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E22D2AFC058A285F/Documents/Portfolio/"/>
    </mc:Choice>
  </mc:AlternateContent>
  <xr:revisionPtr revIDLastSave="8" documentId="8_{494ABA54-5E2E-4EF2-81C8-118CFC31A52A}" xr6:coauthVersionLast="47" xr6:coauthVersionMax="47" xr10:uidLastSave="{5CC54462-279C-4B27-A405-4E946D5C86C6}"/>
  <bookViews>
    <workbookView xWindow="-120" yWindow="-120" windowWidth="20730" windowHeight="11760" firstSheet="2" activeTab="5" xr2:uid="{DA765C10-E70D-4F00-BBDD-66F9D5DCE54C}"/>
  </bookViews>
  <sheets>
    <sheet name="mtn_customer_churn" sheetId="1" r:id="rId1"/>
    <sheet name="Workbook" sheetId="2" r:id="rId2"/>
    <sheet name="User Revenue" sheetId="3" r:id="rId3"/>
    <sheet name="Pivot" sheetId="6" r:id="rId4"/>
    <sheet name="Dashboard " sheetId="9" r:id="rId5"/>
    <sheet name=" Dashboard 2" sheetId="5" r:id="rId6"/>
  </sheets>
  <definedNames>
    <definedName name="_xlcn.WorksheetConnection_mtn_customer_churnDashboard.xlsxTable1__21" hidden="1">Table1__2[]</definedName>
    <definedName name="_xlcn.WorksheetConnection_mtn_customer_churnDashboard.xlsxTable11" hidden="1">Table1[]</definedName>
    <definedName name="ExternalData_1" localSheetId="2" hidden="1">'User Revenue'!$A$1:$AC$497</definedName>
    <definedName name="Slicer_Age_Brackect">#N/A</definedName>
    <definedName name="Slicer_Costumer_tenure">#N/A</definedName>
    <definedName name="Slicer_Customer_Churn_Status">#N/A</definedName>
    <definedName name="Slicer_Gender">#N/A</definedName>
    <definedName name="Slicer_Plan_Category">#N/A</definedName>
  </definedNames>
  <calcPr calcId="191029"/>
  <pivotCaches>
    <pivotCache cacheId="185" r:id="rId7"/>
    <pivotCache cacheId="188" r:id="rId8"/>
    <pivotCache cacheId="191" r:id="rId9"/>
    <pivotCache cacheId="194" r:id="rId10"/>
    <pivotCache cacheId="197" r:id="rId11"/>
    <pivotCache cacheId="200" r:id="rId12"/>
    <pivotCache cacheId="203" r:id="rId13"/>
    <pivotCache cacheId="206" r:id="rId14"/>
    <pivotCache cacheId="209" r:id="rId15"/>
    <pivotCache cacheId="212" r:id="rId16"/>
    <pivotCache cacheId="215" r:id="rId17"/>
    <pivotCache cacheId="218" r:id="rId18"/>
    <pivotCache cacheId="221" r:id="rId19"/>
    <pivotCache cacheId="224" r:id="rId20"/>
    <pivotCache cacheId="227" r:id="rId21"/>
    <pivotCache cacheId="230" r:id="rId22"/>
    <pivotCache cacheId="233" r:id="rId23"/>
  </pivotCaches>
  <extLst>
    <ext xmlns:x14="http://schemas.microsoft.com/office/spreadsheetml/2009/9/main" uri="{876F7934-8845-4945-9796-88D515C7AA90}">
      <x14:pivotCaches>
        <pivotCache cacheId="184" r:id="rId24"/>
      </x14:pivotCaches>
    </ex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_2" name="Table1__2" connection="WorksheetConnection_mtn_customer_churn(Dashboard).xlsx!Table1__2"/>
          <x15:modelTable id="Table1" name="Table1" connection="WorksheetConnection_mtn_customer_churn(Dashboar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23" i="6" l="1"/>
  <c r="V2" i="2" l="1"/>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T2" i="2"/>
  <c r="AA796" i="2"/>
  <c r="AA797" i="2"/>
  <c r="AA160" i="2"/>
  <c r="AA161" i="2"/>
  <c r="AA962" i="2"/>
  <c r="AA963" i="2"/>
  <c r="AA720" i="2"/>
  <c r="AA721" i="2"/>
  <c r="AA722" i="2"/>
  <c r="AA509" i="2"/>
  <c r="AA510" i="2"/>
  <c r="AA511" i="2"/>
  <c r="AA227" i="2"/>
  <c r="AA167" i="2"/>
  <c r="AA168" i="2"/>
  <c r="AA169" i="2"/>
  <c r="AA938" i="2"/>
  <c r="AA939" i="2"/>
  <c r="AA937" i="2"/>
  <c r="AA675" i="2"/>
  <c r="AA676" i="2"/>
  <c r="AA677" i="2"/>
  <c r="AA54" i="2"/>
  <c r="AA55" i="2"/>
  <c r="AA186" i="2"/>
  <c r="AA187" i="2"/>
  <c r="AA809" i="2"/>
  <c r="AA810" i="2"/>
  <c r="AA591" i="2"/>
  <c r="AA592" i="2"/>
  <c r="AA593" i="2"/>
  <c r="AA755" i="2"/>
  <c r="AA756" i="2"/>
  <c r="AA757" i="2"/>
  <c r="AA723" i="2"/>
  <c r="AA724" i="2"/>
  <c r="AA876" i="2"/>
  <c r="AA877" i="2"/>
  <c r="AA878" i="2"/>
  <c r="AA729" i="2"/>
  <c r="AA730" i="2"/>
  <c r="AA731" i="2"/>
  <c r="AA775" i="2"/>
  <c r="AA894" i="2"/>
  <c r="AA65" i="2"/>
  <c r="AA66" i="2"/>
  <c r="AA67" i="2"/>
  <c r="AA569" i="2"/>
  <c r="AA570" i="2"/>
  <c r="AA285" i="2"/>
  <c r="AA286" i="2"/>
  <c r="AA287" i="2"/>
  <c r="AA323" i="2"/>
  <c r="AA324" i="2"/>
  <c r="AA188" i="2"/>
  <c r="AA189" i="2"/>
  <c r="AA190" i="2"/>
  <c r="AA552" i="2"/>
  <c r="AA553" i="2"/>
  <c r="AA559" i="2"/>
  <c r="AA560" i="2"/>
  <c r="AA561" i="2"/>
  <c r="AA436" i="2"/>
  <c r="AA437" i="2"/>
  <c r="AA182" i="2"/>
  <c r="AA183" i="2"/>
  <c r="AA184" i="2"/>
  <c r="AA648" i="2"/>
  <c r="AA649" i="2"/>
  <c r="AA650" i="2"/>
  <c r="AA247" i="2"/>
  <c r="AA248" i="2"/>
  <c r="AA249" i="2"/>
  <c r="AA136" i="2"/>
  <c r="AA137" i="2"/>
  <c r="AA138" i="2"/>
  <c r="AA642" i="2"/>
  <c r="AA643" i="2"/>
  <c r="AA644" i="2"/>
  <c r="AA765" i="2"/>
  <c r="AA766" i="2"/>
  <c r="AA767" i="2"/>
  <c r="AA479" i="2"/>
  <c r="AA528" i="2"/>
  <c r="AA717" i="2"/>
  <c r="AA718" i="2"/>
  <c r="AA719" i="2"/>
  <c r="AA305" i="2"/>
  <c r="AA306" i="2"/>
  <c r="AA898" i="2"/>
  <c r="AA899" i="2"/>
  <c r="AA900" i="2"/>
  <c r="AA843" i="2"/>
  <c r="AA844" i="2"/>
  <c r="AA845" i="2"/>
  <c r="AA59" i="2"/>
  <c r="AA60" i="2"/>
  <c r="AA678" i="2"/>
  <c r="AA679" i="2"/>
  <c r="AA624" i="2"/>
  <c r="AA625" i="2"/>
  <c r="AA234" i="2"/>
  <c r="AA235" i="2"/>
  <c r="AA657" i="2"/>
  <c r="AA658" i="2"/>
  <c r="AA37" i="2"/>
  <c r="AA38" i="2"/>
  <c r="AA39" i="2"/>
  <c r="AA85" i="2"/>
  <c r="AA86" i="2"/>
  <c r="AA87" i="2"/>
  <c r="AA949" i="2"/>
  <c r="AA950" i="2"/>
  <c r="AA973" i="2"/>
  <c r="AA974" i="2"/>
  <c r="AA975" i="2"/>
  <c r="AA708" i="2"/>
  <c r="AA709" i="2"/>
  <c r="AA744" i="2"/>
  <c r="AA745" i="2"/>
  <c r="AA421" i="2"/>
  <c r="AA422" i="2"/>
  <c r="AA423" i="2"/>
  <c r="AA456" i="2"/>
  <c r="AA457" i="2"/>
  <c r="AA458" i="2"/>
  <c r="AA687" i="2"/>
  <c r="AA688" i="2"/>
  <c r="AA689" i="2"/>
  <c r="AA874" i="2"/>
  <c r="AA875" i="2"/>
  <c r="AA967" i="2"/>
  <c r="AA968" i="2"/>
  <c r="AA969" i="2"/>
  <c r="AA204" i="2"/>
  <c r="AA205" i="2"/>
  <c r="AA206" i="2"/>
  <c r="AA529" i="2"/>
  <c r="AA530" i="2"/>
  <c r="AA531" i="2"/>
  <c r="AA670" i="2"/>
  <c r="AA671" i="2"/>
  <c r="AA672" i="2"/>
  <c r="AA806" i="2"/>
  <c r="AA807" i="2"/>
  <c r="AA56" i="2"/>
  <c r="AA57" i="2"/>
  <c r="AA58" i="2"/>
  <c r="AA244" i="2"/>
  <c r="AA245" i="2"/>
  <c r="AA246" i="2"/>
  <c r="AA912" i="2"/>
  <c r="AA913" i="2"/>
  <c r="AA914" i="2"/>
  <c r="AA471" i="2"/>
  <c r="AA472" i="2"/>
  <c r="AA473" i="2"/>
  <c r="AA776" i="2"/>
  <c r="AA777" i="2"/>
  <c r="AA778" i="2"/>
  <c r="AA779" i="2"/>
  <c r="AA690" i="2"/>
  <c r="AA691" i="2"/>
  <c r="AA692" i="2"/>
  <c r="AA562" i="2"/>
  <c r="AA563" i="2"/>
  <c r="AA308" i="2"/>
  <c r="AA309" i="2"/>
  <c r="AA310" i="2"/>
  <c r="AA438" i="2"/>
  <c r="AA439" i="2"/>
  <c r="AA440" i="2"/>
  <c r="AA236" i="2"/>
  <c r="AA237" i="2"/>
  <c r="AA106" i="2"/>
  <c r="AA107" i="2"/>
  <c r="AA27" i="2"/>
  <c r="AA28" i="2"/>
  <c r="AA29" i="2"/>
  <c r="AA451" i="2"/>
  <c r="AA780" i="2"/>
  <c r="AA781" i="2"/>
  <c r="AA313" i="2"/>
  <c r="AA314" i="2"/>
  <c r="AA315" i="2"/>
  <c r="AA879" i="2"/>
  <c r="AA880" i="2"/>
  <c r="AA881" i="2"/>
  <c r="AA532" i="2"/>
  <c r="AA533" i="2"/>
  <c r="AA534" i="2"/>
  <c r="AA2" i="2"/>
  <c r="AA70" i="2"/>
  <c r="AA71" i="2"/>
  <c r="AA495" i="2"/>
  <c r="AA496" i="2"/>
  <c r="AA497" i="2"/>
  <c r="AA372" i="2"/>
  <c r="AA373" i="2"/>
  <c r="AA374" i="2"/>
  <c r="AA693" i="2"/>
  <c r="AA694" i="2"/>
  <c r="AA695" i="2"/>
  <c r="AA238" i="2"/>
  <c r="AA239" i="2"/>
  <c r="AA96" i="2"/>
  <c r="AA97" i="2"/>
  <c r="AA98" i="2"/>
  <c r="AA540" i="2"/>
  <c r="AA541" i="2"/>
  <c r="AA542" i="2"/>
  <c r="AA380" i="2"/>
  <c r="AA381" i="2"/>
  <c r="AA716" i="2"/>
  <c r="AA924" i="2"/>
  <c r="AA575" i="2"/>
  <c r="AA576" i="2"/>
  <c r="AA577" i="2"/>
  <c r="AA101" i="2"/>
  <c r="AA102" i="2"/>
  <c r="AA103" i="2"/>
  <c r="AA391" i="2"/>
  <c r="AA392" i="2"/>
  <c r="AA445" i="2"/>
  <c r="AA446" i="2"/>
  <c r="AA447" i="2"/>
  <c r="AA959" i="2"/>
  <c r="AA960" i="2"/>
  <c r="AA961" i="2"/>
  <c r="AA645" i="2"/>
  <c r="AA646" i="2"/>
  <c r="AA647" i="2"/>
  <c r="AA465" i="2"/>
  <c r="AA466" i="2"/>
  <c r="AA467" i="2"/>
  <c r="AA369" i="2"/>
  <c r="AA370" i="2"/>
  <c r="AA371" i="2"/>
  <c r="AA905" i="2"/>
  <c r="AA906" i="2"/>
  <c r="AA907" i="2"/>
  <c r="AA749" i="2"/>
  <c r="AA750" i="2"/>
  <c r="AA130" i="2"/>
  <c r="AA240" i="2"/>
  <c r="AA241" i="2"/>
  <c r="AA242" i="2"/>
  <c r="AA803" i="2"/>
  <c r="AA804" i="2"/>
  <c r="AA805" i="2"/>
  <c r="AA459" i="2"/>
  <c r="AA673" i="2"/>
  <c r="AA674" i="2"/>
  <c r="AA350" i="2"/>
  <c r="AA351" i="2"/>
  <c r="AA352" i="2"/>
  <c r="AA486" i="2"/>
  <c r="AA487" i="2"/>
  <c r="AA488" i="2"/>
  <c r="AA202" i="2"/>
  <c r="AA203" i="2"/>
  <c r="AA151" i="2"/>
  <c r="AA152" i="2"/>
  <c r="AA153" i="2"/>
  <c r="AA104" i="2"/>
  <c r="AA105" i="2"/>
  <c r="AA725" i="2"/>
  <c r="AA149" i="2"/>
  <c r="AA150" i="2"/>
  <c r="AA639" i="2"/>
  <c r="AA640" i="2"/>
  <c r="AA641" i="2"/>
  <c r="AA925" i="2"/>
  <c r="AA926" i="2"/>
  <c r="AA255" i="2"/>
  <c r="AA256" i="2"/>
  <c r="AA257" i="2"/>
  <c r="AA736" i="2"/>
  <c r="AA737" i="2"/>
  <c r="AA929" i="2"/>
  <c r="AA930" i="2"/>
  <c r="AA931" i="2"/>
  <c r="AA418" i="2"/>
  <c r="AA419" i="2"/>
  <c r="AA420" i="2"/>
  <c r="AA685" i="2"/>
  <c r="AA686" i="2"/>
  <c r="AA94" i="2"/>
  <c r="AA95" i="2"/>
  <c r="AA388" i="2"/>
  <c r="AA389" i="2"/>
  <c r="AA578" i="2"/>
  <c r="AA579" i="2"/>
  <c r="AA113" i="2"/>
  <c r="AA114" i="2"/>
  <c r="AA462" i="2"/>
  <c r="AA463" i="2"/>
  <c r="AA464" i="2"/>
  <c r="AA360" i="2"/>
  <c r="AA361" i="2"/>
  <c r="AA516" i="2"/>
  <c r="AA517" i="2"/>
  <c r="AA518" i="2"/>
  <c r="AA823" i="2"/>
  <c r="AA824" i="2"/>
  <c r="AA825" i="2"/>
  <c r="AA274" i="2"/>
  <c r="AA275" i="2"/>
  <c r="AA276" i="2"/>
  <c r="AA317" i="2"/>
  <c r="AA318" i="2"/>
  <c r="AA319" i="2"/>
  <c r="AA261" i="2"/>
  <c r="AA262" i="2"/>
  <c r="AA45" i="2"/>
  <c r="AA46" i="2"/>
  <c r="AA47" i="2"/>
  <c r="AA626" i="2"/>
  <c r="AA637" i="2"/>
  <c r="AA651" i="2"/>
  <c r="AA762" i="2"/>
  <c r="AA763" i="2"/>
  <c r="AA927" i="2"/>
  <c r="AA928" i="2"/>
  <c r="AA932" i="2"/>
  <c r="AA933" i="2"/>
  <c r="AA934" i="2"/>
  <c r="AA935" i="2"/>
  <c r="AA936" i="2"/>
  <c r="AA705" i="2"/>
  <c r="AA706" i="2"/>
  <c r="AA707" i="2"/>
  <c r="AA200" i="2"/>
  <c r="AA201" i="2"/>
  <c r="AA13" i="2"/>
  <c r="AA126" i="2"/>
  <c r="AA127" i="2"/>
  <c r="AA652" i="2"/>
  <c r="AA653" i="2"/>
  <c r="AA654" i="2"/>
  <c r="AA139" i="2"/>
  <c r="AA140" i="2"/>
  <c r="AA141" i="2"/>
  <c r="AA128" i="2"/>
  <c r="AA129" i="2"/>
  <c r="AA727" i="2"/>
  <c r="AA728" i="2"/>
  <c r="AA545" i="2"/>
  <c r="AA546" i="2"/>
  <c r="AA154" i="2"/>
  <c r="AA155" i="2"/>
  <c r="AA277" i="2"/>
  <c r="AA278" i="2"/>
  <c r="AA279" i="2"/>
  <c r="AA175" i="2"/>
  <c r="AA502" i="2"/>
  <c r="AA503" i="2"/>
  <c r="AA504" i="2"/>
  <c r="AA580" i="2"/>
  <c r="AA581" i="2"/>
  <c r="AA549" i="2"/>
  <c r="AA550" i="2"/>
  <c r="AA193" i="2"/>
  <c r="AA194" i="2"/>
  <c r="AA195" i="2"/>
  <c r="AA520" i="2"/>
  <c r="AA521" i="2"/>
  <c r="AA522" i="2"/>
  <c r="AA921" i="2"/>
  <c r="AA922" i="2"/>
  <c r="AA923" i="2"/>
  <c r="AA667" i="2"/>
  <c r="AA668" i="2"/>
  <c r="AA347" i="2"/>
  <c r="AA348" i="2"/>
  <c r="AA349" i="2"/>
  <c r="AA596" i="2"/>
  <c r="AA597" i="2"/>
  <c r="AA598" i="2"/>
  <c r="AA910" i="2"/>
  <c r="AA911" i="2"/>
  <c r="AA115" i="2"/>
  <c r="AA116" i="2"/>
  <c r="AA117" i="2"/>
  <c r="AA582" i="2"/>
  <c r="AA583" i="2"/>
  <c r="AA885" i="2"/>
  <c r="AA886" i="2"/>
  <c r="AA887" i="2"/>
  <c r="AA770" i="2"/>
  <c r="AA771" i="2"/>
  <c r="AA772" i="2"/>
  <c r="AA680" i="2"/>
  <c r="AA739" i="2"/>
  <c r="AA740" i="2"/>
  <c r="AA741" i="2"/>
  <c r="AA786" i="2"/>
  <c r="AA787" i="2"/>
  <c r="AA788" i="2"/>
  <c r="AA405" i="2"/>
  <c r="AA406" i="2"/>
  <c r="AA407" i="2"/>
  <c r="AA426" i="2"/>
  <c r="AA427" i="2"/>
  <c r="AA428" i="2"/>
  <c r="AA197" i="2"/>
  <c r="AA198" i="2"/>
  <c r="AA199" i="2"/>
  <c r="AA951" i="2"/>
  <c r="AA952" i="2"/>
  <c r="AA953" i="2"/>
  <c r="AA712" i="2"/>
  <c r="AA713" i="2"/>
  <c r="AA714" i="2"/>
  <c r="AA441" i="2"/>
  <c r="AA442" i="2"/>
  <c r="AA443" i="2"/>
  <c r="AA586" i="2"/>
  <c r="AA587" i="2"/>
  <c r="AA588" i="2"/>
  <c r="AA30" i="2"/>
  <c r="AA31" i="2"/>
  <c r="AA32" i="2"/>
  <c r="AA942" i="2"/>
  <c r="AA943" i="2"/>
  <c r="AA944" i="2"/>
  <c r="AA846" i="2"/>
  <c r="AA847" i="2"/>
  <c r="AA848" i="2"/>
  <c r="AA144" i="2"/>
  <c r="AA145" i="2"/>
  <c r="AA146" i="2"/>
  <c r="AA752" i="2"/>
  <c r="AA753" i="2"/>
  <c r="AA754" i="2"/>
  <c r="AA63" i="2"/>
  <c r="AA64" i="2"/>
  <c r="AA9" i="2"/>
  <c r="AA10" i="2"/>
  <c r="AA11" i="2"/>
  <c r="AA616" i="2"/>
  <c r="AA617" i="2"/>
  <c r="AA869" i="2"/>
  <c r="AA870" i="2"/>
  <c r="AA358" i="2"/>
  <c r="AA359" i="2"/>
  <c r="AA88" i="2"/>
  <c r="AA409" i="2"/>
  <c r="AA964" i="2"/>
  <c r="AA208" i="2"/>
  <c r="AA209" i="2"/>
  <c r="AA345" i="2"/>
  <c r="AA346" i="2"/>
  <c r="AA75" i="2"/>
  <c r="AA76" i="2"/>
  <c r="AA43" i="2"/>
  <c r="AA44" i="2"/>
  <c r="AA225" i="2"/>
  <c r="AA226" i="2"/>
  <c r="AA554" i="2"/>
  <c r="AA555" i="2"/>
  <c r="AA556" i="2"/>
  <c r="AA799" i="2"/>
  <c r="AA404" i="2"/>
  <c r="AA818" i="2"/>
  <c r="AA819" i="2"/>
  <c r="AA820" i="2"/>
  <c r="AA216" i="2"/>
  <c r="AA217" i="2"/>
  <c r="AA218" i="2"/>
  <c r="AA172" i="2"/>
  <c r="AA173" i="2"/>
  <c r="AA174" i="2"/>
  <c r="AA629" i="2"/>
  <c r="AA630" i="2"/>
  <c r="AA177" i="2"/>
  <c r="AA178" i="2"/>
  <c r="AA179" i="2"/>
  <c r="AA121" i="2"/>
  <c r="AA122" i="2"/>
  <c r="AA123" i="2"/>
  <c r="AA480" i="2"/>
  <c r="AA481" i="2"/>
  <c r="AA482" i="2"/>
  <c r="AA613" i="2"/>
  <c r="AA614" i="2"/>
  <c r="AA615" i="2"/>
  <c r="AA362" i="2"/>
  <c r="AA363" i="2"/>
  <c r="AA364" i="2"/>
  <c r="AA34" i="2"/>
  <c r="AA162" i="2"/>
  <c r="AA15" i="2"/>
  <c r="AA16" i="2"/>
  <c r="AA17" i="2"/>
  <c r="AA220" i="2"/>
  <c r="AA252" i="2"/>
  <c r="AA253" i="2"/>
  <c r="AA254" i="2"/>
  <c r="AA393" i="2"/>
  <c r="AA394" i="2"/>
  <c r="AA557" i="2"/>
  <c r="AA558" i="2"/>
  <c r="AA73" i="2"/>
  <c r="AA74" i="2"/>
  <c r="AA42" i="2"/>
  <c r="AA483" i="2"/>
  <c r="AA484" i="2"/>
  <c r="AA485" i="2"/>
  <c r="AA433" i="2"/>
  <c r="AA833" i="2"/>
  <c r="AA834" i="2"/>
  <c r="AA835" i="2"/>
  <c r="AA410" i="2"/>
  <c r="AA411" i="2"/>
  <c r="AA412" i="2"/>
  <c r="AA402" i="2"/>
  <c r="AA403" i="2"/>
  <c r="AA519" i="2"/>
  <c r="AA860" i="2"/>
  <c r="AA452" i="2"/>
  <c r="AA453" i="2"/>
  <c r="AA454" i="2"/>
  <c r="AA829" i="2"/>
  <c r="AA830" i="2"/>
  <c r="AA110" i="2"/>
  <c r="AA111" i="2"/>
  <c r="AA112" i="2"/>
  <c r="AA543" i="2"/>
  <c r="AA544" i="2"/>
  <c r="AA773" i="2"/>
  <c r="AA774" i="2"/>
  <c r="AA682" i="2"/>
  <c r="AA683" i="2"/>
  <c r="AA491" i="2"/>
  <c r="AA492" i="2"/>
  <c r="AA400" i="2"/>
  <c r="AA401" i="2"/>
  <c r="AA18" i="2"/>
  <c r="AA19" i="2"/>
  <c r="AA20" i="2"/>
  <c r="AA14" i="2"/>
  <c r="AA367" i="2"/>
  <c r="AA747" i="2"/>
  <c r="AA748" i="2"/>
  <c r="AA873" i="2"/>
  <c r="AA831" i="2"/>
  <c r="AA832" i="2"/>
  <c r="AA4" i="2"/>
  <c r="AA5" i="2"/>
  <c r="AA6" i="2"/>
  <c r="AA663" i="2"/>
  <c r="AA664" i="2"/>
  <c r="AA665" i="2"/>
  <c r="AA758" i="2"/>
  <c r="AA759" i="2"/>
  <c r="AA760" i="2"/>
  <c r="AA794" i="2"/>
  <c r="AA795" i="2"/>
  <c r="AA896" i="2"/>
  <c r="AA897" i="2"/>
  <c r="AA342" i="2"/>
  <c r="AA343" i="2"/>
  <c r="AA344" i="2"/>
  <c r="AA258" i="2"/>
  <c r="AA259" i="2"/>
  <c r="AA566" i="2"/>
  <c r="AA567" i="2"/>
  <c r="AA568" i="2"/>
  <c r="AA619" i="2"/>
  <c r="AA620" i="2"/>
  <c r="AA621" i="2"/>
  <c r="AA947" i="2"/>
  <c r="AA948" i="2"/>
  <c r="AA213" i="2"/>
  <c r="AA214" i="2"/>
  <c r="AA215" i="2"/>
  <c r="AA355" i="2"/>
  <c r="AA356" i="2"/>
  <c r="AA357" i="2"/>
  <c r="AA489" i="2"/>
  <c r="AA490" i="2"/>
  <c r="AA891" i="2"/>
  <c r="AA892" i="2"/>
  <c r="AA821" i="2"/>
  <c r="AA822" i="2"/>
  <c r="AA211" i="2"/>
  <c r="AA212" i="2"/>
  <c r="AA135" i="2"/>
  <c r="AA768" i="2"/>
  <c r="AA769" i="2"/>
  <c r="AA118" i="2"/>
  <c r="AA119" i="2"/>
  <c r="AA455" i="2"/>
  <c r="AA696" i="2"/>
  <c r="AA697" i="2"/>
  <c r="AA170" i="2"/>
  <c r="AA171" i="2"/>
  <c r="AA866" i="2"/>
  <c r="AA867" i="2"/>
  <c r="AA868" i="2"/>
  <c r="AA12" i="2"/>
  <c r="AA505" i="2"/>
  <c r="AA506" i="2"/>
  <c r="AA77" i="2"/>
  <c r="AA78" i="2"/>
  <c r="AA81" i="2"/>
  <c r="AA82" i="2"/>
  <c r="AA539" i="2"/>
  <c r="AA700" i="2"/>
  <c r="AA701" i="2"/>
  <c r="AA702" i="2"/>
  <c r="AA854" i="2"/>
  <c r="AA855" i="2"/>
  <c r="AA856" i="2"/>
  <c r="AA761" i="2"/>
  <c r="AA124" i="2"/>
  <c r="AA125" i="2"/>
  <c r="AA500" i="2"/>
  <c r="AA501" i="2"/>
  <c r="AA228" i="2"/>
  <c r="AA229" i="2"/>
  <c r="AA230" i="2"/>
  <c r="AA523" i="2"/>
  <c r="AA524" i="2"/>
  <c r="AA525" i="2"/>
  <c r="AA49" i="2"/>
  <c r="AA50" i="2"/>
  <c r="AA51" i="2"/>
  <c r="AA332" i="2"/>
  <c r="AA659" i="2"/>
  <c r="AA660" i="2"/>
  <c r="AA320" i="2"/>
  <c r="AA321" i="2"/>
  <c r="AA322" i="2"/>
  <c r="AA92" i="2"/>
  <c r="AA93" i="2"/>
  <c r="AA72" i="2"/>
  <c r="AA250" i="2"/>
  <c r="AA251" i="2"/>
  <c r="AA282" i="2"/>
  <c r="AA283" i="2"/>
  <c r="AA414" i="2"/>
  <c r="AA415" i="2"/>
  <c r="AA416" i="2"/>
  <c r="AA734" i="2"/>
  <c r="AA735" i="2"/>
  <c r="AA826" i="2"/>
  <c r="AA827" i="2"/>
  <c r="AA669" i="2"/>
  <c r="AA163" i="2"/>
  <c r="AA164" i="2"/>
  <c r="AA448" i="2"/>
  <c r="AA449" i="2"/>
  <c r="AA450" i="2"/>
  <c r="AA633" i="2"/>
  <c r="AA634" i="2"/>
  <c r="AA811" i="2"/>
  <c r="AA812" i="2"/>
  <c r="AA813" i="2"/>
  <c r="AA903" i="2"/>
  <c r="AA904" i="2"/>
  <c r="AA572" i="2"/>
  <c r="AA573" i="2"/>
  <c r="AA849" i="2"/>
  <c r="AA850" i="2"/>
  <c r="AA851" i="2"/>
  <c r="AA917" i="2"/>
  <c r="AA918" i="2"/>
  <c r="AA21" i="2"/>
  <c r="AA22" i="2"/>
  <c r="AA62" i="2"/>
  <c r="AA815" i="2"/>
  <c r="AA816" i="2"/>
  <c r="AA605" i="2"/>
  <c r="AA606" i="2"/>
  <c r="AA607" i="2"/>
  <c r="AA264" i="2"/>
  <c r="AA265" i="2"/>
  <c r="AA210" i="2"/>
  <c r="AA602" i="2"/>
  <c r="AA655" i="2"/>
  <c r="AA656" i="2"/>
  <c r="AA108" i="2"/>
  <c r="AA133" i="2"/>
  <c r="AA68" i="2"/>
  <c r="AA69" i="2"/>
  <c r="AA296" i="2"/>
  <c r="AA297" i="2"/>
  <c r="AA385" i="2"/>
  <c r="AA386" i="2"/>
  <c r="AA610" i="2"/>
  <c r="AA611" i="2"/>
  <c r="AA612" i="2"/>
  <c r="AA789" i="2"/>
  <c r="AA790" i="2"/>
  <c r="AA791" i="2"/>
  <c r="AA375" i="2"/>
  <c r="AA376" i="2"/>
  <c r="AA377" i="2"/>
  <c r="AA852" i="2"/>
  <c r="AA853" i="2"/>
  <c r="AA862" i="2"/>
  <c r="AA291" i="2"/>
  <c r="AA292" i="2"/>
  <c r="AA293" i="2"/>
  <c r="AA513" i="2"/>
  <c r="AA514" i="2"/>
  <c r="AA515" i="2"/>
  <c r="AA475" i="2"/>
  <c r="AA476" i="2"/>
  <c r="AA498" i="2"/>
  <c r="AA499" i="2"/>
  <c r="AA698" i="2"/>
  <c r="AA699" i="2"/>
  <c r="AA858" i="2"/>
  <c r="AA859" i="2"/>
  <c r="AA444" i="2"/>
  <c r="AA551" i="2"/>
  <c r="AA468" i="2"/>
  <c r="AA469" i="2"/>
  <c r="AA470" i="2"/>
  <c r="AA888" i="2"/>
  <c r="AA889" i="2"/>
  <c r="AA890" i="2"/>
  <c r="AA191" i="2"/>
  <c r="AA192" i="2"/>
  <c r="AA268" i="2"/>
  <c r="AA269" i="2"/>
  <c r="AA134" i="2"/>
  <c r="AA379" i="2"/>
  <c r="AA231" i="2"/>
  <c r="AA232" i="2"/>
  <c r="AA233" i="2"/>
  <c r="AA537" i="2"/>
  <c r="AA538" i="2"/>
  <c r="AA631" i="2"/>
  <c r="AA632" i="2"/>
  <c r="AA584" i="2"/>
  <c r="AA585" i="2"/>
  <c r="AA792" i="2"/>
  <c r="AA793" i="2"/>
  <c r="AA838" i="2"/>
  <c r="AA839" i="2"/>
  <c r="AA840" i="2"/>
  <c r="AA635" i="2"/>
  <c r="AA636" i="2"/>
  <c r="AA353" i="2"/>
  <c r="AA354" i="2"/>
  <c r="AA627" i="2"/>
  <c r="AA666" i="2"/>
  <c r="AA715" i="2"/>
  <c r="AA751" i="2"/>
  <c r="AA865" i="2"/>
  <c r="AA8" i="2"/>
  <c r="AA841" i="2"/>
  <c r="AA339" i="2"/>
  <c r="AA340" i="2"/>
  <c r="AA341" i="2"/>
  <c r="AA301" i="2"/>
  <c r="AA302" i="2"/>
  <c r="AA512" i="2"/>
  <c r="AA958" i="2"/>
  <c r="AA661" i="2"/>
  <c r="AA662" i="2"/>
  <c r="AA33" i="2"/>
  <c r="AA284" i="2"/>
  <c r="AA327" i="2"/>
  <c r="AA328" i="2"/>
  <c r="AA329" i="2"/>
  <c r="AA368" i="2"/>
  <c r="AA871" i="2"/>
  <c r="AA25" i="2"/>
  <c r="AA26" i="2"/>
  <c r="AA397" i="2"/>
  <c r="AA398" i="2"/>
  <c r="AA131" i="2"/>
  <c r="AA784" i="2"/>
  <c r="AA109" i="2"/>
  <c r="AA223" i="2"/>
  <c r="AA224" i="2"/>
  <c r="AA333" i="2"/>
  <c r="AA334" i="2"/>
  <c r="AA335" i="2"/>
  <c r="AA600" i="2"/>
  <c r="AA601" i="2"/>
  <c r="AA970" i="2"/>
  <c r="AA971" i="2"/>
  <c r="AA956" i="2"/>
  <c r="AA957" i="2"/>
  <c r="AA336" i="2"/>
  <c r="AA493" i="2"/>
  <c r="AA494" i="2"/>
  <c r="AA785" i="2"/>
  <c r="AA893" i="2"/>
  <c r="AA883" i="2"/>
  <c r="AA884" i="2"/>
  <c r="AA526" i="2"/>
  <c r="AA527" i="2"/>
  <c r="AA564" i="2"/>
  <c r="AA565" i="2"/>
  <c r="AA280" i="2"/>
  <c r="AA281" i="2"/>
  <c r="AA382" i="2"/>
  <c r="AA383" i="2"/>
  <c r="AA384" i="2"/>
  <c r="AA863" i="2"/>
  <c r="AA864" i="2"/>
  <c r="AA477" i="2"/>
  <c r="AA915" i="2"/>
  <c r="AA35" i="2"/>
  <c r="AA36" i="2"/>
  <c r="AA460" i="2"/>
  <c r="AA594" i="2"/>
  <c r="AA595" i="2"/>
  <c r="AA89" i="2"/>
  <c r="AA90" i="2"/>
  <c r="AA91" i="2"/>
  <c r="AA909" i="2"/>
  <c r="AA222" i="2"/>
  <c r="AA945" i="2"/>
  <c r="AA946" i="2"/>
  <c r="AA609" i="2"/>
  <c r="AA307" i="2"/>
  <c r="AA571" i="2"/>
  <c r="AA219" i="2"/>
  <c r="AA270" i="2"/>
  <c r="AA365" i="2"/>
  <c r="AA895" i="2"/>
  <c r="AA147" i="2"/>
  <c r="AA148" i="2"/>
  <c r="AA941" i="2"/>
  <c r="AA589" i="2"/>
  <c r="AA972" i="2"/>
  <c r="AA710" i="2"/>
  <c r="AA711" i="2"/>
  <c r="AA535" i="2"/>
  <c r="AA536" i="2"/>
  <c r="AA316" i="2"/>
  <c r="AA424" i="2"/>
  <c r="AA79" i="2"/>
  <c r="AA80" i="2"/>
  <c r="AA395" i="2"/>
  <c r="AA396" i="2"/>
  <c r="AA266" i="2"/>
  <c r="AA390" i="2"/>
  <c r="AA425" i="2"/>
  <c r="AA590" i="2"/>
  <c r="AA142" i="2"/>
  <c r="AA143" i="2"/>
  <c r="AA872" i="2"/>
  <c r="AA48" i="2"/>
  <c r="AA574" i="2"/>
  <c r="AA916" i="2"/>
  <c r="AA272" i="2"/>
  <c r="AA273" i="2"/>
  <c r="AA836" i="2"/>
  <c r="AA837" i="2"/>
  <c r="AA608" i="2"/>
  <c r="AA828" i="2"/>
  <c r="AA267" i="2"/>
  <c r="AA434" i="2"/>
  <c r="AA435" i="2"/>
  <c r="AA628" i="2"/>
  <c r="AA303" i="2"/>
  <c r="AA304" i="2"/>
  <c r="AA3" i="2"/>
  <c r="AA965" i="2"/>
  <c r="AA966" i="2"/>
  <c r="AA294" i="2"/>
  <c r="AA295" i="2"/>
  <c r="AA432" i="2"/>
  <c r="AA704" i="2"/>
  <c r="AA299" i="2"/>
  <c r="AA300" i="2"/>
  <c r="AA738" i="2"/>
  <c r="AA330" i="2"/>
  <c r="AA331" i="2"/>
  <c r="AA120" i="2"/>
  <c r="AA325" i="2"/>
  <c r="AA326" i="2"/>
  <c r="AA23" i="2"/>
  <c r="AA24" i="2"/>
  <c r="AA366" i="2"/>
  <c r="AA802" i="2"/>
  <c r="AA919" i="2"/>
  <c r="AA920" i="2"/>
  <c r="AA507" i="2"/>
  <c r="AA508" i="2"/>
  <c r="AA288" i="2"/>
  <c r="AA289" i="2"/>
  <c r="AA604" i="2"/>
  <c r="AA185" i="2"/>
  <c r="AA298" i="2"/>
  <c r="AA901" i="2"/>
  <c r="AA902" i="2"/>
  <c r="AA746" i="2"/>
  <c r="AA954" i="2"/>
  <c r="AA955" i="2"/>
  <c r="AA61" i="2"/>
  <c r="AA290" i="2"/>
  <c r="AA207" i="2"/>
  <c r="AA413" i="2"/>
  <c r="AA817" i="2"/>
  <c r="AA782" i="2"/>
  <c r="AA311" i="2"/>
  <c r="AA312" i="2"/>
  <c r="AA180" i="2"/>
  <c r="AA181" i="2"/>
  <c r="AA7" i="2"/>
  <c r="AA408" i="2"/>
  <c r="AA882" i="2"/>
  <c r="AA732" i="2"/>
  <c r="AA733" i="2"/>
  <c r="AA165" i="2"/>
  <c r="AA166" i="2"/>
  <c r="AA861" i="2"/>
  <c r="AA157" i="2"/>
  <c r="AA158" i="2"/>
  <c r="AA548" i="2"/>
  <c r="AA478" i="2"/>
  <c r="AA726" i="2"/>
  <c r="AA800" i="2"/>
  <c r="AA801" i="2"/>
  <c r="AA52" i="2"/>
  <c r="AA53" i="2"/>
  <c r="AA622" i="2"/>
  <c r="AA623" i="2"/>
  <c r="AA783" i="2"/>
  <c r="AA814" i="2"/>
  <c r="AA378" i="2"/>
  <c r="AA808" i="2"/>
  <c r="AA243" i="2"/>
  <c r="AA132" i="2"/>
  <c r="AA263" i="2"/>
  <c r="AA638" i="2"/>
  <c r="AA681" i="2"/>
  <c r="AA798" i="2"/>
  <c r="AA703" i="2"/>
  <c r="AA547" i="2"/>
  <c r="AA84" i="2"/>
  <c r="AA156" i="2"/>
  <c r="AA940" i="2"/>
  <c r="AA159" i="2"/>
  <c r="AA599" i="2"/>
  <c r="AA196" i="2"/>
  <c r="AA429" i="2"/>
  <c r="AA908" i="2"/>
  <c r="AA603" i="2"/>
  <c r="AA176" i="2"/>
  <c r="AA271" i="2"/>
  <c r="AA742" i="2"/>
  <c r="AA743" i="2"/>
  <c r="AA684" i="2"/>
  <c r="AA764" i="2"/>
  <c r="AA618" i="2"/>
  <c r="AA474" i="2"/>
  <c r="AA100" i="2"/>
  <c r="AA337" i="2"/>
  <c r="AA338" i="2"/>
  <c r="AA41" i="2"/>
  <c r="AA99" i="2"/>
  <c r="AA221" i="2"/>
  <c r="AA83" i="2"/>
  <c r="AA40" i="2"/>
  <c r="AA430" i="2"/>
  <c r="AA260" i="2"/>
  <c r="AA417" i="2"/>
  <c r="AA842" i="2"/>
  <c r="AA399" i="2"/>
  <c r="AA461" i="2"/>
  <c r="AA387" i="2"/>
  <c r="AA857" i="2"/>
  <c r="AA431" i="2"/>
  <c r="D70" i="6"/>
  <c r="C70" i="6"/>
  <c r="D69" i="6"/>
  <c r="C69" i="6"/>
  <c r="D68" i="6"/>
  <c r="C68" i="6"/>
  <c r="W67" i="6"/>
  <c r="V67" i="6"/>
  <c r="Q67" i="6"/>
  <c r="P67" i="6"/>
  <c r="D67" i="6"/>
  <c r="C67" i="6"/>
  <c r="W66" i="6"/>
  <c r="V66" i="6"/>
  <c r="Q66" i="6"/>
  <c r="P66" i="6"/>
  <c r="D66" i="6"/>
  <c r="C66" i="6"/>
  <c r="W65" i="6"/>
  <c r="V65" i="6"/>
  <c r="D65" i="6"/>
  <c r="C65" i="6"/>
  <c r="W64" i="6"/>
  <c r="V64" i="6"/>
  <c r="D64" i="6"/>
  <c r="C64" i="6"/>
  <c r="W63" i="6"/>
  <c r="V63" i="6"/>
  <c r="D63" i="6"/>
  <c r="C63" i="6"/>
  <c r="W62" i="6"/>
  <c r="V62" i="6"/>
  <c r="F62" i="6"/>
  <c r="D62" i="6"/>
  <c r="C62" i="6"/>
  <c r="W61" i="6"/>
  <c r="V61" i="6"/>
  <c r="F61" i="6"/>
  <c r="D61" i="6"/>
  <c r="C61" i="6"/>
  <c r="W60" i="6"/>
  <c r="V60" i="6"/>
  <c r="D60" i="6"/>
  <c r="C60" i="6"/>
  <c r="W59" i="6"/>
  <c r="V59" i="6"/>
  <c r="D59" i="6"/>
  <c r="C59" i="6"/>
  <c r="W58" i="6"/>
  <c r="V58" i="6"/>
  <c r="D58" i="6"/>
  <c r="C58" i="6"/>
  <c r="W57" i="6"/>
  <c r="V57" i="6"/>
  <c r="D57" i="6"/>
  <c r="C57" i="6"/>
  <c r="W56" i="6"/>
  <c r="V56" i="6"/>
  <c r="D56" i="6"/>
  <c r="C56" i="6"/>
  <c r="W55" i="6"/>
  <c r="V55" i="6"/>
  <c r="D55" i="6"/>
  <c r="C55" i="6"/>
  <c r="W54" i="6"/>
  <c r="V54" i="6"/>
  <c r="D54" i="6"/>
  <c r="C54" i="6"/>
  <c r="W53" i="6"/>
  <c r="V53" i="6"/>
  <c r="D53" i="6"/>
  <c r="C53" i="6"/>
  <c r="W52" i="6"/>
  <c r="V52" i="6"/>
  <c r="D52" i="6"/>
  <c r="C52" i="6"/>
  <c r="W51" i="6"/>
  <c r="V51" i="6"/>
  <c r="D51" i="6"/>
  <c r="C51" i="6"/>
  <c r="W50" i="6"/>
  <c r="V50" i="6"/>
  <c r="D50" i="6"/>
  <c r="C50" i="6"/>
  <c r="W49" i="6"/>
  <c r="V49" i="6"/>
  <c r="D49" i="6"/>
  <c r="C49" i="6"/>
  <c r="W48" i="6"/>
  <c r="V48" i="6"/>
  <c r="D48" i="6"/>
  <c r="C48" i="6"/>
  <c r="W47" i="6"/>
  <c r="V47" i="6"/>
  <c r="D47" i="6"/>
  <c r="C47" i="6"/>
  <c r="W46" i="6"/>
  <c r="V46" i="6"/>
  <c r="O46" i="6"/>
  <c r="N46" i="6"/>
  <c r="D46" i="6"/>
  <c r="C46" i="6"/>
  <c r="W45" i="6"/>
  <c r="V45" i="6"/>
  <c r="O45" i="6"/>
  <c r="N45" i="6"/>
  <c r="D45" i="6"/>
  <c r="C45" i="6"/>
  <c r="W44" i="6"/>
  <c r="V44" i="6"/>
  <c r="O44" i="6"/>
  <c r="N44" i="6"/>
  <c r="D44" i="6"/>
  <c r="C44" i="6"/>
  <c r="W43" i="6"/>
  <c r="V43" i="6"/>
  <c r="O43" i="6"/>
  <c r="N43" i="6"/>
  <c r="D43" i="6"/>
  <c r="C43" i="6"/>
  <c r="W42" i="6"/>
  <c r="V42" i="6"/>
  <c r="O42" i="6"/>
  <c r="N42" i="6"/>
  <c r="D42" i="6"/>
  <c r="C42" i="6"/>
  <c r="W41" i="6"/>
  <c r="V41" i="6"/>
  <c r="O41" i="6"/>
  <c r="N41" i="6"/>
  <c r="D41" i="6"/>
  <c r="C41" i="6"/>
  <c r="W40" i="6"/>
  <c r="V40" i="6"/>
  <c r="O40" i="6"/>
  <c r="N40" i="6"/>
  <c r="D40" i="6"/>
  <c r="C40" i="6"/>
  <c r="W39" i="6"/>
  <c r="V39" i="6"/>
  <c r="O39" i="6"/>
  <c r="N39" i="6"/>
  <c r="D39" i="6"/>
  <c r="C39" i="6"/>
  <c r="W38" i="6"/>
  <c r="V38" i="6"/>
  <c r="O38" i="6"/>
  <c r="N38" i="6"/>
  <c r="D38" i="6"/>
  <c r="C38" i="6"/>
  <c r="W37" i="6"/>
  <c r="V37" i="6"/>
  <c r="O37" i="6"/>
  <c r="N37" i="6"/>
  <c r="D37" i="6"/>
  <c r="C37" i="6"/>
  <c r="W36" i="6"/>
  <c r="V36" i="6"/>
  <c r="O36" i="6"/>
  <c r="N36" i="6"/>
  <c r="D36" i="6"/>
  <c r="C36" i="6"/>
  <c r="W35" i="6"/>
  <c r="V35" i="6"/>
  <c r="O35" i="6"/>
  <c r="N35" i="6"/>
  <c r="D35" i="6"/>
  <c r="C35" i="6"/>
  <c r="W34" i="6"/>
  <c r="V34" i="6"/>
  <c r="O34" i="6"/>
  <c r="N34" i="6"/>
  <c r="D34" i="6"/>
  <c r="C34" i="6"/>
  <c r="W33" i="6"/>
  <c r="V33" i="6"/>
  <c r="O33" i="6"/>
  <c r="N33" i="6"/>
  <c r="D33" i="6"/>
  <c r="C33" i="6"/>
  <c r="W32" i="6"/>
  <c r="V32" i="6"/>
  <c r="O32" i="6"/>
  <c r="N32" i="6"/>
  <c r="D32" i="6"/>
  <c r="C32" i="6"/>
  <c r="W31" i="6"/>
  <c r="V31" i="6"/>
  <c r="O31" i="6"/>
  <c r="N31" i="6"/>
  <c r="D31" i="6"/>
  <c r="C31" i="6"/>
  <c r="W30" i="6"/>
  <c r="V30" i="6"/>
  <c r="O30" i="6"/>
  <c r="N30" i="6"/>
  <c r="D30" i="6"/>
  <c r="C30" i="6"/>
  <c r="W29" i="6"/>
  <c r="V29" i="6"/>
  <c r="O29" i="6"/>
  <c r="N29" i="6"/>
  <c r="D29" i="6"/>
  <c r="C29" i="6"/>
  <c r="W28" i="6"/>
  <c r="V28" i="6"/>
  <c r="O28" i="6"/>
  <c r="N28" i="6"/>
  <c r="D28" i="6"/>
  <c r="C28" i="6"/>
  <c r="W27" i="6"/>
  <c r="V27" i="6"/>
  <c r="O27" i="6"/>
  <c r="N27" i="6"/>
  <c r="D27" i="6"/>
  <c r="C27" i="6"/>
  <c r="W26" i="6"/>
  <c r="V26" i="6"/>
  <c r="O26" i="6"/>
  <c r="N26" i="6"/>
  <c r="D26" i="6"/>
  <c r="C26" i="6"/>
  <c r="W25" i="6"/>
  <c r="V25" i="6"/>
  <c r="O25" i="6"/>
  <c r="Q27" i="6" s="1"/>
  <c r="N25" i="6"/>
  <c r="D25" i="6"/>
  <c r="C25" i="6"/>
  <c r="W24" i="6"/>
  <c r="V24" i="6"/>
  <c r="O24" i="6"/>
  <c r="Q26" i="6" s="1"/>
  <c r="N24" i="6"/>
  <c r="D24" i="6"/>
  <c r="C24" i="6"/>
  <c r="W23" i="6"/>
  <c r="V23" i="6"/>
  <c r="O23" i="6"/>
  <c r="Q25" i="6" s="1"/>
  <c r="N23" i="6"/>
  <c r="D23" i="6"/>
  <c r="C23" i="6"/>
  <c r="W22" i="6"/>
  <c r="V22" i="6"/>
  <c r="O22" i="6"/>
  <c r="Q24" i="6" s="1"/>
  <c r="N22" i="6"/>
  <c r="D22" i="6"/>
  <c r="C22" i="6"/>
  <c r="W21" i="6"/>
  <c r="V21" i="6"/>
  <c r="O21" i="6"/>
  <c r="Q23" i="6" s="1"/>
  <c r="N21" i="6"/>
  <c r="D21" i="6"/>
  <c r="C21" i="6"/>
  <c r="W20" i="6"/>
  <c r="V20" i="6"/>
  <c r="O20" i="6"/>
  <c r="Q22" i="6" s="1"/>
  <c r="N20" i="6"/>
  <c r="D20" i="6"/>
  <c r="C20" i="6"/>
  <c r="W19" i="6"/>
  <c r="V19" i="6"/>
  <c r="O19" i="6"/>
  <c r="Q21" i="6" s="1"/>
  <c r="N19" i="6"/>
  <c r="D19" i="6"/>
  <c r="C19" i="6"/>
  <c r="W18" i="6"/>
  <c r="V18" i="6"/>
  <c r="O18" i="6"/>
  <c r="Q20" i="6" s="1"/>
  <c r="N18" i="6"/>
  <c r="D18" i="6"/>
  <c r="C18" i="6"/>
  <c r="AA17" i="6"/>
  <c r="Z17" i="6"/>
  <c r="W17" i="6"/>
  <c r="V17" i="6"/>
  <c r="O17" i="6"/>
  <c r="Q19" i="6" s="1"/>
  <c r="N17" i="6"/>
  <c r="D17" i="6"/>
  <c r="C17" i="6"/>
  <c r="AA16" i="6"/>
  <c r="Z16" i="6"/>
  <c r="W16" i="6"/>
  <c r="V16" i="6"/>
  <c r="O16" i="6"/>
  <c r="Q18" i="6" s="1"/>
  <c r="N16" i="6"/>
  <c r="D16" i="6"/>
  <c r="C16" i="6"/>
  <c r="AA15" i="6"/>
  <c r="Z15" i="6"/>
  <c r="W15" i="6"/>
  <c r="V15" i="6"/>
  <c r="O15" i="6"/>
  <c r="Q17" i="6" s="1"/>
  <c r="N15" i="6"/>
  <c r="D15" i="6"/>
  <c r="C15" i="6"/>
  <c r="AA14" i="6"/>
  <c r="Z14" i="6"/>
  <c r="W14" i="6"/>
  <c r="V14" i="6"/>
  <c r="O14" i="6"/>
  <c r="Q16" i="6" s="1"/>
  <c r="N14" i="6"/>
  <c r="D14" i="6"/>
  <c r="C14" i="6"/>
  <c r="AA13" i="6"/>
  <c r="Z13" i="6"/>
  <c r="W13" i="6"/>
  <c r="V13" i="6"/>
  <c r="O13" i="6"/>
  <c r="Q15" i="6" s="1"/>
  <c r="N13" i="6"/>
  <c r="D13" i="6"/>
  <c r="C13" i="6"/>
  <c r="AA12" i="6"/>
  <c r="Z12" i="6"/>
  <c r="W12" i="6"/>
  <c r="V12" i="6"/>
  <c r="O12" i="6"/>
  <c r="N12" i="6"/>
  <c r="D12" i="6"/>
  <c r="C12" i="6"/>
  <c r="W11" i="6"/>
  <c r="V11" i="6"/>
  <c r="W10" i="6"/>
  <c r="V10" i="6"/>
  <c r="W9" i="6"/>
  <c r="V9" i="6"/>
  <c r="W8" i="6"/>
  <c r="V8" i="6"/>
  <c r="W7" i="6"/>
  <c r="V7" i="6"/>
  <c r="H5" i="6"/>
  <c r="G5" i="6"/>
  <c r="E5" i="6"/>
  <c r="Z431" i="2"/>
  <c r="Y431" i="2"/>
  <c r="T431" i="2"/>
  <c r="U431" i="2" s="1" a="1"/>
  <c r="U431" i="2" s="1"/>
  <c r="O431" i="2"/>
  <c r="I431" i="2"/>
  <c r="G431" i="2"/>
  <c r="E431" i="2"/>
  <c r="Z857" i="2"/>
  <c r="Y857" i="2"/>
  <c r="U857" i="2" a="1"/>
  <c r="U857" i="2" s="1"/>
  <c r="T857" i="2"/>
  <c r="O857" i="2"/>
  <c r="I857" i="2"/>
  <c r="AC857" i="2" s="1"/>
  <c r="G857" i="2"/>
  <c r="E857" i="2"/>
  <c r="Z387" i="2"/>
  <c r="Y387" i="2"/>
  <c r="T387" i="2"/>
  <c r="U387" i="2" s="1" a="1"/>
  <c r="U387" i="2" s="1"/>
  <c r="O387" i="2"/>
  <c r="I387" i="2"/>
  <c r="G387" i="2"/>
  <c r="E387" i="2"/>
  <c r="Z461" i="2"/>
  <c r="Y461" i="2"/>
  <c r="T461" i="2"/>
  <c r="U461" i="2" s="1" a="1"/>
  <c r="U461" i="2" s="1"/>
  <c r="O461" i="2"/>
  <c r="I461" i="2"/>
  <c r="G461" i="2"/>
  <c r="E461" i="2"/>
  <c r="Z399" i="2"/>
  <c r="Y399" i="2"/>
  <c r="T399" i="2"/>
  <c r="U399" i="2" s="1" a="1"/>
  <c r="U399" i="2" s="1"/>
  <c r="O399" i="2"/>
  <c r="I399" i="2"/>
  <c r="G399" i="2"/>
  <c r="E399" i="2"/>
  <c r="Z842" i="2"/>
  <c r="Y842" i="2"/>
  <c r="T842" i="2"/>
  <c r="U842" i="2" s="1" a="1"/>
  <c r="U842" i="2" s="1"/>
  <c r="O842" i="2"/>
  <c r="I842" i="2"/>
  <c r="G842" i="2"/>
  <c r="E842" i="2"/>
  <c r="Z417" i="2"/>
  <c r="Y417" i="2"/>
  <c r="T417" i="2"/>
  <c r="U417" i="2" s="1" a="1"/>
  <c r="U417" i="2" s="1"/>
  <c r="O417" i="2"/>
  <c r="I417" i="2"/>
  <c r="G417" i="2"/>
  <c r="E417" i="2"/>
  <c r="Z260" i="2"/>
  <c r="Y260" i="2"/>
  <c r="T260" i="2"/>
  <c r="U260" i="2" s="1" a="1"/>
  <c r="U260" i="2" s="1"/>
  <c r="O260" i="2"/>
  <c r="I260" i="2"/>
  <c r="G260" i="2"/>
  <c r="E260" i="2"/>
  <c r="Z430" i="2"/>
  <c r="Y430" i="2"/>
  <c r="T430" i="2"/>
  <c r="U430" i="2" s="1" a="1"/>
  <c r="U430" i="2" s="1"/>
  <c r="O430" i="2"/>
  <c r="I430" i="2"/>
  <c r="G430" i="2"/>
  <c r="E430" i="2"/>
  <c r="Z40" i="2"/>
  <c r="Y40" i="2"/>
  <c r="T40" i="2"/>
  <c r="U40" i="2" s="1" a="1"/>
  <c r="U40" i="2" s="1"/>
  <c r="O40" i="2"/>
  <c r="I40" i="2"/>
  <c r="G40" i="2"/>
  <c r="E40" i="2"/>
  <c r="Z83" i="2"/>
  <c r="Y83" i="2"/>
  <c r="T83" i="2"/>
  <c r="U83" i="2" s="1" a="1"/>
  <c r="U83" i="2" s="1"/>
  <c r="O83" i="2"/>
  <c r="I83" i="2"/>
  <c r="G83" i="2"/>
  <c r="E83" i="2"/>
  <c r="Z221" i="2"/>
  <c r="Y221" i="2"/>
  <c r="T221" i="2"/>
  <c r="U221" i="2" s="1" a="1"/>
  <c r="U221" i="2" s="1"/>
  <c r="O221" i="2"/>
  <c r="I221" i="2"/>
  <c r="G221" i="2"/>
  <c r="E221" i="2"/>
  <c r="Z99" i="2"/>
  <c r="Y99" i="2"/>
  <c r="T99" i="2"/>
  <c r="U99" i="2" s="1" a="1"/>
  <c r="U99" i="2" s="1"/>
  <c r="O99" i="2"/>
  <c r="I99" i="2"/>
  <c r="G99" i="2"/>
  <c r="E99" i="2"/>
  <c r="Z41" i="2"/>
  <c r="Y41" i="2"/>
  <c r="T41" i="2"/>
  <c r="U41" i="2" s="1" a="1"/>
  <c r="U41" i="2" s="1"/>
  <c r="O41" i="2"/>
  <c r="I41" i="2"/>
  <c r="G41" i="2"/>
  <c r="E41" i="2"/>
  <c r="Z338" i="2"/>
  <c r="Y338" i="2"/>
  <c r="T338" i="2"/>
  <c r="U338" i="2" s="1" a="1"/>
  <c r="U338" i="2" s="1"/>
  <c r="O338" i="2"/>
  <c r="I338" i="2"/>
  <c r="G338" i="2"/>
  <c r="E338" i="2"/>
  <c r="Z337" i="2"/>
  <c r="Y337" i="2"/>
  <c r="T337" i="2"/>
  <c r="U337" i="2" s="1" a="1"/>
  <c r="U337" i="2" s="1"/>
  <c r="O337" i="2"/>
  <c r="I337" i="2"/>
  <c r="G337" i="2"/>
  <c r="E337" i="2"/>
  <c r="Z100" i="2"/>
  <c r="Y100" i="2"/>
  <c r="T100" i="2"/>
  <c r="U100" i="2" s="1" a="1"/>
  <c r="U100" i="2" s="1"/>
  <c r="O100" i="2"/>
  <c r="I100" i="2"/>
  <c r="G100" i="2"/>
  <c r="E100" i="2"/>
  <c r="Z474" i="2"/>
  <c r="Y474" i="2"/>
  <c r="T474" i="2"/>
  <c r="U474" i="2" s="1" a="1"/>
  <c r="U474" i="2" s="1"/>
  <c r="O474" i="2"/>
  <c r="I474" i="2"/>
  <c r="G474" i="2"/>
  <c r="E474" i="2"/>
  <c r="Z618" i="2"/>
  <c r="Y618" i="2"/>
  <c r="T618" i="2"/>
  <c r="U618" i="2" s="1" a="1"/>
  <c r="U618" i="2" s="1"/>
  <c r="O618" i="2"/>
  <c r="I618" i="2"/>
  <c r="G618" i="2"/>
  <c r="E618" i="2"/>
  <c r="Z764" i="2"/>
  <c r="Y764" i="2"/>
  <c r="T764" i="2"/>
  <c r="U764" i="2" s="1" a="1"/>
  <c r="U764" i="2" s="1"/>
  <c r="O764" i="2"/>
  <c r="I764" i="2"/>
  <c r="G764" i="2"/>
  <c r="E764" i="2"/>
  <c r="Z684" i="2"/>
  <c r="Y684" i="2"/>
  <c r="T684" i="2"/>
  <c r="U684" i="2" s="1" a="1"/>
  <c r="U684" i="2" s="1"/>
  <c r="O684" i="2"/>
  <c r="I684" i="2"/>
  <c r="G684" i="2"/>
  <c r="E684" i="2"/>
  <c r="Z743" i="2"/>
  <c r="Y743" i="2"/>
  <c r="T743" i="2"/>
  <c r="U743" i="2" s="1" a="1"/>
  <c r="U743" i="2" s="1"/>
  <c r="O743" i="2"/>
  <c r="I743" i="2"/>
  <c r="G743" i="2"/>
  <c r="E743" i="2"/>
  <c r="Z742" i="2"/>
  <c r="Y742" i="2"/>
  <c r="T742" i="2"/>
  <c r="U742" i="2" s="1" a="1"/>
  <c r="U742" i="2" s="1"/>
  <c r="O742" i="2"/>
  <c r="I742" i="2"/>
  <c r="G742" i="2"/>
  <c r="E742" i="2"/>
  <c r="Z271" i="2"/>
  <c r="Y271" i="2"/>
  <c r="T271" i="2"/>
  <c r="U271" i="2" s="1" a="1"/>
  <c r="U271" i="2" s="1"/>
  <c r="O271" i="2"/>
  <c r="I271" i="2"/>
  <c r="G271" i="2"/>
  <c r="E271" i="2"/>
  <c r="Z176" i="2"/>
  <c r="Y176" i="2"/>
  <c r="T176" i="2"/>
  <c r="U176" i="2" s="1" a="1"/>
  <c r="U176" i="2" s="1"/>
  <c r="O176" i="2"/>
  <c r="I176" i="2"/>
  <c r="G176" i="2"/>
  <c r="E176" i="2"/>
  <c r="Z603" i="2"/>
  <c r="Y603" i="2"/>
  <c r="T603" i="2"/>
  <c r="U603" i="2" s="1" a="1"/>
  <c r="U603" i="2" s="1"/>
  <c r="O603" i="2"/>
  <c r="I603" i="2"/>
  <c r="G603" i="2"/>
  <c r="E603" i="2"/>
  <c r="Z908" i="2"/>
  <c r="Y908" i="2"/>
  <c r="T908" i="2"/>
  <c r="U908" i="2" s="1" a="1"/>
  <c r="U908" i="2" s="1"/>
  <c r="O908" i="2"/>
  <c r="I908" i="2"/>
  <c r="G908" i="2"/>
  <c r="E908" i="2"/>
  <c r="Z429" i="2"/>
  <c r="Y429" i="2"/>
  <c r="T429" i="2"/>
  <c r="U429" i="2" s="1" a="1"/>
  <c r="U429" i="2" s="1"/>
  <c r="O429" i="2"/>
  <c r="I429" i="2"/>
  <c r="G429" i="2"/>
  <c r="E429" i="2"/>
  <c r="Z196" i="2"/>
  <c r="Y196" i="2"/>
  <c r="T196" i="2"/>
  <c r="U196" i="2" s="1" a="1"/>
  <c r="U196" i="2" s="1"/>
  <c r="O196" i="2"/>
  <c r="I196" i="2"/>
  <c r="G196" i="2"/>
  <c r="E196" i="2"/>
  <c r="Z599" i="2"/>
  <c r="Y599" i="2"/>
  <c r="T599" i="2"/>
  <c r="U599" i="2" s="1" a="1"/>
  <c r="U599" i="2" s="1"/>
  <c r="O599" i="2"/>
  <c r="I599" i="2"/>
  <c r="G599" i="2"/>
  <c r="E599" i="2"/>
  <c r="Z159" i="2"/>
  <c r="Y159" i="2"/>
  <c r="T159" i="2"/>
  <c r="U159" i="2" s="1" a="1"/>
  <c r="U159" i="2" s="1"/>
  <c r="O159" i="2"/>
  <c r="I159" i="2"/>
  <c r="G159" i="2"/>
  <c r="E159" i="2"/>
  <c r="Z940" i="2"/>
  <c r="Y940" i="2"/>
  <c r="T940" i="2"/>
  <c r="U940" i="2" s="1" a="1"/>
  <c r="U940" i="2" s="1"/>
  <c r="O940" i="2"/>
  <c r="I940" i="2"/>
  <c r="G940" i="2"/>
  <c r="E940" i="2"/>
  <c r="Z156" i="2"/>
  <c r="Y156" i="2"/>
  <c r="T156" i="2"/>
  <c r="U156" i="2" s="1" a="1"/>
  <c r="U156" i="2" s="1"/>
  <c r="O156" i="2"/>
  <c r="I156" i="2"/>
  <c r="G156" i="2"/>
  <c r="E156" i="2"/>
  <c r="Z84" i="2"/>
  <c r="Y84" i="2"/>
  <c r="T84" i="2"/>
  <c r="U84" i="2" s="1" a="1"/>
  <c r="U84" i="2" s="1"/>
  <c r="O84" i="2"/>
  <c r="I84" i="2"/>
  <c r="G84" i="2"/>
  <c r="E84" i="2"/>
  <c r="Z547" i="2"/>
  <c r="Y547" i="2"/>
  <c r="T547" i="2"/>
  <c r="U547" i="2" s="1" a="1"/>
  <c r="U547" i="2" s="1"/>
  <c r="O547" i="2"/>
  <c r="I547" i="2"/>
  <c r="G547" i="2"/>
  <c r="E547" i="2"/>
  <c r="Z703" i="2"/>
  <c r="Y703" i="2"/>
  <c r="T703" i="2"/>
  <c r="U703" i="2" s="1" a="1"/>
  <c r="U703" i="2" s="1"/>
  <c r="O703" i="2"/>
  <c r="I703" i="2"/>
  <c r="G703" i="2"/>
  <c r="E703" i="2"/>
  <c r="Z798" i="2"/>
  <c r="Y798" i="2"/>
  <c r="T798" i="2"/>
  <c r="U798" i="2" s="1" a="1"/>
  <c r="U798" i="2" s="1"/>
  <c r="O798" i="2"/>
  <c r="I798" i="2"/>
  <c r="G798" i="2"/>
  <c r="E798" i="2"/>
  <c r="Z681" i="2"/>
  <c r="Y681" i="2"/>
  <c r="T681" i="2"/>
  <c r="U681" i="2" s="1" a="1"/>
  <c r="U681" i="2" s="1"/>
  <c r="O681" i="2"/>
  <c r="I681" i="2"/>
  <c r="G681" i="2"/>
  <c r="E681" i="2"/>
  <c r="Z638" i="2"/>
  <c r="Y638" i="2"/>
  <c r="T638" i="2"/>
  <c r="U638" i="2" s="1" a="1"/>
  <c r="U638" i="2" s="1"/>
  <c r="O638" i="2"/>
  <c r="I638" i="2"/>
  <c r="G638" i="2"/>
  <c r="E638" i="2"/>
  <c r="Z263" i="2"/>
  <c r="Y263" i="2"/>
  <c r="T263" i="2"/>
  <c r="U263" i="2" s="1" a="1"/>
  <c r="U263" i="2" s="1"/>
  <c r="O263" i="2"/>
  <c r="I263" i="2"/>
  <c r="G263" i="2"/>
  <c r="E263" i="2"/>
  <c r="Z132" i="2"/>
  <c r="Y132" i="2"/>
  <c r="T132" i="2"/>
  <c r="U132" i="2" s="1" a="1"/>
  <c r="U132" i="2" s="1"/>
  <c r="O132" i="2"/>
  <c r="I132" i="2"/>
  <c r="G132" i="2"/>
  <c r="E132" i="2"/>
  <c r="Z243" i="2"/>
  <c r="Y243" i="2"/>
  <c r="T243" i="2"/>
  <c r="U243" i="2" s="1" a="1"/>
  <c r="U243" i="2" s="1"/>
  <c r="O243" i="2"/>
  <c r="I243" i="2"/>
  <c r="G243" i="2"/>
  <c r="E243" i="2"/>
  <c r="Z808" i="2"/>
  <c r="Y808" i="2"/>
  <c r="T808" i="2"/>
  <c r="U808" i="2" s="1" a="1"/>
  <c r="U808" i="2" s="1"/>
  <c r="O808" i="2"/>
  <c r="I808" i="2"/>
  <c r="G808" i="2"/>
  <c r="E808" i="2"/>
  <c r="Z378" i="2"/>
  <c r="Y378" i="2"/>
  <c r="T378" i="2"/>
  <c r="U378" i="2" s="1" a="1"/>
  <c r="U378" i="2" s="1"/>
  <c r="O378" i="2"/>
  <c r="I378" i="2"/>
  <c r="G378" i="2"/>
  <c r="E378" i="2"/>
  <c r="Z814" i="2"/>
  <c r="Y814" i="2"/>
  <c r="T814" i="2"/>
  <c r="U814" i="2" s="1" a="1"/>
  <c r="U814" i="2" s="1"/>
  <c r="O814" i="2"/>
  <c r="I814" i="2"/>
  <c r="G814" i="2"/>
  <c r="E814" i="2"/>
  <c r="Z783" i="2"/>
  <c r="Y783" i="2"/>
  <c r="T783" i="2"/>
  <c r="U783" i="2" s="1" a="1"/>
  <c r="U783" i="2" s="1"/>
  <c r="O783" i="2"/>
  <c r="I783" i="2"/>
  <c r="G783" i="2"/>
  <c r="E783" i="2"/>
  <c r="Z623" i="2"/>
  <c r="Y623" i="2"/>
  <c r="T623" i="2"/>
  <c r="U623" i="2" s="1" a="1"/>
  <c r="U623" i="2" s="1"/>
  <c r="O623" i="2"/>
  <c r="I623" i="2"/>
  <c r="G623" i="2"/>
  <c r="E623" i="2"/>
  <c r="Z622" i="2"/>
  <c r="Y622" i="2"/>
  <c r="T622" i="2"/>
  <c r="U622" i="2" s="1" a="1"/>
  <c r="U622" i="2" s="1"/>
  <c r="O622" i="2"/>
  <c r="I622" i="2"/>
  <c r="G622" i="2"/>
  <c r="E622" i="2"/>
  <c r="Z53" i="2"/>
  <c r="Y53" i="2"/>
  <c r="T53" i="2"/>
  <c r="U53" i="2" s="1" a="1"/>
  <c r="U53" i="2" s="1"/>
  <c r="O53" i="2"/>
  <c r="I53" i="2"/>
  <c r="G53" i="2"/>
  <c r="E53" i="2"/>
  <c r="Z52" i="2"/>
  <c r="Y52" i="2"/>
  <c r="U52" i="2" a="1"/>
  <c r="U52" i="2" s="1"/>
  <c r="T52" i="2"/>
  <c r="O52" i="2"/>
  <c r="I52" i="2"/>
  <c r="G52" i="2"/>
  <c r="E52" i="2"/>
  <c r="Z801" i="2"/>
  <c r="Y801" i="2"/>
  <c r="U801" i="2" a="1"/>
  <c r="U801" i="2" s="1"/>
  <c r="T801" i="2"/>
  <c r="O801" i="2"/>
  <c r="I801" i="2"/>
  <c r="G801" i="2"/>
  <c r="E801" i="2"/>
  <c r="Z800" i="2"/>
  <c r="Y800" i="2"/>
  <c r="T800" i="2"/>
  <c r="U800" i="2" s="1" a="1"/>
  <c r="U800" i="2" s="1"/>
  <c r="O800" i="2"/>
  <c r="I800" i="2"/>
  <c r="AC800" i="2" s="1"/>
  <c r="G800" i="2"/>
  <c r="E800" i="2"/>
  <c r="Z726" i="2"/>
  <c r="Y726" i="2"/>
  <c r="T726" i="2"/>
  <c r="U726" i="2" s="1" a="1"/>
  <c r="U726" i="2" s="1"/>
  <c r="O726" i="2"/>
  <c r="I726" i="2"/>
  <c r="G726" i="2"/>
  <c r="E726" i="2"/>
  <c r="Z478" i="2"/>
  <c r="Y478" i="2"/>
  <c r="T478" i="2"/>
  <c r="U478" i="2" s="1" a="1"/>
  <c r="U478" i="2" s="1"/>
  <c r="O478" i="2"/>
  <c r="I478" i="2"/>
  <c r="G478" i="2"/>
  <c r="E478" i="2"/>
  <c r="Z548" i="2"/>
  <c r="Y548" i="2"/>
  <c r="T548" i="2"/>
  <c r="U548" i="2" s="1" a="1"/>
  <c r="U548" i="2" s="1"/>
  <c r="O548" i="2"/>
  <c r="I548" i="2"/>
  <c r="G548" i="2"/>
  <c r="E548" i="2"/>
  <c r="Z158" i="2"/>
  <c r="Y158" i="2"/>
  <c r="T158" i="2"/>
  <c r="U158" i="2" s="1" a="1"/>
  <c r="U158" i="2" s="1"/>
  <c r="O158" i="2"/>
  <c r="I158" i="2"/>
  <c r="G158" i="2"/>
  <c r="E158" i="2"/>
  <c r="Z157" i="2"/>
  <c r="Y157" i="2"/>
  <c r="T157" i="2"/>
  <c r="U157" i="2" s="1" a="1"/>
  <c r="U157" i="2" s="1"/>
  <c r="O157" i="2"/>
  <c r="I157" i="2"/>
  <c r="G157" i="2"/>
  <c r="E157" i="2"/>
  <c r="Z861" i="2"/>
  <c r="Y861" i="2"/>
  <c r="U861" i="2" a="1"/>
  <c r="U861" i="2" s="1"/>
  <c r="T861" i="2"/>
  <c r="O861" i="2"/>
  <c r="I861" i="2"/>
  <c r="G861" i="2"/>
  <c r="E861" i="2"/>
  <c r="Z166" i="2"/>
  <c r="Y166" i="2"/>
  <c r="U166" i="2" a="1"/>
  <c r="U166" i="2" s="1"/>
  <c r="T166" i="2"/>
  <c r="O166" i="2"/>
  <c r="I166" i="2"/>
  <c r="G166" i="2"/>
  <c r="E166" i="2"/>
  <c r="Z165" i="2"/>
  <c r="Y165" i="2"/>
  <c r="T165" i="2"/>
  <c r="U165" i="2" s="1" a="1"/>
  <c r="U165" i="2" s="1"/>
  <c r="O165" i="2"/>
  <c r="I165" i="2"/>
  <c r="AC165" i="2" s="1"/>
  <c r="G165" i="2"/>
  <c r="E165" i="2"/>
  <c r="Z733" i="2"/>
  <c r="Y733" i="2"/>
  <c r="T733" i="2"/>
  <c r="U733" i="2" s="1" a="1"/>
  <c r="U733" i="2" s="1"/>
  <c r="O733" i="2"/>
  <c r="I733" i="2"/>
  <c r="G733" i="2"/>
  <c r="E733" i="2"/>
  <c r="Z732" i="2"/>
  <c r="Y732" i="2"/>
  <c r="T732" i="2"/>
  <c r="U732" i="2" s="1" a="1"/>
  <c r="U732" i="2" s="1"/>
  <c r="O732" i="2"/>
  <c r="I732" i="2"/>
  <c r="G732" i="2"/>
  <c r="E732" i="2"/>
  <c r="Z882" i="2"/>
  <c r="Y882" i="2"/>
  <c r="T882" i="2"/>
  <c r="U882" i="2" s="1" a="1"/>
  <c r="U882" i="2" s="1"/>
  <c r="O882" i="2"/>
  <c r="I882" i="2"/>
  <c r="J882" i="2" s="1"/>
  <c r="G882" i="2"/>
  <c r="E882" i="2"/>
  <c r="Z408" i="2"/>
  <c r="Y408" i="2"/>
  <c r="T408" i="2"/>
  <c r="U408" i="2" s="1" a="1"/>
  <c r="U408" i="2" s="1"/>
  <c r="O408" i="2"/>
  <c r="I408" i="2"/>
  <c r="G408" i="2"/>
  <c r="E408" i="2"/>
  <c r="Z7" i="2"/>
  <c r="Y7" i="2"/>
  <c r="T7" i="2"/>
  <c r="U7" i="2" s="1" a="1"/>
  <c r="U7" i="2" s="1"/>
  <c r="O7" i="2"/>
  <c r="I7" i="2"/>
  <c r="G7" i="2"/>
  <c r="E7" i="2"/>
  <c r="Z181" i="2"/>
  <c r="Y181" i="2"/>
  <c r="T181" i="2"/>
  <c r="U181" i="2" s="1" a="1"/>
  <c r="U181" i="2" s="1"/>
  <c r="O181" i="2"/>
  <c r="I181" i="2"/>
  <c r="G181" i="2"/>
  <c r="E181" i="2"/>
  <c r="Z180" i="2"/>
  <c r="Y180" i="2"/>
  <c r="T180" i="2"/>
  <c r="U180" i="2" s="1" a="1"/>
  <c r="U180" i="2" s="1"/>
  <c r="O180" i="2"/>
  <c r="I180" i="2"/>
  <c r="G180" i="2"/>
  <c r="E180" i="2"/>
  <c r="Z312" i="2"/>
  <c r="Y312" i="2"/>
  <c r="T312" i="2"/>
  <c r="U312" i="2" s="1" a="1"/>
  <c r="U312" i="2" s="1"/>
  <c r="O312" i="2"/>
  <c r="I312" i="2"/>
  <c r="G312" i="2"/>
  <c r="E312" i="2"/>
  <c r="Z311" i="2"/>
  <c r="Y311" i="2"/>
  <c r="T311" i="2"/>
  <c r="U311" i="2" s="1" a="1"/>
  <c r="U311" i="2" s="1"/>
  <c r="O311" i="2"/>
  <c r="I311" i="2"/>
  <c r="G311" i="2"/>
  <c r="E311" i="2"/>
  <c r="Z782" i="2"/>
  <c r="Y782" i="2"/>
  <c r="T782" i="2"/>
  <c r="U782" i="2" s="1" a="1"/>
  <c r="U782" i="2" s="1"/>
  <c r="O782" i="2"/>
  <c r="I782" i="2"/>
  <c r="G782" i="2"/>
  <c r="E782" i="2"/>
  <c r="Z817" i="2"/>
  <c r="Y817" i="2"/>
  <c r="T817" i="2"/>
  <c r="U817" i="2" s="1" a="1"/>
  <c r="U817" i="2" s="1"/>
  <c r="O817" i="2"/>
  <c r="I817" i="2"/>
  <c r="G817" i="2"/>
  <c r="E817" i="2"/>
  <c r="Z413" i="2"/>
  <c r="Y413" i="2"/>
  <c r="T413" i="2"/>
  <c r="U413" i="2" s="1" a="1"/>
  <c r="U413" i="2" s="1"/>
  <c r="O413" i="2"/>
  <c r="I413" i="2"/>
  <c r="G413" i="2"/>
  <c r="E413" i="2"/>
  <c r="Z207" i="2"/>
  <c r="Y207" i="2"/>
  <c r="T207" i="2"/>
  <c r="U207" i="2" s="1" a="1"/>
  <c r="U207" i="2" s="1"/>
  <c r="O207" i="2"/>
  <c r="I207" i="2"/>
  <c r="G207" i="2"/>
  <c r="E207" i="2"/>
  <c r="Z290" i="2"/>
  <c r="Y290" i="2"/>
  <c r="U290" i="2" a="1"/>
  <c r="U290" i="2" s="1"/>
  <c r="T290" i="2"/>
  <c r="O290" i="2"/>
  <c r="I290" i="2"/>
  <c r="G290" i="2"/>
  <c r="E290" i="2"/>
  <c r="Z61" i="2"/>
  <c r="Y61" i="2"/>
  <c r="T61" i="2"/>
  <c r="U61" i="2" s="1" a="1"/>
  <c r="U61" i="2" s="1"/>
  <c r="O61" i="2"/>
  <c r="I61" i="2"/>
  <c r="G61" i="2"/>
  <c r="E61" i="2"/>
  <c r="Z955" i="2"/>
  <c r="Y955" i="2"/>
  <c r="T955" i="2"/>
  <c r="U955" i="2" s="1" a="1"/>
  <c r="U955" i="2" s="1"/>
  <c r="O955" i="2"/>
  <c r="I955" i="2"/>
  <c r="G955" i="2"/>
  <c r="E955" i="2"/>
  <c r="Z954" i="2"/>
  <c r="Y954" i="2"/>
  <c r="T954" i="2"/>
  <c r="U954" i="2" s="1" a="1"/>
  <c r="U954" i="2" s="1"/>
  <c r="O954" i="2"/>
  <c r="I954" i="2"/>
  <c r="J954" i="2" s="1"/>
  <c r="G954" i="2"/>
  <c r="E954" i="2"/>
  <c r="Z746" i="2"/>
  <c r="Y746" i="2"/>
  <c r="T746" i="2"/>
  <c r="U746" i="2" s="1" a="1"/>
  <c r="U746" i="2" s="1"/>
  <c r="O746" i="2"/>
  <c r="I746" i="2"/>
  <c r="G746" i="2"/>
  <c r="E746" i="2"/>
  <c r="Z902" i="2"/>
  <c r="Y902" i="2"/>
  <c r="T902" i="2"/>
  <c r="U902" i="2" s="1" a="1"/>
  <c r="U902" i="2" s="1"/>
  <c r="O902" i="2"/>
  <c r="I902" i="2"/>
  <c r="J902" i="2" s="1"/>
  <c r="G902" i="2"/>
  <c r="E902" i="2"/>
  <c r="Z901" i="2"/>
  <c r="Y901" i="2"/>
  <c r="T901" i="2"/>
  <c r="U901" i="2" s="1" a="1"/>
  <c r="U901" i="2" s="1"/>
  <c r="O901" i="2"/>
  <c r="I901" i="2"/>
  <c r="G901" i="2"/>
  <c r="E901" i="2"/>
  <c r="Z298" i="2"/>
  <c r="Y298" i="2"/>
  <c r="T298" i="2"/>
  <c r="U298" i="2" s="1" a="1"/>
  <c r="U298" i="2" s="1"/>
  <c r="O298" i="2"/>
  <c r="I298" i="2"/>
  <c r="G298" i="2"/>
  <c r="E298" i="2"/>
  <c r="Z185" i="2"/>
  <c r="Y185" i="2"/>
  <c r="T185" i="2"/>
  <c r="U185" i="2" s="1" a="1"/>
  <c r="U185" i="2" s="1"/>
  <c r="O185" i="2"/>
  <c r="I185" i="2"/>
  <c r="G185" i="2"/>
  <c r="E185" i="2"/>
  <c r="Z604" i="2"/>
  <c r="Y604" i="2"/>
  <c r="T604" i="2"/>
  <c r="U604" i="2" s="1" a="1"/>
  <c r="U604" i="2" s="1"/>
  <c r="O604" i="2"/>
  <c r="I604" i="2"/>
  <c r="G604" i="2"/>
  <c r="E604" i="2"/>
  <c r="Z289" i="2"/>
  <c r="Y289" i="2"/>
  <c r="T289" i="2"/>
  <c r="U289" i="2" s="1" a="1"/>
  <c r="U289" i="2" s="1"/>
  <c r="O289" i="2"/>
  <c r="I289" i="2"/>
  <c r="G289" i="2"/>
  <c r="E289" i="2"/>
  <c r="Z288" i="2"/>
  <c r="Y288" i="2"/>
  <c r="T288" i="2"/>
  <c r="U288" i="2" s="1" a="1"/>
  <c r="U288" i="2" s="1"/>
  <c r="O288" i="2"/>
  <c r="I288" i="2"/>
  <c r="G288" i="2"/>
  <c r="E288" i="2"/>
  <c r="Z508" i="2"/>
  <c r="Y508" i="2"/>
  <c r="T508" i="2"/>
  <c r="U508" i="2" s="1" a="1"/>
  <c r="U508" i="2" s="1"/>
  <c r="O508" i="2"/>
  <c r="I508" i="2"/>
  <c r="G508" i="2"/>
  <c r="E508" i="2"/>
  <c r="Z507" i="2"/>
  <c r="Y507" i="2"/>
  <c r="T507" i="2"/>
  <c r="U507" i="2" s="1" a="1"/>
  <c r="U507" i="2" s="1"/>
  <c r="O507" i="2"/>
  <c r="I507" i="2"/>
  <c r="G507" i="2"/>
  <c r="E507" i="2"/>
  <c r="Z920" i="2"/>
  <c r="Y920" i="2"/>
  <c r="T920" i="2"/>
  <c r="U920" i="2" s="1" a="1"/>
  <c r="U920" i="2" s="1"/>
  <c r="O920" i="2"/>
  <c r="I920" i="2"/>
  <c r="G920" i="2"/>
  <c r="E920" i="2"/>
  <c r="Z919" i="2"/>
  <c r="Y919" i="2"/>
  <c r="T919" i="2"/>
  <c r="U919" i="2" s="1" a="1"/>
  <c r="U919" i="2" s="1"/>
  <c r="O919" i="2"/>
  <c r="I919" i="2"/>
  <c r="G919" i="2"/>
  <c r="E919" i="2"/>
  <c r="Z802" i="2"/>
  <c r="Y802" i="2"/>
  <c r="T802" i="2"/>
  <c r="U802" i="2" s="1" a="1"/>
  <c r="U802" i="2" s="1"/>
  <c r="O802" i="2"/>
  <c r="J802" i="2"/>
  <c r="I802" i="2"/>
  <c r="AC802" i="2" s="1"/>
  <c r="G802" i="2"/>
  <c r="E802" i="2"/>
  <c r="Z366" i="2"/>
  <c r="Y366" i="2"/>
  <c r="T366" i="2"/>
  <c r="U366" i="2" s="1" a="1"/>
  <c r="U366" i="2" s="1"/>
  <c r="O366" i="2"/>
  <c r="I366" i="2"/>
  <c r="G366" i="2"/>
  <c r="E366" i="2"/>
  <c r="Z24" i="2"/>
  <c r="Y24" i="2"/>
  <c r="T24" i="2"/>
  <c r="U24" i="2" s="1" a="1"/>
  <c r="U24" i="2" s="1"/>
  <c r="O24" i="2"/>
  <c r="I24" i="2"/>
  <c r="G24" i="2"/>
  <c r="E24" i="2"/>
  <c r="Z23" i="2"/>
  <c r="Y23" i="2"/>
  <c r="T23" i="2"/>
  <c r="U23" i="2" s="1" a="1"/>
  <c r="U23" i="2" s="1"/>
  <c r="O23" i="2"/>
  <c r="I23" i="2"/>
  <c r="G23" i="2"/>
  <c r="E23" i="2"/>
  <c r="Z326" i="2"/>
  <c r="Y326" i="2"/>
  <c r="T326" i="2"/>
  <c r="U326" i="2" s="1" a="1"/>
  <c r="U326" i="2" s="1"/>
  <c r="O326" i="2"/>
  <c r="I326" i="2"/>
  <c r="G326" i="2"/>
  <c r="E326" i="2"/>
  <c r="Z325" i="2"/>
  <c r="Y325" i="2"/>
  <c r="T325" i="2"/>
  <c r="U325" i="2" s="1" a="1"/>
  <c r="U325" i="2" s="1"/>
  <c r="O325" i="2"/>
  <c r="I325" i="2"/>
  <c r="G325" i="2"/>
  <c r="E325" i="2"/>
  <c r="Z120" i="2"/>
  <c r="Y120" i="2"/>
  <c r="T120" i="2"/>
  <c r="U120" i="2" s="1" a="1"/>
  <c r="U120" i="2" s="1"/>
  <c r="O120" i="2"/>
  <c r="I120" i="2"/>
  <c r="G120" i="2"/>
  <c r="E120" i="2"/>
  <c r="Z331" i="2"/>
  <c r="Y331" i="2"/>
  <c r="T331" i="2"/>
  <c r="U331" i="2" s="1" a="1"/>
  <c r="U331" i="2" s="1"/>
  <c r="O331" i="2"/>
  <c r="I331" i="2"/>
  <c r="G331" i="2"/>
  <c r="E331" i="2"/>
  <c r="Z330" i="2"/>
  <c r="Y330" i="2"/>
  <c r="T330" i="2"/>
  <c r="U330" i="2" s="1" a="1"/>
  <c r="U330" i="2" s="1"/>
  <c r="O330" i="2"/>
  <c r="J330" i="2"/>
  <c r="I330" i="2"/>
  <c r="AC330" i="2" s="1"/>
  <c r="G330" i="2"/>
  <c r="E330" i="2"/>
  <c r="Z738" i="2"/>
  <c r="Y738" i="2"/>
  <c r="T738" i="2"/>
  <c r="U738" i="2" s="1" a="1"/>
  <c r="U738" i="2" s="1"/>
  <c r="O738" i="2"/>
  <c r="I738" i="2"/>
  <c r="G738" i="2"/>
  <c r="E738" i="2"/>
  <c r="Z300" i="2"/>
  <c r="Y300" i="2"/>
  <c r="T300" i="2"/>
  <c r="U300" i="2" s="1" a="1"/>
  <c r="U300" i="2" s="1"/>
  <c r="O300" i="2"/>
  <c r="I300" i="2"/>
  <c r="G300" i="2"/>
  <c r="E300" i="2"/>
  <c r="Z299" i="2"/>
  <c r="Y299" i="2"/>
  <c r="T299" i="2"/>
  <c r="U299" i="2" s="1" a="1"/>
  <c r="U299" i="2" s="1"/>
  <c r="O299" i="2"/>
  <c r="I299" i="2"/>
  <c r="G299" i="2"/>
  <c r="E299" i="2"/>
  <c r="Z704" i="2"/>
  <c r="Y704" i="2"/>
  <c r="T704" i="2"/>
  <c r="U704" i="2" s="1" a="1"/>
  <c r="U704" i="2" s="1"/>
  <c r="O704" i="2"/>
  <c r="I704" i="2"/>
  <c r="G704" i="2"/>
  <c r="E704" i="2"/>
  <c r="Z432" i="2"/>
  <c r="Y432" i="2"/>
  <c r="T432" i="2"/>
  <c r="U432" i="2" s="1" a="1"/>
  <c r="U432" i="2" s="1"/>
  <c r="O432" i="2"/>
  <c r="I432" i="2"/>
  <c r="G432" i="2"/>
  <c r="E432" i="2"/>
  <c r="Z295" i="2"/>
  <c r="Y295" i="2"/>
  <c r="U295" i="2" a="1"/>
  <c r="U295" i="2" s="1"/>
  <c r="T295" i="2"/>
  <c r="O295" i="2"/>
  <c r="I295" i="2"/>
  <c r="G295" i="2"/>
  <c r="E295" i="2"/>
  <c r="Z294" i="2"/>
  <c r="Y294" i="2"/>
  <c r="U294" i="2" a="1"/>
  <c r="U294" i="2" s="1"/>
  <c r="T294" i="2"/>
  <c r="O294" i="2"/>
  <c r="I294" i="2"/>
  <c r="G294" i="2"/>
  <c r="E294" i="2"/>
  <c r="Z966" i="2"/>
  <c r="Y966" i="2"/>
  <c r="T966" i="2"/>
  <c r="U966" i="2" s="1" a="1"/>
  <c r="U966" i="2" s="1"/>
  <c r="O966" i="2"/>
  <c r="I966" i="2"/>
  <c r="AC966" i="2" s="1"/>
  <c r="G966" i="2"/>
  <c r="E966" i="2"/>
  <c r="Z965" i="2"/>
  <c r="Y965" i="2"/>
  <c r="T965" i="2"/>
  <c r="U965" i="2" s="1" a="1"/>
  <c r="U965" i="2" s="1"/>
  <c r="O965" i="2"/>
  <c r="I965" i="2"/>
  <c r="G965" i="2"/>
  <c r="E965" i="2"/>
  <c r="Z3" i="2"/>
  <c r="Y3" i="2"/>
  <c r="T3" i="2"/>
  <c r="U3" i="2" s="1" a="1"/>
  <c r="U3" i="2" s="1"/>
  <c r="O3" i="2"/>
  <c r="I3" i="2"/>
  <c r="G3" i="2"/>
  <c r="E3" i="2"/>
  <c r="Z304" i="2"/>
  <c r="Y304" i="2"/>
  <c r="T304" i="2"/>
  <c r="U304" i="2" s="1" a="1"/>
  <c r="U304" i="2" s="1"/>
  <c r="O304" i="2"/>
  <c r="I304" i="2"/>
  <c r="G304" i="2"/>
  <c r="E304" i="2"/>
  <c r="Z303" i="2"/>
  <c r="Y303" i="2"/>
  <c r="T303" i="2"/>
  <c r="U303" i="2" s="1" a="1"/>
  <c r="U303" i="2" s="1"/>
  <c r="O303" i="2"/>
  <c r="I303" i="2"/>
  <c r="G303" i="2"/>
  <c r="E303" i="2"/>
  <c r="Z628" i="2"/>
  <c r="Y628" i="2"/>
  <c r="T628" i="2"/>
  <c r="U628" i="2" s="1" a="1"/>
  <c r="U628" i="2" s="1"/>
  <c r="O628" i="2"/>
  <c r="I628" i="2"/>
  <c r="G628" i="2"/>
  <c r="E628" i="2"/>
  <c r="Z435" i="2"/>
  <c r="Y435" i="2"/>
  <c r="T435" i="2"/>
  <c r="U435" i="2" s="1" a="1"/>
  <c r="U435" i="2" s="1"/>
  <c r="O435" i="2"/>
  <c r="I435" i="2"/>
  <c r="G435" i="2"/>
  <c r="E435" i="2"/>
  <c r="Z434" i="2"/>
  <c r="Y434" i="2"/>
  <c r="T434" i="2"/>
  <c r="U434" i="2" s="1" a="1"/>
  <c r="U434" i="2" s="1"/>
  <c r="O434" i="2"/>
  <c r="I434" i="2"/>
  <c r="G434" i="2"/>
  <c r="E434" i="2"/>
  <c r="Z267" i="2"/>
  <c r="Y267" i="2"/>
  <c r="T267" i="2"/>
  <c r="U267" i="2" s="1" a="1"/>
  <c r="U267" i="2" s="1"/>
  <c r="O267" i="2"/>
  <c r="I267" i="2"/>
  <c r="G267" i="2"/>
  <c r="E267" i="2"/>
  <c r="Z828" i="2"/>
  <c r="Y828" i="2"/>
  <c r="T828" i="2"/>
  <c r="U828" i="2" s="1" a="1"/>
  <c r="U828" i="2" s="1"/>
  <c r="O828" i="2"/>
  <c r="I828" i="2"/>
  <c r="G828" i="2"/>
  <c r="E828" i="2"/>
  <c r="Z608" i="2"/>
  <c r="Y608" i="2"/>
  <c r="T608" i="2"/>
  <c r="U608" i="2" s="1" a="1"/>
  <c r="U608" i="2" s="1"/>
  <c r="O608" i="2"/>
  <c r="I608" i="2"/>
  <c r="G608" i="2"/>
  <c r="E608" i="2"/>
  <c r="Z837" i="2"/>
  <c r="Y837" i="2"/>
  <c r="T837" i="2"/>
  <c r="U837" i="2" s="1" a="1"/>
  <c r="U837" i="2" s="1"/>
  <c r="O837" i="2"/>
  <c r="I837" i="2"/>
  <c r="G837" i="2"/>
  <c r="E837" i="2"/>
  <c r="Z836" i="2"/>
  <c r="Y836" i="2"/>
  <c r="T836" i="2"/>
  <c r="U836" i="2" s="1" a="1"/>
  <c r="U836" i="2" s="1"/>
  <c r="O836" i="2"/>
  <c r="I836" i="2"/>
  <c r="G836" i="2"/>
  <c r="E836" i="2"/>
  <c r="Z273" i="2"/>
  <c r="Y273" i="2"/>
  <c r="T273" i="2"/>
  <c r="U273" i="2" s="1" a="1"/>
  <c r="U273" i="2" s="1"/>
  <c r="O273" i="2"/>
  <c r="I273" i="2"/>
  <c r="G273" i="2"/>
  <c r="E273" i="2"/>
  <c r="Z272" i="2"/>
  <c r="Y272" i="2"/>
  <c r="T272" i="2"/>
  <c r="U272" i="2" s="1" a="1"/>
  <c r="U272" i="2" s="1"/>
  <c r="O272" i="2"/>
  <c r="I272" i="2"/>
  <c r="G272" i="2"/>
  <c r="E272" i="2"/>
  <c r="Z916" i="2"/>
  <c r="Y916" i="2"/>
  <c r="T916" i="2"/>
  <c r="U916" i="2" s="1" a="1"/>
  <c r="U916" i="2" s="1"/>
  <c r="O916" i="2"/>
  <c r="I916" i="2"/>
  <c r="G916" i="2"/>
  <c r="E916" i="2"/>
  <c r="Z574" i="2"/>
  <c r="Y574" i="2"/>
  <c r="T574" i="2"/>
  <c r="U574" i="2" s="1" a="1"/>
  <c r="U574" i="2" s="1"/>
  <c r="O574" i="2"/>
  <c r="I574" i="2"/>
  <c r="AC574" i="2" s="1"/>
  <c r="G574" i="2"/>
  <c r="E574" i="2"/>
  <c r="Z48" i="2"/>
  <c r="Y48" i="2"/>
  <c r="T48" i="2"/>
  <c r="U48" i="2" s="1" a="1"/>
  <c r="U48" i="2" s="1"/>
  <c r="O48" i="2"/>
  <c r="I48" i="2"/>
  <c r="G48" i="2"/>
  <c r="E48" i="2"/>
  <c r="Z872" i="2"/>
  <c r="Y872" i="2"/>
  <c r="T872" i="2"/>
  <c r="U872" i="2" s="1" a="1"/>
  <c r="U872" i="2" s="1"/>
  <c r="O872" i="2"/>
  <c r="I872" i="2"/>
  <c r="G872" i="2"/>
  <c r="E872" i="2"/>
  <c r="Z143" i="2"/>
  <c r="Y143" i="2"/>
  <c r="T143" i="2"/>
  <c r="U143" i="2" s="1" a="1"/>
  <c r="U143" i="2" s="1"/>
  <c r="O143" i="2"/>
  <c r="I143" i="2"/>
  <c r="G143" i="2"/>
  <c r="E143" i="2"/>
  <c r="Z142" i="2"/>
  <c r="Y142" i="2"/>
  <c r="U142" i="2" a="1"/>
  <c r="U142" i="2" s="1"/>
  <c r="T142" i="2"/>
  <c r="O142" i="2"/>
  <c r="I142" i="2"/>
  <c r="G142" i="2"/>
  <c r="E142" i="2"/>
  <c r="Z590" i="2"/>
  <c r="Y590" i="2"/>
  <c r="T590" i="2"/>
  <c r="U590" i="2" s="1" a="1"/>
  <c r="U590" i="2" s="1"/>
  <c r="O590" i="2"/>
  <c r="I590" i="2"/>
  <c r="G590" i="2"/>
  <c r="E590" i="2"/>
  <c r="Z425" i="2"/>
  <c r="Y425" i="2"/>
  <c r="T425" i="2"/>
  <c r="U425" i="2" s="1" a="1"/>
  <c r="U425" i="2" s="1"/>
  <c r="O425" i="2"/>
  <c r="I425" i="2"/>
  <c r="G425" i="2"/>
  <c r="E425" i="2"/>
  <c r="Z390" i="2"/>
  <c r="Y390" i="2"/>
  <c r="T390" i="2"/>
  <c r="U390" i="2" s="1" a="1"/>
  <c r="U390" i="2" s="1"/>
  <c r="O390" i="2"/>
  <c r="I390" i="2"/>
  <c r="G390" i="2"/>
  <c r="E390" i="2"/>
  <c r="Z266" i="2"/>
  <c r="Y266" i="2"/>
  <c r="T266" i="2"/>
  <c r="U266" i="2" s="1" a="1"/>
  <c r="U266" i="2" s="1"/>
  <c r="O266" i="2"/>
  <c r="I266" i="2"/>
  <c r="G266" i="2"/>
  <c r="E266" i="2"/>
  <c r="Z396" i="2"/>
  <c r="Y396" i="2"/>
  <c r="T396" i="2"/>
  <c r="U396" i="2" s="1" a="1"/>
  <c r="U396" i="2" s="1"/>
  <c r="O396" i="2"/>
  <c r="I396" i="2"/>
  <c r="G396" i="2"/>
  <c r="E396" i="2"/>
  <c r="Z395" i="2"/>
  <c r="Y395" i="2"/>
  <c r="T395" i="2"/>
  <c r="U395" i="2" s="1" a="1"/>
  <c r="U395" i="2" s="1"/>
  <c r="O395" i="2"/>
  <c r="I395" i="2"/>
  <c r="G395" i="2"/>
  <c r="E395" i="2"/>
  <c r="Z80" i="2"/>
  <c r="Y80" i="2"/>
  <c r="T80" i="2"/>
  <c r="U80" i="2" s="1" a="1"/>
  <c r="U80" i="2" s="1"/>
  <c r="O80" i="2"/>
  <c r="I80" i="2"/>
  <c r="G80" i="2"/>
  <c r="E80" i="2"/>
  <c r="Z79" i="2"/>
  <c r="Y79" i="2"/>
  <c r="T79" i="2"/>
  <c r="U79" i="2" s="1" a="1"/>
  <c r="U79" i="2" s="1"/>
  <c r="O79" i="2"/>
  <c r="I79" i="2"/>
  <c r="G79" i="2"/>
  <c r="E79" i="2"/>
  <c r="Z424" i="2"/>
  <c r="Y424" i="2"/>
  <c r="T424" i="2"/>
  <c r="U424" i="2" s="1" a="1"/>
  <c r="U424" i="2" s="1"/>
  <c r="O424" i="2"/>
  <c r="I424" i="2"/>
  <c r="G424" i="2"/>
  <c r="E424" i="2"/>
  <c r="Z316" i="2"/>
  <c r="Y316" i="2"/>
  <c r="T316" i="2"/>
  <c r="U316" i="2" s="1" a="1"/>
  <c r="U316" i="2" s="1"/>
  <c r="O316" i="2"/>
  <c r="I316" i="2"/>
  <c r="G316" i="2"/>
  <c r="E316" i="2"/>
  <c r="Z536" i="2"/>
  <c r="Y536" i="2"/>
  <c r="T536" i="2"/>
  <c r="U536" i="2" s="1" a="1"/>
  <c r="U536" i="2" s="1"/>
  <c r="O536" i="2"/>
  <c r="I536" i="2"/>
  <c r="G536" i="2"/>
  <c r="E536" i="2"/>
  <c r="Z535" i="2"/>
  <c r="Y535" i="2"/>
  <c r="T535" i="2"/>
  <c r="U535" i="2" s="1" a="1"/>
  <c r="U535" i="2" s="1"/>
  <c r="O535" i="2"/>
  <c r="I535" i="2"/>
  <c r="G535" i="2"/>
  <c r="E535" i="2"/>
  <c r="Z711" i="2"/>
  <c r="Y711" i="2"/>
  <c r="T711" i="2"/>
  <c r="U711" i="2" s="1" a="1"/>
  <c r="U711" i="2" s="1"/>
  <c r="O711" i="2"/>
  <c r="I711" i="2"/>
  <c r="G711" i="2"/>
  <c r="E711" i="2"/>
  <c r="Z710" i="2"/>
  <c r="Y710" i="2"/>
  <c r="T710" i="2"/>
  <c r="U710" i="2" s="1" a="1"/>
  <c r="U710" i="2" s="1"/>
  <c r="O710" i="2"/>
  <c r="I710" i="2"/>
  <c r="G710" i="2"/>
  <c r="E710" i="2"/>
  <c r="Z972" i="2"/>
  <c r="Y972" i="2"/>
  <c r="T972" i="2"/>
  <c r="U972" i="2" s="1" a="1"/>
  <c r="U972" i="2" s="1"/>
  <c r="O972" i="2"/>
  <c r="I972" i="2"/>
  <c r="G972" i="2"/>
  <c r="E972" i="2"/>
  <c r="Z589" i="2"/>
  <c r="Y589" i="2"/>
  <c r="T589" i="2"/>
  <c r="U589" i="2" s="1" a="1"/>
  <c r="U589" i="2" s="1"/>
  <c r="O589" i="2"/>
  <c r="I589" i="2"/>
  <c r="G589" i="2"/>
  <c r="E589" i="2"/>
  <c r="Z941" i="2"/>
  <c r="Y941" i="2"/>
  <c r="T941" i="2"/>
  <c r="U941" i="2" s="1" a="1"/>
  <c r="U941" i="2" s="1"/>
  <c r="O941" i="2"/>
  <c r="J941" i="2"/>
  <c r="I941" i="2"/>
  <c r="AC941" i="2" s="1"/>
  <c r="G941" i="2"/>
  <c r="E941" i="2"/>
  <c r="Z148" i="2"/>
  <c r="Y148" i="2"/>
  <c r="T148" i="2"/>
  <c r="U148" i="2" s="1" a="1"/>
  <c r="U148" i="2" s="1"/>
  <c r="O148" i="2"/>
  <c r="J148" i="2"/>
  <c r="I148" i="2"/>
  <c r="AC148" i="2" s="1"/>
  <c r="G148" i="2"/>
  <c r="E148" i="2"/>
  <c r="Z147" i="2"/>
  <c r="Y147" i="2"/>
  <c r="T147" i="2"/>
  <c r="U147" i="2" s="1" a="1"/>
  <c r="U147" i="2" s="1"/>
  <c r="O147" i="2"/>
  <c r="J147" i="2"/>
  <c r="I147" i="2"/>
  <c r="AC147" i="2" s="1"/>
  <c r="G147" i="2"/>
  <c r="E147" i="2"/>
  <c r="Z895" i="2"/>
  <c r="Y895" i="2"/>
  <c r="T895" i="2"/>
  <c r="U895" i="2" s="1" a="1"/>
  <c r="U895" i="2" s="1"/>
  <c r="O895" i="2"/>
  <c r="J895" i="2"/>
  <c r="I895" i="2"/>
  <c r="AC895" i="2" s="1"/>
  <c r="G895" i="2"/>
  <c r="E895" i="2"/>
  <c r="Z365" i="2"/>
  <c r="Y365" i="2"/>
  <c r="T365" i="2"/>
  <c r="U365" i="2" s="1" a="1"/>
  <c r="U365" i="2" s="1"/>
  <c r="O365" i="2"/>
  <c r="J365" i="2"/>
  <c r="I365" i="2"/>
  <c r="AC365" i="2" s="1"/>
  <c r="G365" i="2"/>
  <c r="E365" i="2"/>
  <c r="Z270" i="2"/>
  <c r="Y270" i="2"/>
  <c r="T270" i="2"/>
  <c r="U270" i="2" s="1" a="1"/>
  <c r="U270" i="2" s="1"/>
  <c r="O270" i="2"/>
  <c r="I270" i="2"/>
  <c r="G270" i="2"/>
  <c r="E270" i="2"/>
  <c r="Z219" i="2"/>
  <c r="Y219" i="2"/>
  <c r="T219" i="2"/>
  <c r="U219" i="2" s="1" a="1"/>
  <c r="U219" i="2" s="1"/>
  <c r="O219" i="2"/>
  <c r="I219" i="2"/>
  <c r="G219" i="2"/>
  <c r="E219" i="2"/>
  <c r="Z571" i="2"/>
  <c r="Y571" i="2"/>
  <c r="T571" i="2"/>
  <c r="U571" i="2" s="1" a="1"/>
  <c r="U571" i="2" s="1"/>
  <c r="O571" i="2"/>
  <c r="I571" i="2"/>
  <c r="G571" i="2"/>
  <c r="E571" i="2"/>
  <c r="Z307" i="2"/>
  <c r="Y307" i="2"/>
  <c r="T307" i="2"/>
  <c r="U307" i="2" s="1" a="1"/>
  <c r="U307" i="2" s="1"/>
  <c r="O307" i="2"/>
  <c r="I307" i="2"/>
  <c r="G307" i="2"/>
  <c r="E307" i="2"/>
  <c r="Z609" i="2"/>
  <c r="Y609" i="2"/>
  <c r="T609" i="2"/>
  <c r="U609" i="2" s="1" a="1"/>
  <c r="U609" i="2" s="1"/>
  <c r="O609" i="2"/>
  <c r="I609" i="2"/>
  <c r="G609" i="2"/>
  <c r="E609" i="2"/>
  <c r="Z946" i="2"/>
  <c r="Y946" i="2"/>
  <c r="T946" i="2"/>
  <c r="U946" i="2" s="1" a="1"/>
  <c r="U946" i="2" s="1"/>
  <c r="O946" i="2"/>
  <c r="I946" i="2"/>
  <c r="J946" i="2" s="1"/>
  <c r="G946" i="2"/>
  <c r="E946" i="2"/>
  <c r="Z945" i="2"/>
  <c r="Y945" i="2"/>
  <c r="T945" i="2"/>
  <c r="U945" i="2" s="1" a="1"/>
  <c r="U945" i="2" s="1"/>
  <c r="O945" i="2"/>
  <c r="I945" i="2"/>
  <c r="G945" i="2"/>
  <c r="E945" i="2"/>
  <c r="Z222" i="2"/>
  <c r="Y222" i="2"/>
  <c r="T222" i="2"/>
  <c r="U222" i="2" s="1" a="1"/>
  <c r="U222" i="2" s="1"/>
  <c r="O222" i="2"/>
  <c r="I222" i="2"/>
  <c r="G222" i="2"/>
  <c r="E222" i="2"/>
  <c r="Z909" i="2"/>
  <c r="Y909" i="2"/>
  <c r="T909" i="2"/>
  <c r="U909" i="2" s="1" a="1"/>
  <c r="U909" i="2" s="1"/>
  <c r="O909" i="2"/>
  <c r="I909" i="2"/>
  <c r="G909" i="2"/>
  <c r="E909" i="2"/>
  <c r="Z91" i="2"/>
  <c r="Y91" i="2"/>
  <c r="T91" i="2"/>
  <c r="U91" i="2" s="1" a="1"/>
  <c r="U91" i="2" s="1"/>
  <c r="O91" i="2"/>
  <c r="I91" i="2"/>
  <c r="G91" i="2"/>
  <c r="E91" i="2"/>
  <c r="Z90" i="2"/>
  <c r="Y90" i="2"/>
  <c r="T90" i="2"/>
  <c r="U90" i="2" s="1" a="1"/>
  <c r="U90" i="2" s="1"/>
  <c r="O90" i="2"/>
  <c r="I90" i="2"/>
  <c r="G90" i="2"/>
  <c r="E90" i="2"/>
  <c r="Z89" i="2"/>
  <c r="Y89" i="2"/>
  <c r="T89" i="2"/>
  <c r="U89" i="2" s="1" a="1"/>
  <c r="U89" i="2" s="1"/>
  <c r="O89" i="2"/>
  <c r="I89" i="2"/>
  <c r="G89" i="2"/>
  <c r="E89" i="2"/>
  <c r="Z595" i="2"/>
  <c r="Y595" i="2"/>
  <c r="T595" i="2"/>
  <c r="U595" i="2" s="1" a="1"/>
  <c r="U595" i="2" s="1"/>
  <c r="O595" i="2"/>
  <c r="I595" i="2"/>
  <c r="G595" i="2"/>
  <c r="E595" i="2"/>
  <c r="Z594" i="2"/>
  <c r="Y594" i="2"/>
  <c r="T594" i="2"/>
  <c r="U594" i="2" s="1" a="1"/>
  <c r="U594" i="2" s="1"/>
  <c r="O594" i="2"/>
  <c r="I594" i="2"/>
  <c r="G594" i="2"/>
  <c r="E594" i="2"/>
  <c r="Z460" i="2"/>
  <c r="Y460" i="2"/>
  <c r="T460" i="2"/>
  <c r="U460" i="2" s="1" a="1"/>
  <c r="U460" i="2" s="1"/>
  <c r="O460" i="2"/>
  <c r="I460" i="2"/>
  <c r="G460" i="2"/>
  <c r="E460" i="2"/>
  <c r="Z36" i="2"/>
  <c r="Y36" i="2"/>
  <c r="T36" i="2"/>
  <c r="U36" i="2" s="1" a="1"/>
  <c r="U36" i="2" s="1"/>
  <c r="O36" i="2"/>
  <c r="I36" i="2"/>
  <c r="G36" i="2"/>
  <c r="E36" i="2"/>
  <c r="Z35" i="2"/>
  <c r="Y35" i="2"/>
  <c r="T35" i="2"/>
  <c r="U35" i="2" s="1" a="1"/>
  <c r="U35" i="2" s="1"/>
  <c r="O35" i="2"/>
  <c r="I35" i="2"/>
  <c r="G35" i="2"/>
  <c r="E35" i="2"/>
  <c r="Z915" i="2"/>
  <c r="Y915" i="2"/>
  <c r="T915" i="2"/>
  <c r="U915" i="2" s="1" a="1"/>
  <c r="U915" i="2" s="1"/>
  <c r="O915" i="2"/>
  <c r="I915" i="2"/>
  <c r="G915" i="2"/>
  <c r="E915" i="2"/>
  <c r="Z477" i="2"/>
  <c r="Y477" i="2"/>
  <c r="T477" i="2"/>
  <c r="U477" i="2" s="1" a="1"/>
  <c r="U477" i="2" s="1"/>
  <c r="O477" i="2"/>
  <c r="I477" i="2"/>
  <c r="G477" i="2"/>
  <c r="E477" i="2"/>
  <c r="Z864" i="2"/>
  <c r="Y864" i="2"/>
  <c r="T864" i="2"/>
  <c r="U864" i="2" s="1" a="1"/>
  <c r="U864" i="2" s="1"/>
  <c r="O864" i="2"/>
  <c r="I864" i="2"/>
  <c r="G864" i="2"/>
  <c r="E864" i="2"/>
  <c r="Z863" i="2"/>
  <c r="Y863" i="2"/>
  <c r="T863" i="2"/>
  <c r="U863" i="2" s="1" a="1"/>
  <c r="U863" i="2" s="1"/>
  <c r="O863" i="2"/>
  <c r="I863" i="2"/>
  <c r="G863" i="2"/>
  <c r="E863" i="2"/>
  <c r="Z384" i="2"/>
  <c r="Y384" i="2"/>
  <c r="T384" i="2"/>
  <c r="U384" i="2" s="1" a="1"/>
  <c r="U384" i="2" s="1"/>
  <c r="O384" i="2"/>
  <c r="I384" i="2"/>
  <c r="G384" i="2"/>
  <c r="E384" i="2"/>
  <c r="Z383" i="2"/>
  <c r="Y383" i="2"/>
  <c r="T383" i="2"/>
  <c r="U383" i="2" s="1" a="1"/>
  <c r="U383" i="2" s="1"/>
  <c r="O383" i="2"/>
  <c r="I383" i="2"/>
  <c r="G383" i="2"/>
  <c r="E383" i="2"/>
  <c r="Z382" i="2"/>
  <c r="Y382" i="2"/>
  <c r="T382" i="2"/>
  <c r="U382" i="2" s="1" a="1"/>
  <c r="U382" i="2" s="1"/>
  <c r="O382" i="2"/>
  <c r="I382" i="2"/>
  <c r="G382" i="2"/>
  <c r="E382" i="2"/>
  <c r="Z281" i="2"/>
  <c r="Y281" i="2"/>
  <c r="T281" i="2"/>
  <c r="U281" i="2" s="1" a="1"/>
  <c r="U281" i="2" s="1"/>
  <c r="O281" i="2"/>
  <c r="I281" i="2"/>
  <c r="G281" i="2"/>
  <c r="E281" i="2"/>
  <c r="Z280" i="2"/>
  <c r="Y280" i="2"/>
  <c r="T280" i="2"/>
  <c r="U280" i="2" s="1" a="1"/>
  <c r="U280" i="2" s="1"/>
  <c r="O280" i="2"/>
  <c r="I280" i="2"/>
  <c r="G280" i="2"/>
  <c r="E280" i="2"/>
  <c r="Z565" i="2"/>
  <c r="Y565" i="2"/>
  <c r="T565" i="2"/>
  <c r="U565" i="2" s="1" a="1"/>
  <c r="U565" i="2" s="1"/>
  <c r="O565" i="2"/>
  <c r="I565" i="2"/>
  <c r="G565" i="2"/>
  <c r="E565" i="2"/>
  <c r="Z564" i="2"/>
  <c r="Y564" i="2"/>
  <c r="T564" i="2"/>
  <c r="U564" i="2" s="1" a="1"/>
  <c r="U564" i="2" s="1"/>
  <c r="O564" i="2"/>
  <c r="I564" i="2"/>
  <c r="G564" i="2"/>
  <c r="E564" i="2"/>
  <c r="Z527" i="2"/>
  <c r="Y527" i="2"/>
  <c r="T527" i="2"/>
  <c r="U527" i="2" s="1" a="1"/>
  <c r="U527" i="2" s="1"/>
  <c r="O527" i="2"/>
  <c r="I527" i="2"/>
  <c r="G527" i="2"/>
  <c r="E527" i="2"/>
  <c r="Z526" i="2"/>
  <c r="Y526" i="2"/>
  <c r="T526" i="2"/>
  <c r="U526" i="2" s="1" a="1"/>
  <c r="U526" i="2" s="1"/>
  <c r="O526" i="2"/>
  <c r="I526" i="2"/>
  <c r="G526" i="2"/>
  <c r="E526" i="2"/>
  <c r="Z884" i="2"/>
  <c r="Y884" i="2"/>
  <c r="T884" i="2"/>
  <c r="U884" i="2" s="1" a="1"/>
  <c r="U884" i="2" s="1"/>
  <c r="O884" i="2"/>
  <c r="I884" i="2"/>
  <c r="G884" i="2"/>
  <c r="E884" i="2"/>
  <c r="Z883" i="2"/>
  <c r="Y883" i="2"/>
  <c r="T883" i="2"/>
  <c r="U883" i="2" s="1" a="1"/>
  <c r="U883" i="2" s="1"/>
  <c r="O883" i="2"/>
  <c r="I883" i="2"/>
  <c r="G883" i="2"/>
  <c r="E883" i="2"/>
  <c r="Z893" i="2"/>
  <c r="Y893" i="2"/>
  <c r="T893" i="2"/>
  <c r="U893" i="2" s="1" a="1"/>
  <c r="U893" i="2" s="1"/>
  <c r="O893" i="2"/>
  <c r="I893" i="2"/>
  <c r="G893" i="2"/>
  <c r="E893" i="2"/>
  <c r="Z785" i="2"/>
  <c r="Y785" i="2"/>
  <c r="T785" i="2"/>
  <c r="U785" i="2" s="1" a="1"/>
  <c r="U785" i="2" s="1"/>
  <c r="O785" i="2"/>
  <c r="I785" i="2"/>
  <c r="G785" i="2"/>
  <c r="E785" i="2"/>
  <c r="Z494" i="2"/>
  <c r="Y494" i="2"/>
  <c r="T494" i="2"/>
  <c r="U494" i="2" s="1" a="1"/>
  <c r="U494" i="2" s="1"/>
  <c r="O494" i="2"/>
  <c r="I494" i="2"/>
  <c r="AC494" i="2" s="1"/>
  <c r="G494" i="2"/>
  <c r="E494" i="2"/>
  <c r="Z493" i="2"/>
  <c r="Y493" i="2"/>
  <c r="T493" i="2"/>
  <c r="U493" i="2" s="1" a="1"/>
  <c r="U493" i="2" s="1"/>
  <c r="O493" i="2"/>
  <c r="I493" i="2"/>
  <c r="AC493" i="2" s="1"/>
  <c r="G493" i="2"/>
  <c r="E493" i="2"/>
  <c r="Z336" i="2"/>
  <c r="Y336" i="2"/>
  <c r="U336" i="2" a="1"/>
  <c r="U336" i="2" s="1"/>
  <c r="T336" i="2"/>
  <c r="O336" i="2"/>
  <c r="I336" i="2"/>
  <c r="G336" i="2"/>
  <c r="E336" i="2"/>
  <c r="Z957" i="2"/>
  <c r="Y957" i="2"/>
  <c r="T957" i="2"/>
  <c r="U957" i="2" s="1" a="1"/>
  <c r="U957" i="2" s="1"/>
  <c r="O957" i="2"/>
  <c r="I957" i="2"/>
  <c r="G957" i="2"/>
  <c r="E957" i="2"/>
  <c r="Z956" i="2"/>
  <c r="Y956" i="2"/>
  <c r="T956" i="2"/>
  <c r="U956" i="2" s="1" a="1"/>
  <c r="U956" i="2" s="1"/>
  <c r="O956" i="2"/>
  <c r="I956" i="2"/>
  <c r="AC956" i="2" s="1"/>
  <c r="G956" i="2"/>
  <c r="E956" i="2"/>
  <c r="Z971" i="2"/>
  <c r="Y971" i="2"/>
  <c r="T971" i="2"/>
  <c r="U971" i="2" s="1" a="1"/>
  <c r="U971" i="2" s="1"/>
  <c r="O971" i="2"/>
  <c r="I971" i="2"/>
  <c r="AC971" i="2" s="1"/>
  <c r="G971" i="2"/>
  <c r="E971" i="2"/>
  <c r="Z970" i="2"/>
  <c r="Y970" i="2"/>
  <c r="U970" i="2" a="1"/>
  <c r="U970" i="2" s="1"/>
  <c r="T970" i="2"/>
  <c r="O970" i="2"/>
  <c r="I970" i="2"/>
  <c r="J970" i="2" s="1"/>
  <c r="G970" i="2"/>
  <c r="E970" i="2"/>
  <c r="Z601" i="2"/>
  <c r="Y601" i="2"/>
  <c r="T601" i="2"/>
  <c r="U601" i="2" s="1" a="1"/>
  <c r="U601" i="2" s="1"/>
  <c r="O601" i="2"/>
  <c r="I601" i="2"/>
  <c r="G601" i="2"/>
  <c r="E601" i="2"/>
  <c r="Z600" i="2"/>
  <c r="Y600" i="2"/>
  <c r="T600" i="2"/>
  <c r="U600" i="2" s="1" a="1"/>
  <c r="U600" i="2" s="1"/>
  <c r="O600" i="2"/>
  <c r="J600" i="2"/>
  <c r="I600" i="2"/>
  <c r="AC600" i="2" s="1"/>
  <c r="G600" i="2"/>
  <c r="E600" i="2"/>
  <c r="Z335" i="2"/>
  <c r="Y335" i="2"/>
  <c r="T335" i="2"/>
  <c r="U335" i="2" s="1" a="1"/>
  <c r="U335" i="2" s="1"/>
  <c r="O335" i="2"/>
  <c r="J335" i="2"/>
  <c r="I335" i="2"/>
  <c r="AC335" i="2" s="1"/>
  <c r="G335" i="2"/>
  <c r="E335" i="2"/>
  <c r="Z334" i="2"/>
  <c r="Y334" i="2"/>
  <c r="T334" i="2"/>
  <c r="U334" i="2" s="1" a="1"/>
  <c r="U334" i="2" s="1"/>
  <c r="O334" i="2"/>
  <c r="I334" i="2"/>
  <c r="G334" i="2"/>
  <c r="E334" i="2"/>
  <c r="Z333" i="2"/>
  <c r="Y333" i="2"/>
  <c r="T333" i="2"/>
  <c r="U333" i="2" s="1" a="1"/>
  <c r="U333" i="2" s="1"/>
  <c r="O333" i="2"/>
  <c r="I333" i="2"/>
  <c r="G333" i="2"/>
  <c r="E333" i="2"/>
  <c r="Z224" i="2"/>
  <c r="Y224" i="2"/>
  <c r="U224" i="2" a="1"/>
  <c r="U224" i="2" s="1"/>
  <c r="T224" i="2"/>
  <c r="O224" i="2"/>
  <c r="I224" i="2"/>
  <c r="G224" i="2"/>
  <c r="E224" i="2"/>
  <c r="Z223" i="2"/>
  <c r="Y223" i="2"/>
  <c r="T223" i="2"/>
  <c r="U223" i="2" s="1" a="1"/>
  <c r="U223" i="2" s="1"/>
  <c r="O223" i="2"/>
  <c r="I223" i="2"/>
  <c r="G223" i="2"/>
  <c r="E223" i="2"/>
  <c r="Z109" i="2"/>
  <c r="Y109" i="2"/>
  <c r="T109" i="2"/>
  <c r="U109" i="2" s="1" a="1"/>
  <c r="U109" i="2" s="1"/>
  <c r="O109" i="2"/>
  <c r="I109" i="2"/>
  <c r="G109" i="2"/>
  <c r="E109" i="2"/>
  <c r="Z784" i="2"/>
  <c r="Y784" i="2"/>
  <c r="T784" i="2"/>
  <c r="U784" i="2" s="1" a="1"/>
  <c r="U784" i="2" s="1"/>
  <c r="O784" i="2"/>
  <c r="I784" i="2"/>
  <c r="G784" i="2"/>
  <c r="E784" i="2"/>
  <c r="Z131" i="2"/>
  <c r="Y131" i="2"/>
  <c r="T131" i="2"/>
  <c r="U131" i="2" s="1" a="1"/>
  <c r="U131" i="2" s="1"/>
  <c r="O131" i="2"/>
  <c r="I131" i="2"/>
  <c r="AC131" i="2" s="1"/>
  <c r="G131" i="2"/>
  <c r="E131" i="2"/>
  <c r="Z398" i="2"/>
  <c r="Y398" i="2"/>
  <c r="T398" i="2"/>
  <c r="U398" i="2" s="1" a="1"/>
  <c r="U398" i="2" s="1"/>
  <c r="O398" i="2"/>
  <c r="I398" i="2"/>
  <c r="AC398" i="2" s="1"/>
  <c r="G398" i="2"/>
  <c r="E398" i="2"/>
  <c r="Z397" i="2"/>
  <c r="Y397" i="2"/>
  <c r="T397" i="2"/>
  <c r="U397" i="2" s="1" a="1"/>
  <c r="U397" i="2" s="1"/>
  <c r="O397" i="2"/>
  <c r="I397" i="2"/>
  <c r="G397" i="2"/>
  <c r="E397" i="2"/>
  <c r="Z26" i="2"/>
  <c r="Y26" i="2"/>
  <c r="T26" i="2"/>
  <c r="U26" i="2" s="1" a="1"/>
  <c r="U26" i="2" s="1"/>
  <c r="O26" i="2"/>
  <c r="I26" i="2"/>
  <c r="G26" i="2"/>
  <c r="E26" i="2"/>
  <c r="Z25" i="2"/>
  <c r="Y25" i="2"/>
  <c r="U25" i="2" a="1"/>
  <c r="U25" i="2" s="1"/>
  <c r="T25" i="2"/>
  <c r="O25" i="2"/>
  <c r="I25" i="2"/>
  <c r="G25" i="2"/>
  <c r="E25" i="2"/>
  <c r="Z871" i="2"/>
  <c r="Y871" i="2"/>
  <c r="T871" i="2"/>
  <c r="U871" i="2" s="1" a="1"/>
  <c r="U871" i="2" s="1"/>
  <c r="O871" i="2"/>
  <c r="I871" i="2"/>
  <c r="G871" i="2"/>
  <c r="E871" i="2"/>
  <c r="Z368" i="2"/>
  <c r="Y368" i="2"/>
  <c r="T368" i="2"/>
  <c r="U368" i="2" s="1" a="1"/>
  <c r="U368" i="2" s="1"/>
  <c r="O368" i="2"/>
  <c r="I368" i="2"/>
  <c r="G368" i="2"/>
  <c r="E368" i="2"/>
  <c r="Z329" i="2"/>
  <c r="Y329" i="2"/>
  <c r="T329" i="2"/>
  <c r="U329" i="2" s="1" a="1"/>
  <c r="U329" i="2" s="1"/>
  <c r="O329" i="2"/>
  <c r="I329" i="2"/>
  <c r="G329" i="2"/>
  <c r="E329" i="2"/>
  <c r="Z328" i="2"/>
  <c r="Y328" i="2"/>
  <c r="T328" i="2"/>
  <c r="U328" i="2" s="1" a="1"/>
  <c r="U328" i="2" s="1"/>
  <c r="O328" i="2"/>
  <c r="I328" i="2"/>
  <c r="AC328" i="2" s="1"/>
  <c r="G328" i="2"/>
  <c r="E328" i="2"/>
  <c r="Z327" i="2"/>
  <c r="Y327" i="2"/>
  <c r="T327" i="2"/>
  <c r="U327" i="2" s="1" a="1"/>
  <c r="U327" i="2" s="1"/>
  <c r="O327" i="2"/>
  <c r="I327" i="2"/>
  <c r="AC327" i="2" s="1"/>
  <c r="G327" i="2"/>
  <c r="E327" i="2"/>
  <c r="Z284" i="2"/>
  <c r="Y284" i="2"/>
  <c r="T284" i="2"/>
  <c r="U284" i="2" s="1" a="1"/>
  <c r="U284" i="2" s="1"/>
  <c r="O284" i="2"/>
  <c r="I284" i="2"/>
  <c r="G284" i="2"/>
  <c r="E284" i="2"/>
  <c r="Z33" i="2"/>
  <c r="Y33" i="2"/>
  <c r="T33" i="2"/>
  <c r="U33" i="2" s="1" a="1"/>
  <c r="U33" i="2" s="1"/>
  <c r="O33" i="2"/>
  <c r="I33" i="2"/>
  <c r="G33" i="2"/>
  <c r="E33" i="2"/>
  <c r="Z662" i="2"/>
  <c r="Y662" i="2"/>
  <c r="T662" i="2"/>
  <c r="U662" i="2" s="1" a="1"/>
  <c r="U662" i="2" s="1"/>
  <c r="O662" i="2"/>
  <c r="I662" i="2"/>
  <c r="AC662" i="2" s="1"/>
  <c r="G662" i="2"/>
  <c r="E662" i="2"/>
  <c r="Z661" i="2"/>
  <c r="Y661" i="2"/>
  <c r="T661" i="2"/>
  <c r="U661" i="2" s="1" a="1"/>
  <c r="U661" i="2" s="1"/>
  <c r="O661" i="2"/>
  <c r="I661" i="2"/>
  <c r="AC661" i="2" s="1"/>
  <c r="G661" i="2"/>
  <c r="E661" i="2"/>
  <c r="Z958" i="2"/>
  <c r="Y958" i="2"/>
  <c r="T958" i="2"/>
  <c r="U958" i="2" s="1" a="1"/>
  <c r="U958" i="2" s="1"/>
  <c r="O958" i="2"/>
  <c r="I958" i="2"/>
  <c r="J958" i="2" s="1"/>
  <c r="G958" i="2"/>
  <c r="E958" i="2"/>
  <c r="Z512" i="2"/>
  <c r="Y512" i="2"/>
  <c r="T512" i="2"/>
  <c r="U512" i="2" s="1" a="1"/>
  <c r="U512" i="2" s="1"/>
  <c r="O512" i="2"/>
  <c r="I512" i="2"/>
  <c r="G512" i="2"/>
  <c r="E512" i="2"/>
  <c r="Z302" i="2"/>
  <c r="Y302" i="2"/>
  <c r="T302" i="2"/>
  <c r="U302" i="2" s="1" a="1"/>
  <c r="U302" i="2" s="1"/>
  <c r="O302" i="2"/>
  <c r="I302" i="2"/>
  <c r="G302" i="2"/>
  <c r="E302" i="2"/>
  <c r="Z301" i="2"/>
  <c r="Y301" i="2"/>
  <c r="T301" i="2"/>
  <c r="U301" i="2" s="1" a="1"/>
  <c r="U301" i="2" s="1"/>
  <c r="O301" i="2"/>
  <c r="I301" i="2"/>
  <c r="G301" i="2"/>
  <c r="E301" i="2"/>
  <c r="Z341" i="2"/>
  <c r="Y341" i="2"/>
  <c r="U341" i="2" a="1"/>
  <c r="U341" i="2" s="1"/>
  <c r="T341" i="2"/>
  <c r="O341" i="2"/>
  <c r="I341" i="2"/>
  <c r="G341" i="2"/>
  <c r="E341" i="2"/>
  <c r="Z340" i="2"/>
  <c r="Y340" i="2"/>
  <c r="T340" i="2"/>
  <c r="U340" i="2" s="1" a="1"/>
  <c r="U340" i="2" s="1"/>
  <c r="O340" i="2"/>
  <c r="I340" i="2"/>
  <c r="G340" i="2"/>
  <c r="E340" i="2"/>
  <c r="Z339" i="2"/>
  <c r="Y339" i="2"/>
  <c r="T339" i="2"/>
  <c r="U339" i="2" s="1" a="1"/>
  <c r="U339" i="2" s="1"/>
  <c r="O339" i="2"/>
  <c r="I339" i="2"/>
  <c r="G339" i="2"/>
  <c r="E339" i="2"/>
  <c r="Z841" i="2"/>
  <c r="Y841" i="2"/>
  <c r="T841" i="2"/>
  <c r="U841" i="2" s="1" a="1"/>
  <c r="U841" i="2" s="1"/>
  <c r="O841" i="2"/>
  <c r="I841" i="2"/>
  <c r="G841" i="2"/>
  <c r="E841" i="2"/>
  <c r="Z8" i="2"/>
  <c r="Y8" i="2"/>
  <c r="T8" i="2"/>
  <c r="U8" i="2" s="1" a="1"/>
  <c r="U8" i="2" s="1"/>
  <c r="O8" i="2"/>
  <c r="I8" i="2"/>
  <c r="G8" i="2"/>
  <c r="E8" i="2"/>
  <c r="Z865" i="2"/>
  <c r="Y865" i="2"/>
  <c r="T865" i="2"/>
  <c r="U865" i="2" s="1" a="1"/>
  <c r="U865" i="2" s="1"/>
  <c r="O865" i="2"/>
  <c r="I865" i="2"/>
  <c r="G865" i="2"/>
  <c r="E865" i="2"/>
  <c r="Z751" i="2"/>
  <c r="Y751" i="2"/>
  <c r="T751" i="2"/>
  <c r="U751" i="2" s="1" a="1"/>
  <c r="U751" i="2" s="1"/>
  <c r="O751" i="2"/>
  <c r="I751" i="2"/>
  <c r="G751" i="2"/>
  <c r="E751" i="2"/>
  <c r="Z715" i="2"/>
  <c r="Y715" i="2"/>
  <c r="T715" i="2"/>
  <c r="U715" i="2" s="1" a="1"/>
  <c r="U715" i="2" s="1"/>
  <c r="O715" i="2"/>
  <c r="I715" i="2"/>
  <c r="G715" i="2"/>
  <c r="E715" i="2"/>
  <c r="Z666" i="2"/>
  <c r="Y666" i="2"/>
  <c r="T666" i="2"/>
  <c r="U666" i="2" s="1" a="1"/>
  <c r="U666" i="2" s="1"/>
  <c r="O666" i="2"/>
  <c r="I666" i="2"/>
  <c r="G666" i="2"/>
  <c r="E666" i="2"/>
  <c r="Z627" i="2"/>
  <c r="Y627" i="2"/>
  <c r="T627" i="2"/>
  <c r="U627" i="2" s="1" a="1"/>
  <c r="U627" i="2" s="1"/>
  <c r="O627" i="2"/>
  <c r="I627" i="2"/>
  <c r="G627" i="2"/>
  <c r="E627" i="2"/>
  <c r="Z354" i="2"/>
  <c r="Y354" i="2"/>
  <c r="T354" i="2"/>
  <c r="U354" i="2" s="1" a="1"/>
  <c r="U354" i="2" s="1"/>
  <c r="O354" i="2"/>
  <c r="I354" i="2"/>
  <c r="G354" i="2"/>
  <c r="E354" i="2"/>
  <c r="Z353" i="2"/>
  <c r="Y353" i="2"/>
  <c r="T353" i="2"/>
  <c r="U353" i="2" s="1" a="1"/>
  <c r="U353" i="2" s="1"/>
  <c r="O353" i="2"/>
  <c r="I353" i="2"/>
  <c r="G353" i="2"/>
  <c r="E353" i="2"/>
  <c r="Z636" i="2"/>
  <c r="Y636" i="2"/>
  <c r="T636" i="2"/>
  <c r="U636" i="2" s="1" a="1"/>
  <c r="U636" i="2" s="1"/>
  <c r="O636" i="2"/>
  <c r="I636" i="2"/>
  <c r="G636" i="2"/>
  <c r="E636" i="2"/>
  <c r="Z635" i="2"/>
  <c r="Y635" i="2"/>
  <c r="T635" i="2"/>
  <c r="U635" i="2" s="1" a="1"/>
  <c r="U635" i="2" s="1"/>
  <c r="O635" i="2"/>
  <c r="I635" i="2"/>
  <c r="G635" i="2"/>
  <c r="E635" i="2"/>
  <c r="Z840" i="2"/>
  <c r="Y840" i="2"/>
  <c r="U840" i="2" a="1"/>
  <c r="U840" i="2" s="1"/>
  <c r="T840" i="2"/>
  <c r="O840" i="2"/>
  <c r="I840" i="2"/>
  <c r="G840" i="2"/>
  <c r="E840" i="2"/>
  <c r="Z839" i="2"/>
  <c r="Y839" i="2"/>
  <c r="T839" i="2"/>
  <c r="U839" i="2" s="1" a="1"/>
  <c r="U839" i="2" s="1"/>
  <c r="O839" i="2"/>
  <c r="I839" i="2"/>
  <c r="G839" i="2"/>
  <c r="E839" i="2"/>
  <c r="Z838" i="2"/>
  <c r="Y838" i="2"/>
  <c r="T838" i="2"/>
  <c r="U838" i="2" s="1" a="1"/>
  <c r="U838" i="2" s="1"/>
  <c r="O838" i="2"/>
  <c r="I838" i="2"/>
  <c r="G838" i="2"/>
  <c r="E838" i="2"/>
  <c r="Z793" i="2"/>
  <c r="Y793" i="2"/>
  <c r="T793" i="2"/>
  <c r="U793" i="2" s="1" a="1"/>
  <c r="U793" i="2" s="1"/>
  <c r="O793" i="2"/>
  <c r="I793" i="2"/>
  <c r="G793" i="2"/>
  <c r="E793" i="2"/>
  <c r="Z792" i="2"/>
  <c r="Y792" i="2"/>
  <c r="T792" i="2"/>
  <c r="U792" i="2" s="1" a="1"/>
  <c r="U792" i="2" s="1"/>
  <c r="O792" i="2"/>
  <c r="I792" i="2"/>
  <c r="G792" i="2"/>
  <c r="E792" i="2"/>
  <c r="Z585" i="2"/>
  <c r="Y585" i="2"/>
  <c r="T585" i="2"/>
  <c r="U585" i="2" s="1" a="1"/>
  <c r="U585" i="2" s="1"/>
  <c r="O585" i="2"/>
  <c r="I585" i="2"/>
  <c r="G585" i="2"/>
  <c r="E585" i="2"/>
  <c r="Z584" i="2"/>
  <c r="Y584" i="2"/>
  <c r="T584" i="2"/>
  <c r="U584" i="2" s="1" a="1"/>
  <c r="U584" i="2" s="1"/>
  <c r="O584" i="2"/>
  <c r="I584" i="2"/>
  <c r="G584" i="2"/>
  <c r="E584" i="2"/>
  <c r="Z632" i="2"/>
  <c r="Y632" i="2"/>
  <c r="T632" i="2"/>
  <c r="U632" i="2" s="1" a="1"/>
  <c r="U632" i="2" s="1"/>
  <c r="O632" i="2"/>
  <c r="I632" i="2"/>
  <c r="G632" i="2"/>
  <c r="E632" i="2"/>
  <c r="Z631" i="2"/>
  <c r="Y631" i="2"/>
  <c r="T631" i="2"/>
  <c r="U631" i="2" s="1" a="1"/>
  <c r="U631" i="2" s="1"/>
  <c r="O631" i="2"/>
  <c r="I631" i="2"/>
  <c r="G631" i="2"/>
  <c r="E631" i="2"/>
  <c r="Z538" i="2"/>
  <c r="Y538" i="2"/>
  <c r="T538" i="2"/>
  <c r="U538" i="2" s="1" a="1"/>
  <c r="U538" i="2" s="1"/>
  <c r="O538" i="2"/>
  <c r="I538" i="2"/>
  <c r="G538" i="2"/>
  <c r="E538" i="2"/>
  <c r="Z537" i="2"/>
  <c r="Y537" i="2"/>
  <c r="T537" i="2"/>
  <c r="U537" i="2" s="1" a="1"/>
  <c r="U537" i="2" s="1"/>
  <c r="O537" i="2"/>
  <c r="I537" i="2"/>
  <c r="G537" i="2"/>
  <c r="E537" i="2"/>
  <c r="Z233" i="2"/>
  <c r="Y233" i="2"/>
  <c r="T233" i="2"/>
  <c r="U233" i="2" s="1" a="1"/>
  <c r="U233" i="2" s="1"/>
  <c r="O233" i="2"/>
  <c r="I233" i="2"/>
  <c r="G233" i="2"/>
  <c r="E233" i="2"/>
  <c r="Z232" i="2"/>
  <c r="Y232" i="2"/>
  <c r="T232" i="2"/>
  <c r="U232" i="2" s="1" a="1"/>
  <c r="U232" i="2" s="1"/>
  <c r="O232" i="2"/>
  <c r="I232" i="2"/>
  <c r="G232" i="2"/>
  <c r="E232" i="2"/>
  <c r="Z231" i="2"/>
  <c r="Y231" i="2"/>
  <c r="T231" i="2"/>
  <c r="U231" i="2" s="1" a="1"/>
  <c r="U231" i="2" s="1"/>
  <c r="O231" i="2"/>
  <c r="I231" i="2"/>
  <c r="G231" i="2"/>
  <c r="E231" i="2"/>
  <c r="Z379" i="2"/>
  <c r="Y379" i="2"/>
  <c r="U379" i="2" a="1"/>
  <c r="U379" i="2" s="1"/>
  <c r="T379" i="2"/>
  <c r="O379" i="2"/>
  <c r="I379" i="2"/>
  <c r="G379" i="2"/>
  <c r="E379" i="2"/>
  <c r="Z134" i="2"/>
  <c r="Y134" i="2"/>
  <c r="T134" i="2"/>
  <c r="U134" i="2" s="1" a="1"/>
  <c r="U134" i="2" s="1"/>
  <c r="O134" i="2"/>
  <c r="I134" i="2"/>
  <c r="G134" i="2"/>
  <c r="E134" i="2"/>
  <c r="Z269" i="2"/>
  <c r="Y269" i="2"/>
  <c r="U269" i="2" a="1"/>
  <c r="U269" i="2" s="1"/>
  <c r="T269" i="2"/>
  <c r="O269" i="2"/>
  <c r="I269" i="2"/>
  <c r="AC269" i="2" s="1"/>
  <c r="G269" i="2"/>
  <c r="E269" i="2"/>
  <c r="Z268" i="2"/>
  <c r="Y268" i="2"/>
  <c r="T268" i="2"/>
  <c r="U268" i="2" s="1" a="1"/>
  <c r="U268" i="2" s="1"/>
  <c r="O268" i="2"/>
  <c r="I268" i="2"/>
  <c r="G268" i="2"/>
  <c r="E268" i="2"/>
  <c r="Z192" i="2"/>
  <c r="Y192" i="2"/>
  <c r="U192" i="2" a="1"/>
  <c r="U192" i="2" s="1"/>
  <c r="T192" i="2"/>
  <c r="O192" i="2"/>
  <c r="I192" i="2"/>
  <c r="G192" i="2"/>
  <c r="E192" i="2"/>
  <c r="Z191" i="2"/>
  <c r="Y191" i="2"/>
  <c r="T191" i="2"/>
  <c r="U191" i="2" s="1" a="1"/>
  <c r="U191" i="2" s="1"/>
  <c r="O191" i="2"/>
  <c r="I191" i="2"/>
  <c r="G191" i="2"/>
  <c r="E191" i="2"/>
  <c r="Z890" i="2"/>
  <c r="Y890" i="2"/>
  <c r="T890" i="2"/>
  <c r="U890" i="2" s="1" a="1"/>
  <c r="U890" i="2" s="1"/>
  <c r="O890" i="2"/>
  <c r="I890" i="2"/>
  <c r="J890" i="2" s="1"/>
  <c r="G890" i="2"/>
  <c r="E890" i="2"/>
  <c r="Z889" i="2"/>
  <c r="Y889" i="2"/>
  <c r="T889" i="2"/>
  <c r="U889" i="2" s="1" a="1"/>
  <c r="U889" i="2" s="1"/>
  <c r="O889" i="2"/>
  <c r="I889" i="2"/>
  <c r="G889" i="2"/>
  <c r="E889" i="2"/>
  <c r="Z888" i="2"/>
  <c r="Y888" i="2"/>
  <c r="T888" i="2"/>
  <c r="U888" i="2" s="1" a="1"/>
  <c r="U888" i="2" s="1"/>
  <c r="O888" i="2"/>
  <c r="I888" i="2"/>
  <c r="G888" i="2"/>
  <c r="E888" i="2"/>
  <c r="Z470" i="2"/>
  <c r="Y470" i="2"/>
  <c r="T470" i="2"/>
  <c r="U470" i="2" s="1" a="1"/>
  <c r="U470" i="2" s="1"/>
  <c r="O470" i="2"/>
  <c r="I470" i="2"/>
  <c r="G470" i="2"/>
  <c r="E470" i="2"/>
  <c r="Z469" i="2"/>
  <c r="Y469" i="2"/>
  <c r="T469" i="2"/>
  <c r="U469" i="2" s="1" a="1"/>
  <c r="U469" i="2" s="1"/>
  <c r="O469" i="2"/>
  <c r="I469" i="2"/>
  <c r="AC469" i="2" s="1"/>
  <c r="G469" i="2"/>
  <c r="E469" i="2"/>
  <c r="Z468" i="2"/>
  <c r="Y468" i="2"/>
  <c r="T468" i="2"/>
  <c r="U468" i="2" s="1" a="1"/>
  <c r="U468" i="2" s="1"/>
  <c r="O468" i="2"/>
  <c r="I468" i="2"/>
  <c r="G468" i="2"/>
  <c r="E468" i="2"/>
  <c r="Z551" i="2"/>
  <c r="Y551" i="2"/>
  <c r="T551" i="2"/>
  <c r="U551" i="2" s="1" a="1"/>
  <c r="U551" i="2" s="1"/>
  <c r="O551" i="2"/>
  <c r="I551" i="2"/>
  <c r="G551" i="2"/>
  <c r="E551" i="2"/>
  <c r="Z444" i="2"/>
  <c r="Y444" i="2"/>
  <c r="T444" i="2"/>
  <c r="U444" i="2" s="1" a="1"/>
  <c r="U444" i="2" s="1"/>
  <c r="O444" i="2"/>
  <c r="I444" i="2"/>
  <c r="G444" i="2"/>
  <c r="E444" i="2"/>
  <c r="Z859" i="2"/>
  <c r="Y859" i="2"/>
  <c r="T859" i="2"/>
  <c r="U859" i="2" s="1" a="1"/>
  <c r="U859" i="2" s="1"/>
  <c r="O859" i="2"/>
  <c r="I859" i="2"/>
  <c r="G859" i="2"/>
  <c r="E859" i="2"/>
  <c r="Z858" i="2"/>
  <c r="Y858" i="2"/>
  <c r="T858" i="2"/>
  <c r="U858" i="2" s="1" a="1"/>
  <c r="U858" i="2" s="1"/>
  <c r="O858" i="2"/>
  <c r="I858" i="2"/>
  <c r="J858" i="2" s="1"/>
  <c r="G858" i="2"/>
  <c r="E858" i="2"/>
  <c r="Z699" i="2"/>
  <c r="Y699" i="2"/>
  <c r="T699" i="2"/>
  <c r="U699" i="2" s="1" a="1"/>
  <c r="U699" i="2" s="1"/>
  <c r="O699" i="2"/>
  <c r="I699" i="2"/>
  <c r="G699" i="2"/>
  <c r="E699" i="2"/>
  <c r="Z698" i="2"/>
  <c r="Y698" i="2"/>
  <c r="T698" i="2"/>
  <c r="U698" i="2" s="1" a="1"/>
  <c r="U698" i="2" s="1"/>
  <c r="O698" i="2"/>
  <c r="I698" i="2"/>
  <c r="G698" i="2"/>
  <c r="E698" i="2"/>
  <c r="Z499" i="2"/>
  <c r="Y499" i="2"/>
  <c r="T499" i="2"/>
  <c r="U499" i="2" s="1" a="1"/>
  <c r="U499" i="2" s="1"/>
  <c r="O499" i="2"/>
  <c r="I499" i="2"/>
  <c r="G499" i="2"/>
  <c r="E499" i="2"/>
  <c r="Z498" i="2"/>
  <c r="Y498" i="2"/>
  <c r="T498" i="2"/>
  <c r="U498" i="2" s="1" a="1"/>
  <c r="U498" i="2" s="1"/>
  <c r="O498" i="2"/>
  <c r="I498" i="2"/>
  <c r="G498" i="2"/>
  <c r="E498" i="2"/>
  <c r="Z476" i="2"/>
  <c r="Y476" i="2"/>
  <c r="T476" i="2"/>
  <c r="U476" i="2" s="1" a="1"/>
  <c r="U476" i="2" s="1"/>
  <c r="O476" i="2"/>
  <c r="I476" i="2"/>
  <c r="G476" i="2"/>
  <c r="E476" i="2"/>
  <c r="Z475" i="2"/>
  <c r="Y475" i="2"/>
  <c r="T475" i="2"/>
  <c r="U475" i="2" s="1" a="1"/>
  <c r="U475" i="2" s="1"/>
  <c r="O475" i="2"/>
  <c r="I475" i="2"/>
  <c r="G475" i="2"/>
  <c r="E475" i="2"/>
  <c r="Z515" i="2"/>
  <c r="Y515" i="2"/>
  <c r="T515" i="2"/>
  <c r="U515" i="2" s="1" a="1"/>
  <c r="U515" i="2" s="1"/>
  <c r="O515" i="2"/>
  <c r="I515" i="2"/>
  <c r="G515" i="2"/>
  <c r="E515" i="2"/>
  <c r="Z514" i="2"/>
  <c r="Y514" i="2"/>
  <c r="T514" i="2"/>
  <c r="U514" i="2" s="1" a="1"/>
  <c r="U514" i="2" s="1"/>
  <c r="O514" i="2"/>
  <c r="I514" i="2"/>
  <c r="G514" i="2"/>
  <c r="E514" i="2"/>
  <c r="Z513" i="2"/>
  <c r="Y513" i="2"/>
  <c r="T513" i="2"/>
  <c r="U513" i="2" s="1" a="1"/>
  <c r="U513" i="2" s="1"/>
  <c r="O513" i="2"/>
  <c r="I513" i="2"/>
  <c r="G513" i="2"/>
  <c r="E513" i="2"/>
  <c r="Z293" i="2"/>
  <c r="Y293" i="2"/>
  <c r="T293" i="2"/>
  <c r="U293" i="2" s="1" a="1"/>
  <c r="U293" i="2" s="1"/>
  <c r="O293" i="2"/>
  <c r="I293" i="2"/>
  <c r="G293" i="2"/>
  <c r="E293" i="2"/>
  <c r="Z292" i="2"/>
  <c r="Y292" i="2"/>
  <c r="T292" i="2"/>
  <c r="U292" i="2" s="1" a="1"/>
  <c r="U292" i="2" s="1"/>
  <c r="O292" i="2"/>
  <c r="I292" i="2"/>
  <c r="G292" i="2"/>
  <c r="E292" i="2"/>
  <c r="Z291" i="2"/>
  <c r="Y291" i="2"/>
  <c r="T291" i="2"/>
  <c r="U291" i="2" s="1" a="1"/>
  <c r="U291" i="2" s="1"/>
  <c r="O291" i="2"/>
  <c r="I291" i="2"/>
  <c r="G291" i="2"/>
  <c r="E291" i="2"/>
  <c r="Z862" i="2"/>
  <c r="Y862" i="2"/>
  <c r="T862" i="2"/>
  <c r="U862" i="2" s="1" a="1"/>
  <c r="U862" i="2" s="1"/>
  <c r="O862" i="2"/>
  <c r="I862" i="2"/>
  <c r="J862" i="2" s="1"/>
  <c r="G862" i="2"/>
  <c r="E862" i="2"/>
  <c r="Z853" i="2"/>
  <c r="Y853" i="2"/>
  <c r="T853" i="2"/>
  <c r="U853" i="2" s="1" a="1"/>
  <c r="U853" i="2" s="1"/>
  <c r="O853" i="2"/>
  <c r="I853" i="2"/>
  <c r="G853" i="2"/>
  <c r="E853" i="2"/>
  <c r="Z852" i="2"/>
  <c r="Y852" i="2"/>
  <c r="T852" i="2"/>
  <c r="U852" i="2" s="1" a="1"/>
  <c r="U852" i="2" s="1"/>
  <c r="O852" i="2"/>
  <c r="I852" i="2"/>
  <c r="G852" i="2"/>
  <c r="E852" i="2"/>
  <c r="Z377" i="2"/>
  <c r="Y377" i="2"/>
  <c r="T377" i="2"/>
  <c r="U377" i="2" s="1" a="1"/>
  <c r="U377" i="2" s="1"/>
  <c r="O377" i="2"/>
  <c r="I377" i="2"/>
  <c r="AC377" i="2" s="1"/>
  <c r="G377" i="2"/>
  <c r="E377" i="2"/>
  <c r="Z376" i="2"/>
  <c r="Y376" i="2"/>
  <c r="T376" i="2"/>
  <c r="U376" i="2" s="1" a="1"/>
  <c r="U376" i="2" s="1"/>
  <c r="O376" i="2"/>
  <c r="I376" i="2"/>
  <c r="AC376" i="2" s="1"/>
  <c r="G376" i="2"/>
  <c r="E376" i="2"/>
  <c r="Z375" i="2"/>
  <c r="Y375" i="2"/>
  <c r="T375" i="2"/>
  <c r="U375" i="2" s="1" a="1"/>
  <c r="U375" i="2" s="1"/>
  <c r="O375" i="2"/>
  <c r="I375" i="2"/>
  <c r="AC375" i="2" s="1"/>
  <c r="G375" i="2"/>
  <c r="E375" i="2"/>
  <c r="Z791" i="2"/>
  <c r="Y791" i="2"/>
  <c r="T791" i="2"/>
  <c r="U791" i="2" s="1" a="1"/>
  <c r="U791" i="2" s="1"/>
  <c r="O791" i="2"/>
  <c r="I791" i="2"/>
  <c r="AC791" i="2" s="1"/>
  <c r="G791" i="2"/>
  <c r="E791" i="2"/>
  <c r="Z790" i="2"/>
  <c r="Y790" i="2"/>
  <c r="T790" i="2"/>
  <c r="U790" i="2" s="1" a="1"/>
  <c r="U790" i="2" s="1"/>
  <c r="O790" i="2"/>
  <c r="I790" i="2"/>
  <c r="AC790" i="2" s="1"/>
  <c r="G790" i="2"/>
  <c r="E790" i="2"/>
  <c r="Z789" i="2"/>
  <c r="Y789" i="2"/>
  <c r="T789" i="2"/>
  <c r="U789" i="2" s="1" a="1"/>
  <c r="U789" i="2" s="1"/>
  <c r="O789" i="2"/>
  <c r="I789" i="2"/>
  <c r="AC789" i="2" s="1"/>
  <c r="G789" i="2"/>
  <c r="E789" i="2"/>
  <c r="Z612" i="2"/>
  <c r="Y612" i="2"/>
  <c r="T612" i="2"/>
  <c r="U612" i="2" s="1" a="1"/>
  <c r="U612" i="2" s="1"/>
  <c r="O612" i="2"/>
  <c r="I612" i="2"/>
  <c r="AC612" i="2" s="1"/>
  <c r="G612" i="2"/>
  <c r="E612" i="2"/>
  <c r="Z611" i="2"/>
  <c r="Y611" i="2"/>
  <c r="T611" i="2"/>
  <c r="U611" i="2" s="1" a="1"/>
  <c r="U611" i="2" s="1"/>
  <c r="O611" i="2"/>
  <c r="I611" i="2"/>
  <c r="AC611" i="2" s="1"/>
  <c r="G611" i="2"/>
  <c r="E611" i="2"/>
  <c r="Z610" i="2"/>
  <c r="Y610" i="2"/>
  <c r="T610" i="2"/>
  <c r="U610" i="2" s="1" a="1"/>
  <c r="U610" i="2" s="1"/>
  <c r="O610" i="2"/>
  <c r="I610" i="2"/>
  <c r="G610" i="2"/>
  <c r="E610" i="2"/>
  <c r="Z386" i="2"/>
  <c r="Y386" i="2"/>
  <c r="T386" i="2"/>
  <c r="U386" i="2" s="1" a="1"/>
  <c r="U386" i="2" s="1"/>
  <c r="O386" i="2"/>
  <c r="I386" i="2"/>
  <c r="G386" i="2"/>
  <c r="E386" i="2"/>
  <c r="Z385" i="2"/>
  <c r="Y385" i="2"/>
  <c r="T385" i="2"/>
  <c r="U385" i="2" s="1" a="1"/>
  <c r="U385" i="2" s="1"/>
  <c r="O385" i="2"/>
  <c r="I385" i="2"/>
  <c r="G385" i="2"/>
  <c r="E385" i="2"/>
  <c r="Z297" i="2"/>
  <c r="Y297" i="2"/>
  <c r="T297" i="2"/>
  <c r="U297" i="2" s="1" a="1"/>
  <c r="U297" i="2" s="1"/>
  <c r="O297" i="2"/>
  <c r="I297" i="2"/>
  <c r="G297" i="2"/>
  <c r="E297" i="2"/>
  <c r="Z296" i="2"/>
  <c r="Y296" i="2"/>
  <c r="T296" i="2"/>
  <c r="U296" i="2" s="1" a="1"/>
  <c r="U296" i="2" s="1"/>
  <c r="O296" i="2"/>
  <c r="I296" i="2"/>
  <c r="G296" i="2"/>
  <c r="E296" i="2"/>
  <c r="Z69" i="2"/>
  <c r="Y69" i="2"/>
  <c r="T69" i="2"/>
  <c r="U69" i="2" s="1" a="1"/>
  <c r="U69" i="2" s="1"/>
  <c r="O69" i="2"/>
  <c r="I69" i="2"/>
  <c r="G69" i="2"/>
  <c r="E69" i="2"/>
  <c r="Z68" i="2"/>
  <c r="Y68" i="2"/>
  <c r="T68" i="2"/>
  <c r="U68" i="2" s="1" a="1"/>
  <c r="U68" i="2" s="1"/>
  <c r="O68" i="2"/>
  <c r="I68" i="2"/>
  <c r="G68" i="2"/>
  <c r="E68" i="2"/>
  <c r="Z133" i="2"/>
  <c r="Y133" i="2"/>
  <c r="T133" i="2"/>
  <c r="U133" i="2" s="1" a="1"/>
  <c r="U133" i="2" s="1"/>
  <c r="O133" i="2"/>
  <c r="I133" i="2"/>
  <c r="G133" i="2"/>
  <c r="E133" i="2"/>
  <c r="Z108" i="2"/>
  <c r="Y108" i="2"/>
  <c r="T108" i="2"/>
  <c r="U108" i="2" s="1" a="1"/>
  <c r="U108" i="2" s="1"/>
  <c r="O108" i="2"/>
  <c r="I108" i="2"/>
  <c r="G108" i="2"/>
  <c r="E108" i="2"/>
  <c r="Z656" i="2"/>
  <c r="Y656" i="2"/>
  <c r="T656" i="2"/>
  <c r="U656" i="2" s="1" a="1"/>
  <c r="U656" i="2" s="1"/>
  <c r="O656" i="2"/>
  <c r="I656" i="2"/>
  <c r="G656" i="2"/>
  <c r="E656" i="2"/>
  <c r="Z655" i="2"/>
  <c r="Y655" i="2"/>
  <c r="T655" i="2"/>
  <c r="U655" i="2" s="1" a="1"/>
  <c r="U655" i="2" s="1"/>
  <c r="O655" i="2"/>
  <c r="I655" i="2"/>
  <c r="G655" i="2"/>
  <c r="E655" i="2"/>
  <c r="Z602" i="2"/>
  <c r="Y602" i="2"/>
  <c r="T602" i="2"/>
  <c r="U602" i="2" s="1" a="1"/>
  <c r="U602" i="2" s="1"/>
  <c r="O602" i="2"/>
  <c r="I602" i="2"/>
  <c r="G602" i="2"/>
  <c r="E602" i="2"/>
  <c r="Z210" i="2"/>
  <c r="Y210" i="2"/>
  <c r="T210" i="2"/>
  <c r="U210" i="2" s="1" a="1"/>
  <c r="U210" i="2" s="1"/>
  <c r="O210" i="2"/>
  <c r="I210" i="2"/>
  <c r="G210" i="2"/>
  <c r="E210" i="2"/>
  <c r="Z265" i="2"/>
  <c r="Y265" i="2"/>
  <c r="T265" i="2"/>
  <c r="U265" i="2" s="1" a="1"/>
  <c r="U265" i="2" s="1"/>
  <c r="O265" i="2"/>
  <c r="I265" i="2"/>
  <c r="G265" i="2"/>
  <c r="E265" i="2"/>
  <c r="Z264" i="2"/>
  <c r="Y264" i="2"/>
  <c r="T264" i="2"/>
  <c r="U264" i="2" s="1" a="1"/>
  <c r="U264" i="2" s="1"/>
  <c r="O264" i="2"/>
  <c r="I264" i="2"/>
  <c r="G264" i="2"/>
  <c r="E264" i="2"/>
  <c r="Z607" i="2"/>
  <c r="Y607" i="2"/>
  <c r="T607" i="2"/>
  <c r="U607" i="2" s="1" a="1"/>
  <c r="U607" i="2" s="1"/>
  <c r="O607" i="2"/>
  <c r="I607" i="2"/>
  <c r="G607" i="2"/>
  <c r="E607" i="2"/>
  <c r="Z606" i="2"/>
  <c r="Y606" i="2"/>
  <c r="T606" i="2"/>
  <c r="U606" i="2" s="1" a="1"/>
  <c r="U606" i="2" s="1"/>
  <c r="O606" i="2"/>
  <c r="I606" i="2"/>
  <c r="G606" i="2"/>
  <c r="E606" i="2"/>
  <c r="Z605" i="2"/>
  <c r="Y605" i="2"/>
  <c r="T605" i="2"/>
  <c r="U605" i="2" s="1" a="1"/>
  <c r="U605" i="2" s="1"/>
  <c r="O605" i="2"/>
  <c r="I605" i="2"/>
  <c r="G605" i="2"/>
  <c r="E605" i="2"/>
  <c r="Z816" i="2"/>
  <c r="Y816" i="2"/>
  <c r="T816" i="2"/>
  <c r="U816" i="2" s="1" a="1"/>
  <c r="U816" i="2" s="1"/>
  <c r="O816" i="2"/>
  <c r="I816" i="2"/>
  <c r="G816" i="2"/>
  <c r="E816" i="2"/>
  <c r="Z815" i="2"/>
  <c r="Y815" i="2"/>
  <c r="T815" i="2"/>
  <c r="U815" i="2" s="1" a="1"/>
  <c r="U815" i="2" s="1"/>
  <c r="O815" i="2"/>
  <c r="I815" i="2"/>
  <c r="G815" i="2"/>
  <c r="E815" i="2"/>
  <c r="Z62" i="2"/>
  <c r="Y62" i="2"/>
  <c r="T62" i="2"/>
  <c r="U62" i="2" s="1" a="1"/>
  <c r="U62" i="2" s="1"/>
  <c r="O62" i="2"/>
  <c r="I62" i="2"/>
  <c r="G62" i="2"/>
  <c r="E62" i="2"/>
  <c r="Z22" i="2"/>
  <c r="Y22" i="2"/>
  <c r="T22" i="2"/>
  <c r="U22" i="2" s="1" a="1"/>
  <c r="U22" i="2" s="1"/>
  <c r="O22" i="2"/>
  <c r="I22" i="2"/>
  <c r="G22" i="2"/>
  <c r="E22" i="2"/>
  <c r="Z21" i="2"/>
  <c r="Y21" i="2"/>
  <c r="T21" i="2"/>
  <c r="U21" i="2" s="1" a="1"/>
  <c r="U21" i="2" s="1"/>
  <c r="O21" i="2"/>
  <c r="I21" i="2"/>
  <c r="G21" i="2"/>
  <c r="E21" i="2"/>
  <c r="Z918" i="2"/>
  <c r="Y918" i="2"/>
  <c r="T918" i="2"/>
  <c r="U918" i="2" s="1" a="1"/>
  <c r="U918" i="2" s="1"/>
  <c r="O918" i="2"/>
  <c r="I918" i="2"/>
  <c r="J918" i="2" s="1"/>
  <c r="G918" i="2"/>
  <c r="E918" i="2"/>
  <c r="Z917" i="2"/>
  <c r="Y917" i="2"/>
  <c r="T917" i="2"/>
  <c r="U917" i="2" s="1" a="1"/>
  <c r="U917" i="2" s="1"/>
  <c r="O917" i="2"/>
  <c r="I917" i="2"/>
  <c r="G917" i="2"/>
  <c r="E917" i="2"/>
  <c r="Z851" i="2"/>
  <c r="Y851" i="2"/>
  <c r="T851" i="2"/>
  <c r="U851" i="2" s="1" a="1"/>
  <c r="U851" i="2" s="1"/>
  <c r="O851" i="2"/>
  <c r="I851" i="2"/>
  <c r="G851" i="2"/>
  <c r="E851" i="2"/>
  <c r="Z850" i="2"/>
  <c r="Y850" i="2"/>
  <c r="T850" i="2"/>
  <c r="U850" i="2" s="1" a="1"/>
  <c r="U850" i="2" s="1"/>
  <c r="O850" i="2"/>
  <c r="I850" i="2"/>
  <c r="J850" i="2" s="1"/>
  <c r="G850" i="2"/>
  <c r="E850" i="2"/>
  <c r="Z849" i="2"/>
  <c r="Y849" i="2"/>
  <c r="T849" i="2"/>
  <c r="U849" i="2" s="1" a="1"/>
  <c r="U849" i="2" s="1"/>
  <c r="O849" i="2"/>
  <c r="I849" i="2"/>
  <c r="G849" i="2"/>
  <c r="E849" i="2"/>
  <c r="Z573" i="2"/>
  <c r="Y573" i="2"/>
  <c r="T573" i="2"/>
  <c r="U573" i="2" s="1" a="1"/>
  <c r="U573" i="2" s="1"/>
  <c r="O573" i="2"/>
  <c r="I573" i="2"/>
  <c r="G573" i="2"/>
  <c r="E573" i="2"/>
  <c r="Z572" i="2"/>
  <c r="Y572" i="2"/>
  <c r="T572" i="2"/>
  <c r="U572" i="2" s="1" a="1"/>
  <c r="U572" i="2" s="1"/>
  <c r="O572" i="2"/>
  <c r="I572" i="2"/>
  <c r="AC572" i="2" s="1"/>
  <c r="G572" i="2"/>
  <c r="E572" i="2"/>
  <c r="Z904" i="2"/>
  <c r="Y904" i="2"/>
  <c r="T904" i="2"/>
  <c r="U904" i="2" s="1" a="1"/>
  <c r="U904" i="2" s="1"/>
  <c r="O904" i="2"/>
  <c r="I904" i="2"/>
  <c r="G904" i="2"/>
  <c r="E904" i="2"/>
  <c r="Z903" i="2"/>
  <c r="Y903" i="2"/>
  <c r="T903" i="2"/>
  <c r="U903" i="2" s="1" a="1"/>
  <c r="U903" i="2" s="1"/>
  <c r="O903" i="2"/>
  <c r="I903" i="2"/>
  <c r="AC903" i="2" s="1"/>
  <c r="G903" i="2"/>
  <c r="E903" i="2"/>
  <c r="Z813" i="2"/>
  <c r="Y813" i="2"/>
  <c r="T813" i="2"/>
  <c r="U813" i="2" s="1" a="1"/>
  <c r="U813" i="2" s="1"/>
  <c r="O813" i="2"/>
  <c r="I813" i="2"/>
  <c r="G813" i="2"/>
  <c r="E813" i="2"/>
  <c r="Z812" i="2"/>
  <c r="Y812" i="2"/>
  <c r="T812" i="2"/>
  <c r="U812" i="2" s="1" a="1"/>
  <c r="U812" i="2" s="1"/>
  <c r="O812" i="2"/>
  <c r="I812" i="2"/>
  <c r="G812" i="2"/>
  <c r="E812" i="2"/>
  <c r="Z811" i="2"/>
  <c r="Y811" i="2"/>
  <c r="T811" i="2"/>
  <c r="U811" i="2" s="1" a="1"/>
  <c r="U811" i="2" s="1"/>
  <c r="O811" i="2"/>
  <c r="I811" i="2"/>
  <c r="G811" i="2"/>
  <c r="E811" i="2"/>
  <c r="Z634" i="2"/>
  <c r="Y634" i="2"/>
  <c r="T634" i="2"/>
  <c r="U634" i="2" s="1" a="1"/>
  <c r="U634" i="2" s="1"/>
  <c r="O634" i="2"/>
  <c r="I634" i="2"/>
  <c r="G634" i="2"/>
  <c r="E634" i="2"/>
  <c r="Z633" i="2"/>
  <c r="Y633" i="2"/>
  <c r="T633" i="2"/>
  <c r="U633" i="2" s="1" a="1"/>
  <c r="U633" i="2" s="1"/>
  <c r="O633" i="2"/>
  <c r="I633" i="2"/>
  <c r="G633" i="2"/>
  <c r="E633" i="2"/>
  <c r="Z450" i="2"/>
  <c r="Y450" i="2"/>
  <c r="T450" i="2"/>
  <c r="U450" i="2" s="1" a="1"/>
  <c r="U450" i="2" s="1"/>
  <c r="O450" i="2"/>
  <c r="I450" i="2"/>
  <c r="G450" i="2"/>
  <c r="E450" i="2"/>
  <c r="Z449" i="2"/>
  <c r="Y449" i="2"/>
  <c r="T449" i="2"/>
  <c r="U449" i="2" s="1" a="1"/>
  <c r="U449" i="2" s="1"/>
  <c r="O449" i="2"/>
  <c r="I449" i="2"/>
  <c r="G449" i="2"/>
  <c r="E449" i="2"/>
  <c r="Z448" i="2"/>
  <c r="Y448" i="2"/>
  <c r="T448" i="2"/>
  <c r="U448" i="2" s="1" a="1"/>
  <c r="U448" i="2" s="1"/>
  <c r="O448" i="2"/>
  <c r="I448" i="2"/>
  <c r="G448" i="2"/>
  <c r="E448" i="2"/>
  <c r="Z164" i="2"/>
  <c r="Y164" i="2"/>
  <c r="T164" i="2"/>
  <c r="U164" i="2" s="1" a="1"/>
  <c r="U164" i="2" s="1"/>
  <c r="O164" i="2"/>
  <c r="I164" i="2"/>
  <c r="G164" i="2"/>
  <c r="E164" i="2"/>
  <c r="Z163" i="2"/>
  <c r="Y163" i="2"/>
  <c r="T163" i="2"/>
  <c r="U163" i="2" s="1" a="1"/>
  <c r="U163" i="2" s="1"/>
  <c r="O163" i="2"/>
  <c r="I163" i="2"/>
  <c r="G163" i="2"/>
  <c r="E163" i="2"/>
  <c r="Z669" i="2"/>
  <c r="Y669" i="2"/>
  <c r="T669" i="2"/>
  <c r="U669" i="2" s="1" a="1"/>
  <c r="U669" i="2" s="1"/>
  <c r="O669" i="2"/>
  <c r="I669" i="2"/>
  <c r="G669" i="2"/>
  <c r="E669" i="2"/>
  <c r="Z827" i="2"/>
  <c r="Y827" i="2"/>
  <c r="U827" i="2" a="1"/>
  <c r="U827" i="2" s="1"/>
  <c r="T827" i="2"/>
  <c r="O827" i="2"/>
  <c r="I827" i="2"/>
  <c r="AC827" i="2" s="1"/>
  <c r="G827" i="2"/>
  <c r="E827" i="2"/>
  <c r="Z826" i="2"/>
  <c r="Y826" i="2"/>
  <c r="T826" i="2"/>
  <c r="U826" i="2" s="1" a="1"/>
  <c r="U826" i="2" s="1"/>
  <c r="O826" i="2"/>
  <c r="I826" i="2"/>
  <c r="G826" i="2"/>
  <c r="E826" i="2"/>
  <c r="Z735" i="2"/>
  <c r="Y735" i="2"/>
  <c r="T735" i="2"/>
  <c r="U735" i="2" s="1" a="1"/>
  <c r="U735" i="2" s="1"/>
  <c r="O735" i="2"/>
  <c r="I735" i="2"/>
  <c r="AC735" i="2" s="1"/>
  <c r="G735" i="2"/>
  <c r="E735" i="2"/>
  <c r="Z734" i="2"/>
  <c r="Y734" i="2"/>
  <c r="T734" i="2"/>
  <c r="U734" i="2" s="1" a="1"/>
  <c r="U734" i="2" s="1"/>
  <c r="O734" i="2"/>
  <c r="I734" i="2"/>
  <c r="G734" i="2"/>
  <c r="E734" i="2"/>
  <c r="Z416" i="2"/>
  <c r="Y416" i="2"/>
  <c r="T416" i="2"/>
  <c r="U416" i="2" s="1" a="1"/>
  <c r="U416" i="2" s="1"/>
  <c r="O416" i="2"/>
  <c r="I416" i="2"/>
  <c r="G416" i="2"/>
  <c r="E416" i="2"/>
  <c r="Z415" i="2"/>
  <c r="Y415" i="2"/>
  <c r="T415" i="2"/>
  <c r="U415" i="2" s="1" a="1"/>
  <c r="U415" i="2" s="1"/>
  <c r="O415" i="2"/>
  <c r="I415" i="2"/>
  <c r="G415" i="2"/>
  <c r="E415" i="2"/>
  <c r="Z414" i="2"/>
  <c r="Y414" i="2"/>
  <c r="T414" i="2"/>
  <c r="U414" i="2" s="1" a="1"/>
  <c r="U414" i="2" s="1"/>
  <c r="O414" i="2"/>
  <c r="I414" i="2"/>
  <c r="G414" i="2"/>
  <c r="E414" i="2"/>
  <c r="Z283" i="2"/>
  <c r="Y283" i="2"/>
  <c r="T283" i="2"/>
  <c r="U283" i="2" s="1" a="1"/>
  <c r="U283" i="2" s="1"/>
  <c r="O283" i="2"/>
  <c r="I283" i="2"/>
  <c r="G283" i="2"/>
  <c r="E283" i="2"/>
  <c r="Z282" i="2"/>
  <c r="Y282" i="2"/>
  <c r="T282" i="2"/>
  <c r="U282" i="2" s="1" a="1"/>
  <c r="U282" i="2" s="1"/>
  <c r="O282" i="2"/>
  <c r="I282" i="2"/>
  <c r="AC282" i="2" s="1"/>
  <c r="G282" i="2"/>
  <c r="E282" i="2"/>
  <c r="Z251" i="2"/>
  <c r="Y251" i="2"/>
  <c r="T251" i="2"/>
  <c r="U251" i="2" s="1" a="1"/>
  <c r="U251" i="2" s="1"/>
  <c r="O251" i="2"/>
  <c r="I251" i="2"/>
  <c r="G251" i="2"/>
  <c r="E251" i="2"/>
  <c r="Z250" i="2"/>
  <c r="Y250" i="2"/>
  <c r="T250" i="2"/>
  <c r="U250" i="2" s="1" a="1"/>
  <c r="U250" i="2" s="1"/>
  <c r="O250" i="2"/>
  <c r="J250" i="2"/>
  <c r="I250" i="2"/>
  <c r="AC250" i="2" s="1"/>
  <c r="G250" i="2"/>
  <c r="E250" i="2"/>
  <c r="Z72" i="2"/>
  <c r="Y72" i="2"/>
  <c r="T72" i="2"/>
  <c r="U72" i="2" s="1" a="1"/>
  <c r="U72" i="2" s="1"/>
  <c r="O72" i="2"/>
  <c r="I72" i="2"/>
  <c r="G72" i="2"/>
  <c r="E72" i="2"/>
  <c r="Z93" i="2"/>
  <c r="Y93" i="2"/>
  <c r="T93" i="2"/>
  <c r="U93" i="2" s="1" a="1"/>
  <c r="U93" i="2" s="1"/>
  <c r="O93" i="2"/>
  <c r="I93" i="2"/>
  <c r="G93" i="2"/>
  <c r="E93" i="2"/>
  <c r="Z92" i="2"/>
  <c r="Y92" i="2"/>
  <c r="T92" i="2"/>
  <c r="U92" i="2" s="1" a="1"/>
  <c r="U92" i="2" s="1"/>
  <c r="O92" i="2"/>
  <c r="I92" i="2"/>
  <c r="G92" i="2"/>
  <c r="E92" i="2"/>
  <c r="Z322" i="2"/>
  <c r="Y322" i="2"/>
  <c r="T322" i="2"/>
  <c r="U322" i="2" s="1" a="1"/>
  <c r="U322" i="2" s="1"/>
  <c r="O322" i="2"/>
  <c r="I322" i="2"/>
  <c r="G322" i="2"/>
  <c r="E322" i="2"/>
  <c r="Z321" i="2"/>
  <c r="Y321" i="2"/>
  <c r="T321" i="2"/>
  <c r="U321" i="2" s="1" a="1"/>
  <c r="U321" i="2" s="1"/>
  <c r="O321" i="2"/>
  <c r="I321" i="2"/>
  <c r="G321" i="2"/>
  <c r="E321" i="2"/>
  <c r="Z320" i="2"/>
  <c r="Y320" i="2"/>
  <c r="T320" i="2"/>
  <c r="U320" i="2" s="1" a="1"/>
  <c r="U320" i="2" s="1"/>
  <c r="O320" i="2"/>
  <c r="J320" i="2"/>
  <c r="I320" i="2"/>
  <c r="AC320" i="2" s="1"/>
  <c r="G320" i="2"/>
  <c r="E320" i="2"/>
  <c r="Z660" i="2"/>
  <c r="Y660" i="2"/>
  <c r="T660" i="2"/>
  <c r="U660" i="2" s="1" a="1"/>
  <c r="U660" i="2" s="1"/>
  <c r="O660" i="2"/>
  <c r="I660" i="2"/>
  <c r="G660" i="2"/>
  <c r="E660" i="2"/>
  <c r="Z659" i="2"/>
  <c r="Y659" i="2"/>
  <c r="T659" i="2"/>
  <c r="U659" i="2" s="1" a="1"/>
  <c r="U659" i="2" s="1"/>
  <c r="O659" i="2"/>
  <c r="I659" i="2"/>
  <c r="AC659" i="2" s="1"/>
  <c r="G659" i="2"/>
  <c r="E659" i="2"/>
  <c r="Z332" i="2"/>
  <c r="Y332" i="2"/>
  <c r="T332" i="2"/>
  <c r="U332" i="2" s="1" a="1"/>
  <c r="U332" i="2" s="1"/>
  <c r="O332" i="2"/>
  <c r="I332" i="2"/>
  <c r="G332" i="2"/>
  <c r="E332" i="2"/>
  <c r="Z51" i="2"/>
  <c r="Y51" i="2"/>
  <c r="T51" i="2"/>
  <c r="U51" i="2" s="1" a="1"/>
  <c r="U51" i="2" s="1"/>
  <c r="O51" i="2"/>
  <c r="I51" i="2"/>
  <c r="G51" i="2"/>
  <c r="E51" i="2"/>
  <c r="Z50" i="2"/>
  <c r="Y50" i="2"/>
  <c r="T50" i="2"/>
  <c r="U50" i="2" s="1" a="1"/>
  <c r="U50" i="2" s="1"/>
  <c r="O50" i="2"/>
  <c r="I50" i="2"/>
  <c r="G50" i="2"/>
  <c r="E50" i="2"/>
  <c r="Z49" i="2"/>
  <c r="Y49" i="2"/>
  <c r="T49" i="2"/>
  <c r="U49" i="2" s="1" a="1"/>
  <c r="U49" i="2" s="1"/>
  <c r="O49" i="2"/>
  <c r="I49" i="2"/>
  <c r="G49" i="2"/>
  <c r="E49" i="2"/>
  <c r="Z525" i="2"/>
  <c r="Y525" i="2"/>
  <c r="T525" i="2"/>
  <c r="U525" i="2" s="1" a="1"/>
  <c r="U525" i="2" s="1"/>
  <c r="O525" i="2"/>
  <c r="I525" i="2"/>
  <c r="G525" i="2"/>
  <c r="E525" i="2"/>
  <c r="Z524" i="2"/>
  <c r="Y524" i="2"/>
  <c r="T524" i="2"/>
  <c r="U524" i="2" s="1" a="1"/>
  <c r="U524" i="2" s="1"/>
  <c r="O524" i="2"/>
  <c r="I524" i="2"/>
  <c r="AC524" i="2" s="1"/>
  <c r="G524" i="2"/>
  <c r="E524" i="2"/>
  <c r="Z523" i="2"/>
  <c r="Y523" i="2"/>
  <c r="T523" i="2"/>
  <c r="U523" i="2" s="1" a="1"/>
  <c r="U523" i="2" s="1"/>
  <c r="O523" i="2"/>
  <c r="I523" i="2"/>
  <c r="G523" i="2"/>
  <c r="E523" i="2"/>
  <c r="Z230" i="2"/>
  <c r="Y230" i="2"/>
  <c r="T230" i="2"/>
  <c r="U230" i="2" s="1" a="1"/>
  <c r="U230" i="2" s="1"/>
  <c r="O230" i="2"/>
  <c r="I230" i="2"/>
  <c r="G230" i="2"/>
  <c r="E230" i="2"/>
  <c r="Z229" i="2"/>
  <c r="Y229" i="2"/>
  <c r="T229" i="2"/>
  <c r="U229" i="2" s="1" a="1"/>
  <c r="U229" i="2" s="1"/>
  <c r="O229" i="2"/>
  <c r="I229" i="2"/>
  <c r="G229" i="2"/>
  <c r="E229" i="2"/>
  <c r="Z228" i="2"/>
  <c r="Y228" i="2"/>
  <c r="T228" i="2"/>
  <c r="U228" i="2" s="1" a="1"/>
  <c r="U228" i="2" s="1"/>
  <c r="O228" i="2"/>
  <c r="I228" i="2"/>
  <c r="G228" i="2"/>
  <c r="E228" i="2"/>
  <c r="Z501" i="2"/>
  <c r="Y501" i="2"/>
  <c r="T501" i="2"/>
  <c r="U501" i="2" s="1" a="1"/>
  <c r="U501" i="2" s="1"/>
  <c r="O501" i="2"/>
  <c r="I501" i="2"/>
  <c r="G501" i="2"/>
  <c r="E501" i="2"/>
  <c r="Z500" i="2"/>
  <c r="Y500" i="2"/>
  <c r="T500" i="2"/>
  <c r="U500" i="2" s="1" a="1"/>
  <c r="U500" i="2" s="1"/>
  <c r="O500" i="2"/>
  <c r="I500" i="2"/>
  <c r="G500" i="2"/>
  <c r="E500" i="2"/>
  <c r="Z125" i="2"/>
  <c r="Y125" i="2"/>
  <c r="T125" i="2"/>
  <c r="U125" i="2" s="1" a="1"/>
  <c r="U125" i="2" s="1"/>
  <c r="O125" i="2"/>
  <c r="I125" i="2"/>
  <c r="G125" i="2"/>
  <c r="E125" i="2"/>
  <c r="Z124" i="2"/>
  <c r="Y124" i="2"/>
  <c r="T124" i="2"/>
  <c r="U124" i="2" s="1" a="1"/>
  <c r="U124" i="2" s="1"/>
  <c r="O124" i="2"/>
  <c r="I124" i="2"/>
  <c r="G124" i="2"/>
  <c r="E124" i="2"/>
  <c r="Z761" i="2"/>
  <c r="Y761" i="2"/>
  <c r="T761" i="2"/>
  <c r="U761" i="2" s="1" a="1"/>
  <c r="U761" i="2" s="1"/>
  <c r="O761" i="2"/>
  <c r="I761" i="2"/>
  <c r="G761" i="2"/>
  <c r="E761" i="2"/>
  <c r="Z856" i="2"/>
  <c r="Y856" i="2"/>
  <c r="T856" i="2"/>
  <c r="U856" i="2" s="1" a="1"/>
  <c r="U856" i="2" s="1"/>
  <c r="O856" i="2"/>
  <c r="I856" i="2"/>
  <c r="G856" i="2"/>
  <c r="E856" i="2"/>
  <c r="Z855" i="2"/>
  <c r="Y855" i="2"/>
  <c r="T855" i="2"/>
  <c r="U855" i="2" s="1" a="1"/>
  <c r="U855" i="2" s="1"/>
  <c r="O855" i="2"/>
  <c r="I855" i="2"/>
  <c r="G855" i="2"/>
  <c r="E855" i="2"/>
  <c r="Z854" i="2"/>
  <c r="Y854" i="2"/>
  <c r="T854" i="2"/>
  <c r="U854" i="2" s="1" a="1"/>
  <c r="U854" i="2" s="1"/>
  <c r="O854" i="2"/>
  <c r="I854" i="2"/>
  <c r="AC854" i="2" s="1"/>
  <c r="G854" i="2"/>
  <c r="E854" i="2"/>
  <c r="Z702" i="2"/>
  <c r="Y702" i="2"/>
  <c r="T702" i="2"/>
  <c r="U702" i="2" s="1" a="1"/>
  <c r="U702" i="2" s="1"/>
  <c r="O702" i="2"/>
  <c r="I702" i="2"/>
  <c r="G702" i="2"/>
  <c r="E702" i="2"/>
  <c r="Z701" i="2"/>
  <c r="Y701" i="2"/>
  <c r="T701" i="2"/>
  <c r="U701" i="2" s="1" a="1"/>
  <c r="U701" i="2" s="1"/>
  <c r="O701" i="2"/>
  <c r="I701" i="2"/>
  <c r="G701" i="2"/>
  <c r="E701" i="2"/>
  <c r="Z700" i="2"/>
  <c r="Y700" i="2"/>
  <c r="T700" i="2"/>
  <c r="U700" i="2" s="1" a="1"/>
  <c r="U700" i="2" s="1"/>
  <c r="O700" i="2"/>
  <c r="I700" i="2"/>
  <c r="G700" i="2"/>
  <c r="E700" i="2"/>
  <c r="Z539" i="2"/>
  <c r="Y539" i="2"/>
  <c r="T539" i="2"/>
  <c r="U539" i="2" s="1" a="1"/>
  <c r="U539" i="2" s="1"/>
  <c r="O539" i="2"/>
  <c r="I539" i="2"/>
  <c r="AC539" i="2" s="1"/>
  <c r="G539" i="2"/>
  <c r="E539" i="2"/>
  <c r="Z82" i="2"/>
  <c r="Y82" i="2"/>
  <c r="T82" i="2"/>
  <c r="U82" i="2" s="1" a="1"/>
  <c r="U82" i="2" s="1"/>
  <c r="O82" i="2"/>
  <c r="I82" i="2"/>
  <c r="G82" i="2"/>
  <c r="E82" i="2"/>
  <c r="Z81" i="2"/>
  <c r="Y81" i="2"/>
  <c r="T81" i="2"/>
  <c r="U81" i="2" s="1" a="1"/>
  <c r="U81" i="2" s="1"/>
  <c r="O81" i="2"/>
  <c r="I81" i="2"/>
  <c r="G81" i="2"/>
  <c r="E81" i="2"/>
  <c r="Z78" i="2"/>
  <c r="Y78" i="2"/>
  <c r="T78" i="2"/>
  <c r="U78" i="2" s="1" a="1"/>
  <c r="U78" i="2" s="1"/>
  <c r="O78" i="2"/>
  <c r="I78" i="2"/>
  <c r="G78" i="2"/>
  <c r="E78" i="2"/>
  <c r="Z77" i="2"/>
  <c r="Y77" i="2"/>
  <c r="T77" i="2"/>
  <c r="U77" i="2" s="1" a="1"/>
  <c r="U77" i="2" s="1"/>
  <c r="O77" i="2"/>
  <c r="I77" i="2"/>
  <c r="G77" i="2"/>
  <c r="E77" i="2"/>
  <c r="Z506" i="2"/>
  <c r="Y506" i="2"/>
  <c r="T506" i="2"/>
  <c r="U506" i="2" s="1" a="1"/>
  <c r="U506" i="2" s="1"/>
  <c r="O506" i="2"/>
  <c r="I506" i="2"/>
  <c r="G506" i="2"/>
  <c r="E506" i="2"/>
  <c r="Z505" i="2"/>
  <c r="Y505" i="2"/>
  <c r="T505" i="2"/>
  <c r="U505" i="2" s="1" a="1"/>
  <c r="U505" i="2" s="1"/>
  <c r="O505" i="2"/>
  <c r="I505" i="2"/>
  <c r="G505" i="2"/>
  <c r="E505" i="2"/>
  <c r="Z12" i="2"/>
  <c r="Y12" i="2"/>
  <c r="T12" i="2"/>
  <c r="U12" i="2" s="1" a="1"/>
  <c r="U12" i="2" s="1"/>
  <c r="O12" i="2"/>
  <c r="I12" i="2"/>
  <c r="G12" i="2"/>
  <c r="E12" i="2"/>
  <c r="Z868" i="2"/>
  <c r="Y868" i="2"/>
  <c r="T868" i="2"/>
  <c r="U868" i="2" s="1" a="1"/>
  <c r="U868" i="2" s="1"/>
  <c r="O868" i="2"/>
  <c r="I868" i="2"/>
  <c r="G868" i="2"/>
  <c r="E868" i="2"/>
  <c r="Z867" i="2"/>
  <c r="Y867" i="2"/>
  <c r="T867" i="2"/>
  <c r="U867" i="2" s="1" a="1"/>
  <c r="U867" i="2" s="1"/>
  <c r="O867" i="2"/>
  <c r="I867" i="2"/>
  <c r="G867" i="2"/>
  <c r="E867" i="2"/>
  <c r="Z866" i="2"/>
  <c r="Y866" i="2"/>
  <c r="T866" i="2"/>
  <c r="U866" i="2" s="1" a="1"/>
  <c r="U866" i="2" s="1"/>
  <c r="O866" i="2"/>
  <c r="I866" i="2"/>
  <c r="J866" i="2" s="1"/>
  <c r="G866" i="2"/>
  <c r="E866" i="2"/>
  <c r="Z171" i="2"/>
  <c r="Y171" i="2"/>
  <c r="T171" i="2"/>
  <c r="U171" i="2" s="1" a="1"/>
  <c r="U171" i="2" s="1"/>
  <c r="O171" i="2"/>
  <c r="I171" i="2"/>
  <c r="G171" i="2"/>
  <c r="E171" i="2"/>
  <c r="Z170" i="2"/>
  <c r="Y170" i="2"/>
  <c r="T170" i="2"/>
  <c r="U170" i="2" s="1" a="1"/>
  <c r="U170" i="2" s="1"/>
  <c r="O170" i="2"/>
  <c r="I170" i="2"/>
  <c r="G170" i="2"/>
  <c r="E170" i="2"/>
  <c r="Z697" i="2"/>
  <c r="Y697" i="2"/>
  <c r="T697" i="2"/>
  <c r="U697" i="2" s="1" a="1"/>
  <c r="U697" i="2" s="1"/>
  <c r="O697" i="2"/>
  <c r="I697" i="2"/>
  <c r="G697" i="2"/>
  <c r="E697" i="2"/>
  <c r="Z696" i="2"/>
  <c r="Y696" i="2"/>
  <c r="T696" i="2"/>
  <c r="U696" i="2" s="1" a="1"/>
  <c r="U696" i="2" s="1"/>
  <c r="O696" i="2"/>
  <c r="I696" i="2"/>
  <c r="G696" i="2"/>
  <c r="E696" i="2"/>
  <c r="Z455" i="2"/>
  <c r="Y455" i="2"/>
  <c r="T455" i="2"/>
  <c r="U455" i="2" s="1" a="1"/>
  <c r="U455" i="2" s="1"/>
  <c r="O455" i="2"/>
  <c r="I455" i="2"/>
  <c r="G455" i="2"/>
  <c r="E455" i="2"/>
  <c r="Z119" i="2"/>
  <c r="Y119" i="2"/>
  <c r="T119" i="2"/>
  <c r="U119" i="2" s="1" a="1"/>
  <c r="U119" i="2" s="1"/>
  <c r="O119" i="2"/>
  <c r="I119" i="2"/>
  <c r="G119" i="2"/>
  <c r="E119" i="2"/>
  <c r="Z118" i="2"/>
  <c r="Y118" i="2"/>
  <c r="T118" i="2"/>
  <c r="U118" i="2" s="1" a="1"/>
  <c r="U118" i="2" s="1"/>
  <c r="O118" i="2"/>
  <c r="I118" i="2"/>
  <c r="G118" i="2"/>
  <c r="E118" i="2"/>
  <c r="Z769" i="2"/>
  <c r="Y769" i="2"/>
  <c r="T769" i="2"/>
  <c r="U769" i="2" s="1" a="1"/>
  <c r="U769" i="2" s="1"/>
  <c r="O769" i="2"/>
  <c r="I769" i="2"/>
  <c r="G769" i="2"/>
  <c r="E769" i="2"/>
  <c r="Z768" i="2"/>
  <c r="Y768" i="2"/>
  <c r="T768" i="2"/>
  <c r="U768" i="2" s="1" a="1"/>
  <c r="U768" i="2" s="1"/>
  <c r="O768" i="2"/>
  <c r="I768" i="2"/>
  <c r="G768" i="2"/>
  <c r="E768" i="2"/>
  <c r="Z135" i="2"/>
  <c r="Y135" i="2"/>
  <c r="U135" i="2" a="1"/>
  <c r="U135" i="2" s="1"/>
  <c r="T135" i="2"/>
  <c r="O135" i="2"/>
  <c r="I135" i="2"/>
  <c r="G135" i="2"/>
  <c r="E135" i="2"/>
  <c r="Z212" i="2"/>
  <c r="Y212" i="2"/>
  <c r="T212" i="2"/>
  <c r="U212" i="2" s="1" a="1"/>
  <c r="U212" i="2" s="1"/>
  <c r="O212" i="2"/>
  <c r="I212" i="2"/>
  <c r="G212" i="2"/>
  <c r="E212" i="2"/>
  <c r="Z211" i="2"/>
  <c r="Y211" i="2"/>
  <c r="T211" i="2"/>
  <c r="U211" i="2" s="1" a="1"/>
  <c r="U211" i="2" s="1"/>
  <c r="O211" i="2"/>
  <c r="I211" i="2"/>
  <c r="G211" i="2"/>
  <c r="E211" i="2"/>
  <c r="Z822" i="2"/>
  <c r="Y822" i="2"/>
  <c r="T822" i="2"/>
  <c r="U822" i="2" s="1" a="1"/>
  <c r="U822" i="2" s="1"/>
  <c r="O822" i="2"/>
  <c r="I822" i="2"/>
  <c r="G822" i="2"/>
  <c r="E822" i="2"/>
  <c r="Z821" i="2"/>
  <c r="Y821" i="2"/>
  <c r="T821" i="2"/>
  <c r="U821" i="2" s="1" a="1"/>
  <c r="U821" i="2" s="1"/>
  <c r="O821" i="2"/>
  <c r="I821" i="2"/>
  <c r="G821" i="2"/>
  <c r="E821" i="2"/>
  <c r="Z892" i="2"/>
  <c r="Y892" i="2"/>
  <c r="T892" i="2"/>
  <c r="U892" i="2" s="1" a="1"/>
  <c r="U892" i="2" s="1"/>
  <c r="O892" i="2"/>
  <c r="I892" i="2"/>
  <c r="G892" i="2"/>
  <c r="E892" i="2"/>
  <c r="Z891" i="2"/>
  <c r="Y891" i="2"/>
  <c r="T891" i="2"/>
  <c r="U891" i="2" s="1" a="1"/>
  <c r="U891" i="2" s="1"/>
  <c r="O891" i="2"/>
  <c r="I891" i="2"/>
  <c r="G891" i="2"/>
  <c r="E891" i="2"/>
  <c r="Z490" i="2"/>
  <c r="Y490" i="2"/>
  <c r="T490" i="2"/>
  <c r="U490" i="2" s="1" a="1"/>
  <c r="U490" i="2" s="1"/>
  <c r="O490" i="2"/>
  <c r="I490" i="2"/>
  <c r="G490" i="2"/>
  <c r="E490" i="2"/>
  <c r="Z489" i="2"/>
  <c r="Y489" i="2"/>
  <c r="T489" i="2"/>
  <c r="U489" i="2" s="1" a="1"/>
  <c r="U489" i="2" s="1"/>
  <c r="O489" i="2"/>
  <c r="I489" i="2"/>
  <c r="G489" i="2"/>
  <c r="E489" i="2"/>
  <c r="Z357" i="2"/>
  <c r="Y357" i="2"/>
  <c r="T357" i="2"/>
  <c r="U357" i="2" s="1" a="1"/>
  <c r="U357" i="2" s="1"/>
  <c r="O357" i="2"/>
  <c r="I357" i="2"/>
  <c r="G357" i="2"/>
  <c r="E357" i="2"/>
  <c r="Z356" i="2"/>
  <c r="Y356" i="2"/>
  <c r="U356" i="2" a="1"/>
  <c r="U356" i="2" s="1"/>
  <c r="T356" i="2"/>
  <c r="O356" i="2"/>
  <c r="I356" i="2"/>
  <c r="G356" i="2"/>
  <c r="E356" i="2"/>
  <c r="Z355" i="2"/>
  <c r="Y355" i="2"/>
  <c r="T355" i="2"/>
  <c r="U355" i="2" s="1" a="1"/>
  <c r="U355" i="2" s="1"/>
  <c r="O355" i="2"/>
  <c r="I355" i="2"/>
  <c r="G355" i="2"/>
  <c r="E355" i="2"/>
  <c r="Z215" i="2"/>
  <c r="Y215" i="2"/>
  <c r="T215" i="2"/>
  <c r="U215" i="2" s="1" a="1"/>
  <c r="U215" i="2" s="1"/>
  <c r="O215" i="2"/>
  <c r="I215" i="2"/>
  <c r="G215" i="2"/>
  <c r="E215" i="2"/>
  <c r="Z214" i="2"/>
  <c r="Y214" i="2"/>
  <c r="T214" i="2"/>
  <c r="U214" i="2" s="1" a="1"/>
  <c r="U214" i="2" s="1"/>
  <c r="O214" i="2"/>
  <c r="I214" i="2"/>
  <c r="G214" i="2"/>
  <c r="E214" i="2"/>
  <c r="Z213" i="2"/>
  <c r="Y213" i="2"/>
  <c r="T213" i="2"/>
  <c r="U213" i="2" s="1" a="1"/>
  <c r="U213" i="2" s="1"/>
  <c r="O213" i="2"/>
  <c r="I213" i="2"/>
  <c r="G213" i="2"/>
  <c r="E213" i="2"/>
  <c r="Z948" i="2"/>
  <c r="Y948" i="2"/>
  <c r="T948" i="2"/>
  <c r="U948" i="2" s="1" a="1"/>
  <c r="U948" i="2" s="1"/>
  <c r="O948" i="2"/>
  <c r="I948" i="2"/>
  <c r="G948" i="2"/>
  <c r="E948" i="2"/>
  <c r="Z947" i="2"/>
  <c r="Y947" i="2"/>
  <c r="U947" i="2" a="1"/>
  <c r="U947" i="2" s="1"/>
  <c r="T947" i="2"/>
  <c r="O947" i="2"/>
  <c r="I947" i="2"/>
  <c r="G947" i="2"/>
  <c r="E947" i="2"/>
  <c r="Z621" i="2"/>
  <c r="Y621" i="2"/>
  <c r="T621" i="2"/>
  <c r="U621" i="2" s="1" a="1"/>
  <c r="U621" i="2" s="1"/>
  <c r="O621" i="2"/>
  <c r="I621" i="2"/>
  <c r="G621" i="2"/>
  <c r="E621" i="2"/>
  <c r="Z620" i="2"/>
  <c r="Y620" i="2"/>
  <c r="T620" i="2"/>
  <c r="U620" i="2" s="1" a="1"/>
  <c r="U620" i="2" s="1"/>
  <c r="O620" i="2"/>
  <c r="I620" i="2"/>
  <c r="G620" i="2"/>
  <c r="E620" i="2"/>
  <c r="Z619" i="2"/>
  <c r="Y619" i="2"/>
  <c r="T619" i="2"/>
  <c r="U619" i="2" s="1" a="1"/>
  <c r="U619" i="2" s="1"/>
  <c r="O619" i="2"/>
  <c r="I619" i="2"/>
  <c r="G619" i="2"/>
  <c r="E619" i="2"/>
  <c r="Z568" i="2"/>
  <c r="Y568" i="2"/>
  <c r="T568" i="2"/>
  <c r="U568" i="2" s="1" a="1"/>
  <c r="U568" i="2" s="1"/>
  <c r="O568" i="2"/>
  <c r="I568" i="2"/>
  <c r="G568" i="2"/>
  <c r="E568" i="2"/>
  <c r="Z567" i="2"/>
  <c r="Y567" i="2"/>
  <c r="T567" i="2"/>
  <c r="U567" i="2" s="1" a="1"/>
  <c r="U567" i="2" s="1"/>
  <c r="O567" i="2"/>
  <c r="I567" i="2"/>
  <c r="G567" i="2"/>
  <c r="E567" i="2"/>
  <c r="Z566" i="2"/>
  <c r="Y566" i="2"/>
  <c r="T566" i="2"/>
  <c r="U566" i="2" s="1" a="1"/>
  <c r="U566" i="2" s="1"/>
  <c r="O566" i="2"/>
  <c r="I566" i="2"/>
  <c r="G566" i="2"/>
  <c r="E566" i="2"/>
  <c r="Z259" i="2"/>
  <c r="Y259" i="2"/>
  <c r="T259" i="2"/>
  <c r="U259" i="2" s="1" a="1"/>
  <c r="U259" i="2" s="1"/>
  <c r="O259" i="2"/>
  <c r="I259" i="2"/>
  <c r="G259" i="2"/>
  <c r="E259" i="2"/>
  <c r="Z258" i="2"/>
  <c r="Y258" i="2"/>
  <c r="U258" i="2" a="1"/>
  <c r="U258" i="2" s="1"/>
  <c r="T258" i="2"/>
  <c r="O258" i="2"/>
  <c r="I258" i="2"/>
  <c r="G258" i="2"/>
  <c r="E258" i="2"/>
  <c r="Z344" i="2"/>
  <c r="Y344" i="2"/>
  <c r="T344" i="2"/>
  <c r="U344" i="2" s="1" a="1"/>
  <c r="U344" i="2" s="1"/>
  <c r="O344" i="2"/>
  <c r="I344" i="2"/>
  <c r="G344" i="2"/>
  <c r="E344" i="2"/>
  <c r="Z343" i="2"/>
  <c r="Y343" i="2"/>
  <c r="U343" i="2" a="1"/>
  <c r="U343" i="2" s="1"/>
  <c r="T343" i="2"/>
  <c r="O343" i="2"/>
  <c r="I343" i="2"/>
  <c r="G343" i="2"/>
  <c r="E343" i="2"/>
  <c r="Z342" i="2"/>
  <c r="Y342" i="2"/>
  <c r="T342" i="2"/>
  <c r="U342" i="2" s="1" a="1"/>
  <c r="U342" i="2" s="1"/>
  <c r="O342" i="2"/>
  <c r="I342" i="2"/>
  <c r="G342" i="2"/>
  <c r="E342" i="2"/>
  <c r="Z897" i="2"/>
  <c r="Y897" i="2"/>
  <c r="T897" i="2"/>
  <c r="U897" i="2" s="1" a="1"/>
  <c r="U897" i="2" s="1"/>
  <c r="O897" i="2"/>
  <c r="I897" i="2"/>
  <c r="G897" i="2"/>
  <c r="E897" i="2"/>
  <c r="Z896" i="2"/>
  <c r="Y896" i="2"/>
  <c r="T896" i="2"/>
  <c r="U896" i="2" s="1" a="1"/>
  <c r="U896" i="2" s="1"/>
  <c r="O896" i="2"/>
  <c r="I896" i="2"/>
  <c r="G896" i="2"/>
  <c r="E896" i="2"/>
  <c r="Z795" i="2"/>
  <c r="Y795" i="2"/>
  <c r="T795" i="2"/>
  <c r="U795" i="2" s="1" a="1"/>
  <c r="U795" i="2" s="1"/>
  <c r="O795" i="2"/>
  <c r="I795" i="2"/>
  <c r="G795" i="2"/>
  <c r="E795" i="2"/>
  <c r="Z794" i="2"/>
  <c r="Y794" i="2"/>
  <c r="T794" i="2"/>
  <c r="U794" i="2" s="1" a="1"/>
  <c r="U794" i="2" s="1"/>
  <c r="O794" i="2"/>
  <c r="I794" i="2"/>
  <c r="G794" i="2"/>
  <c r="E794" i="2"/>
  <c r="Z760" i="2"/>
  <c r="Y760" i="2"/>
  <c r="T760" i="2"/>
  <c r="U760" i="2" s="1" a="1"/>
  <c r="U760" i="2" s="1"/>
  <c r="O760" i="2"/>
  <c r="I760" i="2"/>
  <c r="G760" i="2"/>
  <c r="E760" i="2"/>
  <c r="Z759" i="2"/>
  <c r="Y759" i="2"/>
  <c r="T759" i="2"/>
  <c r="U759" i="2" s="1" a="1"/>
  <c r="U759" i="2" s="1"/>
  <c r="O759" i="2"/>
  <c r="I759" i="2"/>
  <c r="G759" i="2"/>
  <c r="E759" i="2"/>
  <c r="Z758" i="2"/>
  <c r="Y758" i="2"/>
  <c r="T758" i="2"/>
  <c r="U758" i="2" s="1" a="1"/>
  <c r="U758" i="2" s="1"/>
  <c r="O758" i="2"/>
  <c r="I758" i="2"/>
  <c r="G758" i="2"/>
  <c r="E758" i="2"/>
  <c r="Z665" i="2"/>
  <c r="Y665" i="2"/>
  <c r="T665" i="2"/>
  <c r="U665" i="2" s="1" a="1"/>
  <c r="U665" i="2" s="1"/>
  <c r="O665" i="2"/>
  <c r="I665" i="2"/>
  <c r="G665" i="2"/>
  <c r="E665" i="2"/>
  <c r="Z664" i="2"/>
  <c r="Y664" i="2"/>
  <c r="T664" i="2"/>
  <c r="U664" i="2" s="1" a="1"/>
  <c r="U664" i="2" s="1"/>
  <c r="O664" i="2"/>
  <c r="I664" i="2"/>
  <c r="G664" i="2"/>
  <c r="E664" i="2"/>
  <c r="Z663" i="2"/>
  <c r="Y663" i="2"/>
  <c r="T663" i="2"/>
  <c r="U663" i="2" s="1" a="1"/>
  <c r="U663" i="2" s="1"/>
  <c r="O663" i="2"/>
  <c r="I663" i="2"/>
  <c r="G663" i="2"/>
  <c r="E663" i="2"/>
  <c r="Z6" i="2"/>
  <c r="Y6" i="2"/>
  <c r="T6" i="2"/>
  <c r="U6" i="2" s="1" a="1"/>
  <c r="U6" i="2" s="1"/>
  <c r="O6" i="2"/>
  <c r="I6" i="2"/>
  <c r="G6" i="2"/>
  <c r="E6" i="2"/>
  <c r="Z5" i="2"/>
  <c r="Y5" i="2"/>
  <c r="T5" i="2"/>
  <c r="U5" i="2" s="1" a="1"/>
  <c r="U5" i="2" s="1"/>
  <c r="O5" i="2"/>
  <c r="I5" i="2"/>
  <c r="G5" i="2"/>
  <c r="E5" i="2"/>
  <c r="Z4" i="2"/>
  <c r="Y4" i="2"/>
  <c r="T4" i="2"/>
  <c r="U4" i="2" s="1" a="1"/>
  <c r="U4" i="2" s="1"/>
  <c r="O4" i="2"/>
  <c r="I4" i="2"/>
  <c r="G4" i="2"/>
  <c r="E4" i="2"/>
  <c r="Z832" i="2"/>
  <c r="Y832" i="2"/>
  <c r="T832" i="2"/>
  <c r="U832" i="2" s="1" a="1"/>
  <c r="U832" i="2" s="1"/>
  <c r="O832" i="2"/>
  <c r="I832" i="2"/>
  <c r="G832" i="2"/>
  <c r="E832" i="2"/>
  <c r="Z831" i="2"/>
  <c r="Y831" i="2"/>
  <c r="T831" i="2"/>
  <c r="U831" i="2" s="1" a="1"/>
  <c r="U831" i="2" s="1"/>
  <c r="O831" i="2"/>
  <c r="I831" i="2"/>
  <c r="G831" i="2"/>
  <c r="E831" i="2"/>
  <c r="Z873" i="2"/>
  <c r="Y873" i="2"/>
  <c r="T873" i="2"/>
  <c r="U873" i="2" s="1" a="1"/>
  <c r="U873" i="2" s="1"/>
  <c r="O873" i="2"/>
  <c r="I873" i="2"/>
  <c r="G873" i="2"/>
  <c r="E873" i="2"/>
  <c r="Z748" i="2"/>
  <c r="Y748" i="2"/>
  <c r="T748" i="2"/>
  <c r="U748" i="2" s="1" a="1"/>
  <c r="U748" i="2" s="1"/>
  <c r="O748" i="2"/>
  <c r="I748" i="2"/>
  <c r="G748" i="2"/>
  <c r="E748" i="2"/>
  <c r="Z747" i="2"/>
  <c r="Y747" i="2"/>
  <c r="T747" i="2"/>
  <c r="U747" i="2" s="1" a="1"/>
  <c r="U747" i="2" s="1"/>
  <c r="O747" i="2"/>
  <c r="I747" i="2"/>
  <c r="G747" i="2"/>
  <c r="E747" i="2"/>
  <c r="Z367" i="2"/>
  <c r="Y367" i="2"/>
  <c r="T367" i="2"/>
  <c r="U367" i="2" s="1" a="1"/>
  <c r="U367" i="2" s="1"/>
  <c r="O367" i="2"/>
  <c r="I367" i="2"/>
  <c r="G367" i="2"/>
  <c r="E367" i="2"/>
  <c r="Z14" i="2"/>
  <c r="Y14" i="2"/>
  <c r="T14" i="2"/>
  <c r="U14" i="2" s="1" a="1"/>
  <c r="U14" i="2" s="1"/>
  <c r="O14" i="2"/>
  <c r="I14" i="2"/>
  <c r="G14" i="2"/>
  <c r="E14" i="2"/>
  <c r="Z20" i="2"/>
  <c r="Y20" i="2"/>
  <c r="U20" i="2" a="1"/>
  <c r="U20" i="2" s="1"/>
  <c r="T20" i="2"/>
  <c r="O20" i="2"/>
  <c r="I20" i="2"/>
  <c r="G20" i="2"/>
  <c r="E20" i="2"/>
  <c r="Z19" i="2"/>
  <c r="Y19" i="2"/>
  <c r="T19" i="2"/>
  <c r="U19" i="2" s="1" a="1"/>
  <c r="U19" i="2" s="1"/>
  <c r="O19" i="2"/>
  <c r="I19" i="2"/>
  <c r="G19" i="2"/>
  <c r="E19" i="2"/>
  <c r="Z18" i="2"/>
  <c r="Y18" i="2"/>
  <c r="T18" i="2"/>
  <c r="U18" i="2" s="1" a="1"/>
  <c r="U18" i="2" s="1"/>
  <c r="O18" i="2"/>
  <c r="I18" i="2"/>
  <c r="G18" i="2"/>
  <c r="E18" i="2"/>
  <c r="Z401" i="2"/>
  <c r="Y401" i="2"/>
  <c r="T401" i="2"/>
  <c r="U401" i="2" s="1" a="1"/>
  <c r="U401" i="2" s="1"/>
  <c r="O401" i="2"/>
  <c r="I401" i="2"/>
  <c r="G401" i="2"/>
  <c r="E401" i="2"/>
  <c r="Z400" i="2"/>
  <c r="Y400" i="2"/>
  <c r="T400" i="2"/>
  <c r="U400" i="2" s="1" a="1"/>
  <c r="U400" i="2" s="1"/>
  <c r="O400" i="2"/>
  <c r="I400" i="2"/>
  <c r="G400" i="2"/>
  <c r="E400" i="2"/>
  <c r="Z492" i="2"/>
  <c r="Y492" i="2"/>
  <c r="T492" i="2"/>
  <c r="U492" i="2" s="1" a="1"/>
  <c r="U492" i="2" s="1"/>
  <c r="O492" i="2"/>
  <c r="I492" i="2"/>
  <c r="G492" i="2"/>
  <c r="E492" i="2"/>
  <c r="Z491" i="2"/>
  <c r="Y491" i="2"/>
  <c r="T491" i="2"/>
  <c r="U491" i="2" s="1" a="1"/>
  <c r="U491" i="2" s="1"/>
  <c r="O491" i="2"/>
  <c r="I491" i="2"/>
  <c r="G491" i="2"/>
  <c r="E491" i="2"/>
  <c r="Z683" i="2"/>
  <c r="Y683" i="2"/>
  <c r="T683" i="2"/>
  <c r="U683" i="2" s="1" a="1"/>
  <c r="U683" i="2" s="1"/>
  <c r="O683" i="2"/>
  <c r="I683" i="2"/>
  <c r="G683" i="2"/>
  <c r="E683" i="2"/>
  <c r="Z682" i="2"/>
  <c r="Y682" i="2"/>
  <c r="T682" i="2"/>
  <c r="U682" i="2" s="1" a="1"/>
  <c r="U682" i="2" s="1"/>
  <c r="O682" i="2"/>
  <c r="I682" i="2"/>
  <c r="G682" i="2"/>
  <c r="E682" i="2"/>
  <c r="Z774" i="2"/>
  <c r="Y774" i="2"/>
  <c r="T774" i="2"/>
  <c r="U774" i="2" s="1" a="1"/>
  <c r="U774" i="2" s="1"/>
  <c r="O774" i="2"/>
  <c r="I774" i="2"/>
  <c r="G774" i="2"/>
  <c r="E774" i="2"/>
  <c r="Z773" i="2"/>
  <c r="Y773" i="2"/>
  <c r="U773" i="2" a="1"/>
  <c r="U773" i="2" s="1"/>
  <c r="T773" i="2"/>
  <c r="O773" i="2"/>
  <c r="I773" i="2"/>
  <c r="G773" i="2"/>
  <c r="E773" i="2"/>
  <c r="Z544" i="2"/>
  <c r="Y544" i="2"/>
  <c r="T544" i="2"/>
  <c r="U544" i="2" s="1" a="1"/>
  <c r="U544" i="2" s="1"/>
  <c r="O544" i="2"/>
  <c r="I544" i="2"/>
  <c r="G544" i="2"/>
  <c r="E544" i="2"/>
  <c r="Z543" i="2"/>
  <c r="Y543" i="2"/>
  <c r="T543" i="2"/>
  <c r="U543" i="2" s="1" a="1"/>
  <c r="U543" i="2" s="1"/>
  <c r="O543" i="2"/>
  <c r="I543" i="2"/>
  <c r="G543" i="2"/>
  <c r="E543" i="2"/>
  <c r="Z112" i="2"/>
  <c r="Y112" i="2"/>
  <c r="T112" i="2"/>
  <c r="U112" i="2" s="1" a="1"/>
  <c r="U112" i="2" s="1"/>
  <c r="O112" i="2"/>
  <c r="I112" i="2"/>
  <c r="G112" i="2"/>
  <c r="E112" i="2"/>
  <c r="Z111" i="2"/>
  <c r="Y111" i="2"/>
  <c r="T111" i="2"/>
  <c r="U111" i="2" s="1" a="1"/>
  <c r="U111" i="2" s="1"/>
  <c r="O111" i="2"/>
  <c r="I111" i="2"/>
  <c r="G111" i="2"/>
  <c r="E111" i="2"/>
  <c r="Z110" i="2"/>
  <c r="Y110" i="2"/>
  <c r="T110" i="2"/>
  <c r="U110" i="2" s="1" a="1"/>
  <c r="U110" i="2" s="1"/>
  <c r="O110" i="2"/>
  <c r="I110" i="2"/>
  <c r="G110" i="2"/>
  <c r="E110" i="2"/>
  <c r="Z830" i="2"/>
  <c r="Y830" i="2"/>
  <c r="U830" i="2" a="1"/>
  <c r="U830" i="2" s="1"/>
  <c r="T830" i="2"/>
  <c r="O830" i="2"/>
  <c r="I830" i="2"/>
  <c r="G830" i="2"/>
  <c r="E830" i="2"/>
  <c r="Z829" i="2"/>
  <c r="Y829" i="2"/>
  <c r="T829" i="2"/>
  <c r="U829" i="2" s="1" a="1"/>
  <c r="U829" i="2" s="1"/>
  <c r="O829" i="2"/>
  <c r="I829" i="2"/>
  <c r="G829" i="2"/>
  <c r="E829" i="2"/>
  <c r="Z454" i="2"/>
  <c r="Y454" i="2"/>
  <c r="T454" i="2"/>
  <c r="U454" i="2" s="1" a="1"/>
  <c r="U454" i="2" s="1"/>
  <c r="O454" i="2"/>
  <c r="I454" i="2"/>
  <c r="G454" i="2"/>
  <c r="E454" i="2"/>
  <c r="Z453" i="2"/>
  <c r="Y453" i="2"/>
  <c r="T453" i="2"/>
  <c r="U453" i="2" s="1" a="1"/>
  <c r="U453" i="2" s="1"/>
  <c r="O453" i="2"/>
  <c r="I453" i="2"/>
  <c r="G453" i="2"/>
  <c r="E453" i="2"/>
  <c r="Z452" i="2"/>
  <c r="Y452" i="2"/>
  <c r="T452" i="2"/>
  <c r="U452" i="2" s="1" a="1"/>
  <c r="U452" i="2" s="1"/>
  <c r="O452" i="2"/>
  <c r="I452" i="2"/>
  <c r="G452" i="2"/>
  <c r="E452" i="2"/>
  <c r="Z860" i="2"/>
  <c r="Y860" i="2"/>
  <c r="T860" i="2"/>
  <c r="U860" i="2" s="1" a="1"/>
  <c r="U860" i="2" s="1"/>
  <c r="O860" i="2"/>
  <c r="I860" i="2"/>
  <c r="G860" i="2"/>
  <c r="E860" i="2"/>
  <c r="Z519" i="2"/>
  <c r="Y519" i="2"/>
  <c r="T519" i="2"/>
  <c r="U519" i="2" s="1" a="1"/>
  <c r="U519" i="2" s="1"/>
  <c r="O519" i="2"/>
  <c r="I519" i="2"/>
  <c r="G519" i="2"/>
  <c r="E519" i="2"/>
  <c r="Z403" i="2"/>
  <c r="Y403" i="2"/>
  <c r="T403" i="2"/>
  <c r="U403" i="2" s="1" a="1"/>
  <c r="U403" i="2" s="1"/>
  <c r="O403" i="2"/>
  <c r="I403" i="2"/>
  <c r="G403" i="2"/>
  <c r="E403" i="2"/>
  <c r="Z402" i="2"/>
  <c r="Y402" i="2"/>
  <c r="U402" i="2" a="1"/>
  <c r="U402" i="2" s="1"/>
  <c r="T402" i="2"/>
  <c r="O402" i="2"/>
  <c r="I402" i="2"/>
  <c r="G402" i="2"/>
  <c r="E402" i="2"/>
  <c r="Z412" i="2"/>
  <c r="Y412" i="2"/>
  <c r="T412" i="2"/>
  <c r="U412" i="2" s="1" a="1"/>
  <c r="U412" i="2" s="1"/>
  <c r="O412" i="2"/>
  <c r="I412" i="2"/>
  <c r="G412" i="2"/>
  <c r="E412" i="2"/>
  <c r="Z411" i="2"/>
  <c r="Y411" i="2"/>
  <c r="U411" i="2" a="1"/>
  <c r="U411" i="2" s="1"/>
  <c r="T411" i="2"/>
  <c r="O411" i="2"/>
  <c r="I411" i="2"/>
  <c r="G411" i="2"/>
  <c r="E411" i="2"/>
  <c r="Z410" i="2"/>
  <c r="Y410" i="2"/>
  <c r="U410" i="2" a="1"/>
  <c r="U410" i="2" s="1"/>
  <c r="T410" i="2"/>
  <c r="O410" i="2"/>
  <c r="I410" i="2"/>
  <c r="G410" i="2"/>
  <c r="E410" i="2"/>
  <c r="Z835" i="2"/>
  <c r="Y835" i="2"/>
  <c r="T835" i="2"/>
  <c r="U835" i="2" s="1" a="1"/>
  <c r="U835" i="2" s="1"/>
  <c r="O835" i="2"/>
  <c r="I835" i="2"/>
  <c r="G835" i="2"/>
  <c r="E835" i="2"/>
  <c r="Z834" i="2"/>
  <c r="Y834" i="2"/>
  <c r="T834" i="2"/>
  <c r="U834" i="2" s="1" a="1"/>
  <c r="U834" i="2" s="1"/>
  <c r="O834" i="2"/>
  <c r="I834" i="2"/>
  <c r="G834" i="2"/>
  <c r="E834" i="2"/>
  <c r="Z833" i="2"/>
  <c r="Y833" i="2"/>
  <c r="T833" i="2"/>
  <c r="U833" i="2" s="1" a="1"/>
  <c r="U833" i="2" s="1"/>
  <c r="O833" i="2"/>
  <c r="I833" i="2"/>
  <c r="G833" i="2"/>
  <c r="E833" i="2"/>
  <c r="Z433" i="2"/>
  <c r="Y433" i="2"/>
  <c r="T433" i="2"/>
  <c r="U433" i="2" s="1" a="1"/>
  <c r="U433" i="2" s="1"/>
  <c r="O433" i="2"/>
  <c r="I433" i="2"/>
  <c r="G433" i="2"/>
  <c r="E433" i="2"/>
  <c r="Z485" i="2"/>
  <c r="Y485" i="2"/>
  <c r="T485" i="2"/>
  <c r="U485" i="2" s="1" a="1"/>
  <c r="U485" i="2" s="1"/>
  <c r="O485" i="2"/>
  <c r="I485" i="2"/>
  <c r="G485" i="2"/>
  <c r="E485" i="2"/>
  <c r="Z484" i="2"/>
  <c r="Y484" i="2"/>
  <c r="T484" i="2"/>
  <c r="U484" i="2" s="1" a="1"/>
  <c r="U484" i="2" s="1"/>
  <c r="O484" i="2"/>
  <c r="I484" i="2"/>
  <c r="G484" i="2"/>
  <c r="E484" i="2"/>
  <c r="Z483" i="2"/>
  <c r="Y483" i="2"/>
  <c r="T483" i="2"/>
  <c r="U483" i="2" s="1" a="1"/>
  <c r="U483" i="2" s="1"/>
  <c r="O483" i="2"/>
  <c r="I483" i="2"/>
  <c r="G483" i="2"/>
  <c r="E483" i="2"/>
  <c r="Z42" i="2"/>
  <c r="Y42" i="2"/>
  <c r="T42" i="2"/>
  <c r="U42" i="2" s="1" a="1"/>
  <c r="U42" i="2" s="1"/>
  <c r="O42" i="2"/>
  <c r="J42" i="2"/>
  <c r="I42" i="2"/>
  <c r="AC42" i="2" s="1"/>
  <c r="G42" i="2"/>
  <c r="E42" i="2"/>
  <c r="Z74" i="2"/>
  <c r="Y74" i="2"/>
  <c r="T74" i="2"/>
  <c r="U74" i="2" s="1" a="1"/>
  <c r="U74" i="2" s="1"/>
  <c r="O74" i="2"/>
  <c r="I74" i="2"/>
  <c r="G74" i="2"/>
  <c r="E74" i="2"/>
  <c r="Z73" i="2"/>
  <c r="Y73" i="2"/>
  <c r="T73" i="2"/>
  <c r="U73" i="2" s="1" a="1"/>
  <c r="U73" i="2" s="1"/>
  <c r="O73" i="2"/>
  <c r="I73" i="2"/>
  <c r="G73" i="2"/>
  <c r="E73" i="2"/>
  <c r="Z558" i="2"/>
  <c r="Y558" i="2"/>
  <c r="T558" i="2"/>
  <c r="U558" i="2" s="1" a="1"/>
  <c r="U558" i="2" s="1"/>
  <c r="O558" i="2"/>
  <c r="I558" i="2"/>
  <c r="G558" i="2"/>
  <c r="E558" i="2"/>
  <c r="Z557" i="2"/>
  <c r="Y557" i="2"/>
  <c r="T557" i="2"/>
  <c r="U557" i="2" s="1" a="1"/>
  <c r="U557" i="2" s="1"/>
  <c r="O557" i="2"/>
  <c r="I557" i="2"/>
  <c r="G557" i="2"/>
  <c r="E557" i="2"/>
  <c r="Z394" i="2"/>
  <c r="Y394" i="2"/>
  <c r="T394" i="2"/>
  <c r="U394" i="2" s="1" a="1"/>
  <c r="U394" i="2" s="1"/>
  <c r="O394" i="2"/>
  <c r="I394" i="2"/>
  <c r="G394" i="2"/>
  <c r="E394" i="2"/>
  <c r="Z393" i="2"/>
  <c r="Y393" i="2"/>
  <c r="T393" i="2"/>
  <c r="U393" i="2" s="1" a="1"/>
  <c r="U393" i="2" s="1"/>
  <c r="O393" i="2"/>
  <c r="I393" i="2"/>
  <c r="G393" i="2"/>
  <c r="E393" i="2"/>
  <c r="Z254" i="2"/>
  <c r="Y254" i="2"/>
  <c r="T254" i="2"/>
  <c r="U254" i="2" s="1" a="1"/>
  <c r="U254" i="2" s="1"/>
  <c r="O254" i="2"/>
  <c r="I254" i="2"/>
  <c r="G254" i="2"/>
  <c r="E254" i="2"/>
  <c r="Z253" i="2"/>
  <c r="Y253" i="2"/>
  <c r="T253" i="2"/>
  <c r="U253" i="2" s="1" a="1"/>
  <c r="U253" i="2" s="1"/>
  <c r="O253" i="2"/>
  <c r="I253" i="2"/>
  <c r="G253" i="2"/>
  <c r="E253" i="2"/>
  <c r="Z252" i="2"/>
  <c r="Y252" i="2"/>
  <c r="T252" i="2"/>
  <c r="U252" i="2" s="1" a="1"/>
  <c r="U252" i="2" s="1"/>
  <c r="O252" i="2"/>
  <c r="I252" i="2"/>
  <c r="G252" i="2"/>
  <c r="E252" i="2"/>
  <c r="Z220" i="2"/>
  <c r="Y220" i="2"/>
  <c r="T220" i="2"/>
  <c r="U220" i="2" s="1" a="1"/>
  <c r="U220" i="2" s="1"/>
  <c r="O220" i="2"/>
  <c r="I220" i="2"/>
  <c r="G220" i="2"/>
  <c r="E220" i="2"/>
  <c r="Z17" i="2"/>
  <c r="Y17" i="2"/>
  <c r="T17" i="2"/>
  <c r="U17" i="2" s="1" a="1"/>
  <c r="U17" i="2" s="1"/>
  <c r="O17" i="2"/>
  <c r="I17" i="2"/>
  <c r="G17" i="2"/>
  <c r="E17" i="2"/>
  <c r="Z16" i="2"/>
  <c r="Y16" i="2"/>
  <c r="U16" i="2" a="1"/>
  <c r="U16" i="2" s="1"/>
  <c r="T16" i="2"/>
  <c r="O16" i="2"/>
  <c r="I16" i="2"/>
  <c r="G16" i="2"/>
  <c r="E16" i="2"/>
  <c r="Z15" i="2"/>
  <c r="Y15" i="2"/>
  <c r="T15" i="2"/>
  <c r="U15" i="2" s="1" a="1"/>
  <c r="U15" i="2" s="1"/>
  <c r="O15" i="2"/>
  <c r="I15" i="2"/>
  <c r="G15" i="2"/>
  <c r="E15" i="2"/>
  <c r="Z162" i="2"/>
  <c r="Y162" i="2"/>
  <c r="U162" i="2" a="1"/>
  <c r="U162" i="2" s="1"/>
  <c r="T162" i="2"/>
  <c r="O162" i="2"/>
  <c r="I162" i="2"/>
  <c r="AC162" i="2" s="1"/>
  <c r="G162" i="2"/>
  <c r="E162" i="2"/>
  <c r="Z34" i="2"/>
  <c r="Y34" i="2"/>
  <c r="T34" i="2"/>
  <c r="U34" i="2" s="1" a="1"/>
  <c r="U34" i="2" s="1"/>
  <c r="O34" i="2"/>
  <c r="I34" i="2"/>
  <c r="G34" i="2"/>
  <c r="E34" i="2"/>
  <c r="Z364" i="2"/>
  <c r="Y364" i="2"/>
  <c r="T364" i="2"/>
  <c r="U364" i="2" s="1" a="1"/>
  <c r="U364" i="2" s="1"/>
  <c r="O364" i="2"/>
  <c r="I364" i="2"/>
  <c r="G364" i="2"/>
  <c r="E364" i="2"/>
  <c r="Z363" i="2"/>
  <c r="Y363" i="2"/>
  <c r="T363" i="2"/>
  <c r="U363" i="2" s="1" a="1"/>
  <c r="U363" i="2" s="1"/>
  <c r="O363" i="2"/>
  <c r="I363" i="2"/>
  <c r="G363" i="2"/>
  <c r="E363" i="2"/>
  <c r="Z362" i="2"/>
  <c r="Y362" i="2"/>
  <c r="T362" i="2"/>
  <c r="U362" i="2" s="1" a="1"/>
  <c r="U362" i="2" s="1"/>
  <c r="O362" i="2"/>
  <c r="I362" i="2"/>
  <c r="G362" i="2"/>
  <c r="E362" i="2"/>
  <c r="Z615" i="2"/>
  <c r="Y615" i="2"/>
  <c r="T615" i="2"/>
  <c r="U615" i="2" s="1" a="1"/>
  <c r="U615" i="2" s="1"/>
  <c r="O615" i="2"/>
  <c r="I615" i="2"/>
  <c r="G615" i="2"/>
  <c r="E615" i="2"/>
  <c r="Z614" i="2"/>
  <c r="Y614" i="2"/>
  <c r="U614" i="2" a="1"/>
  <c r="U614" i="2" s="1"/>
  <c r="T614" i="2"/>
  <c r="O614" i="2"/>
  <c r="I614" i="2"/>
  <c r="G614" i="2"/>
  <c r="E614" i="2"/>
  <c r="Z613" i="2"/>
  <c r="Y613" i="2"/>
  <c r="T613" i="2"/>
  <c r="U613" i="2" s="1" a="1"/>
  <c r="U613" i="2" s="1"/>
  <c r="O613" i="2"/>
  <c r="I613" i="2"/>
  <c r="G613" i="2"/>
  <c r="E613" i="2"/>
  <c r="Z482" i="2"/>
  <c r="Y482" i="2"/>
  <c r="T482" i="2"/>
  <c r="U482" i="2" s="1" a="1"/>
  <c r="U482" i="2" s="1"/>
  <c r="O482" i="2"/>
  <c r="I482" i="2"/>
  <c r="AC482" i="2" s="1"/>
  <c r="G482" i="2"/>
  <c r="E482" i="2"/>
  <c r="Z481" i="2"/>
  <c r="Y481" i="2"/>
  <c r="T481" i="2"/>
  <c r="U481" i="2" s="1" a="1"/>
  <c r="U481" i="2" s="1"/>
  <c r="O481" i="2"/>
  <c r="I481" i="2"/>
  <c r="G481" i="2"/>
  <c r="E481" i="2"/>
  <c r="Z480" i="2"/>
  <c r="Y480" i="2"/>
  <c r="T480" i="2"/>
  <c r="U480" i="2" s="1" a="1"/>
  <c r="U480" i="2" s="1"/>
  <c r="O480" i="2"/>
  <c r="I480" i="2"/>
  <c r="G480" i="2"/>
  <c r="E480" i="2"/>
  <c r="Z123" i="2"/>
  <c r="Y123" i="2"/>
  <c r="T123" i="2"/>
  <c r="U123" i="2" s="1" a="1"/>
  <c r="U123" i="2" s="1"/>
  <c r="O123" i="2"/>
  <c r="I123" i="2"/>
  <c r="G123" i="2"/>
  <c r="E123" i="2"/>
  <c r="Z122" i="2"/>
  <c r="Y122" i="2"/>
  <c r="T122" i="2"/>
  <c r="U122" i="2" s="1" a="1"/>
  <c r="U122" i="2" s="1"/>
  <c r="O122" i="2"/>
  <c r="I122" i="2"/>
  <c r="G122" i="2"/>
  <c r="E122" i="2"/>
  <c r="Z121" i="2"/>
  <c r="Y121" i="2"/>
  <c r="T121" i="2"/>
  <c r="U121" i="2" s="1" a="1"/>
  <c r="U121" i="2" s="1"/>
  <c r="O121" i="2"/>
  <c r="I121" i="2"/>
  <c r="G121" i="2"/>
  <c r="E121" i="2"/>
  <c r="Z179" i="2"/>
  <c r="Y179" i="2"/>
  <c r="T179" i="2"/>
  <c r="U179" i="2" s="1" a="1"/>
  <c r="U179" i="2" s="1"/>
  <c r="O179" i="2"/>
  <c r="I179" i="2"/>
  <c r="G179" i="2"/>
  <c r="E179" i="2"/>
  <c r="Z178" i="2"/>
  <c r="Y178" i="2"/>
  <c r="T178" i="2"/>
  <c r="U178" i="2" s="1" a="1"/>
  <c r="U178" i="2" s="1"/>
  <c r="O178" i="2"/>
  <c r="I178" i="2"/>
  <c r="G178" i="2"/>
  <c r="E178" i="2"/>
  <c r="Z177" i="2"/>
  <c r="Y177" i="2"/>
  <c r="T177" i="2"/>
  <c r="U177" i="2" s="1" a="1"/>
  <c r="U177" i="2" s="1"/>
  <c r="O177" i="2"/>
  <c r="J177" i="2"/>
  <c r="I177" i="2"/>
  <c r="AC177" i="2" s="1"/>
  <c r="G177" i="2"/>
  <c r="E177" i="2"/>
  <c r="Z630" i="2"/>
  <c r="Y630" i="2"/>
  <c r="T630" i="2"/>
  <c r="U630" i="2" s="1" a="1"/>
  <c r="U630" i="2" s="1"/>
  <c r="O630" i="2"/>
  <c r="I630" i="2"/>
  <c r="G630" i="2"/>
  <c r="E630" i="2"/>
  <c r="Z629" i="2"/>
  <c r="Y629" i="2"/>
  <c r="T629" i="2"/>
  <c r="U629" i="2" s="1" a="1"/>
  <c r="U629" i="2" s="1"/>
  <c r="O629" i="2"/>
  <c r="I629" i="2"/>
  <c r="G629" i="2"/>
  <c r="E629" i="2"/>
  <c r="Z174" i="2"/>
  <c r="Y174" i="2"/>
  <c r="T174" i="2"/>
  <c r="U174" i="2" s="1" a="1"/>
  <c r="U174" i="2" s="1"/>
  <c r="O174" i="2"/>
  <c r="I174" i="2"/>
  <c r="G174" i="2"/>
  <c r="E174" i="2"/>
  <c r="Z173" i="2"/>
  <c r="Y173" i="2"/>
  <c r="T173" i="2"/>
  <c r="U173" i="2" s="1" a="1"/>
  <c r="U173" i="2" s="1"/>
  <c r="O173" i="2"/>
  <c r="I173" i="2"/>
  <c r="G173" i="2"/>
  <c r="E173" i="2"/>
  <c r="Z172" i="2"/>
  <c r="Y172" i="2"/>
  <c r="T172" i="2"/>
  <c r="U172" i="2" s="1" a="1"/>
  <c r="U172" i="2" s="1"/>
  <c r="O172" i="2"/>
  <c r="I172" i="2"/>
  <c r="G172" i="2"/>
  <c r="E172" i="2"/>
  <c r="Z218" i="2"/>
  <c r="Y218" i="2"/>
  <c r="T218" i="2"/>
  <c r="U218" i="2" s="1" a="1"/>
  <c r="U218" i="2" s="1"/>
  <c r="O218" i="2"/>
  <c r="I218" i="2"/>
  <c r="G218" i="2"/>
  <c r="E218" i="2"/>
  <c r="Z217" i="2"/>
  <c r="Y217" i="2"/>
  <c r="T217" i="2"/>
  <c r="U217" i="2" s="1" a="1"/>
  <c r="U217" i="2" s="1"/>
  <c r="O217" i="2"/>
  <c r="I217" i="2"/>
  <c r="G217" i="2"/>
  <c r="E217" i="2"/>
  <c r="Z216" i="2"/>
  <c r="Y216" i="2"/>
  <c r="T216" i="2"/>
  <c r="U216" i="2" s="1" a="1"/>
  <c r="U216" i="2" s="1"/>
  <c r="O216" i="2"/>
  <c r="J216" i="2"/>
  <c r="I216" i="2"/>
  <c r="AC216" i="2" s="1"/>
  <c r="G216" i="2"/>
  <c r="E216" i="2"/>
  <c r="Z820" i="2"/>
  <c r="Y820" i="2"/>
  <c r="T820" i="2"/>
  <c r="U820" i="2" s="1" a="1"/>
  <c r="U820" i="2" s="1"/>
  <c r="O820" i="2"/>
  <c r="I820" i="2"/>
  <c r="G820" i="2"/>
  <c r="E820" i="2"/>
  <c r="Z819" i="2"/>
  <c r="Y819" i="2"/>
  <c r="T819" i="2"/>
  <c r="U819" i="2" s="1" a="1"/>
  <c r="U819" i="2" s="1"/>
  <c r="O819" i="2"/>
  <c r="I819" i="2"/>
  <c r="G819" i="2"/>
  <c r="E819" i="2"/>
  <c r="Z818" i="2"/>
  <c r="Y818" i="2"/>
  <c r="T818" i="2"/>
  <c r="U818" i="2" s="1" a="1"/>
  <c r="U818" i="2" s="1"/>
  <c r="O818" i="2"/>
  <c r="I818" i="2"/>
  <c r="G818" i="2"/>
  <c r="E818" i="2"/>
  <c r="Z404" i="2"/>
  <c r="Y404" i="2"/>
  <c r="T404" i="2"/>
  <c r="U404" i="2" s="1" a="1"/>
  <c r="U404" i="2" s="1"/>
  <c r="O404" i="2"/>
  <c r="I404" i="2"/>
  <c r="G404" i="2"/>
  <c r="E404" i="2"/>
  <c r="Z799" i="2"/>
  <c r="Y799" i="2"/>
  <c r="T799" i="2"/>
  <c r="U799" i="2" s="1" a="1"/>
  <c r="U799" i="2" s="1"/>
  <c r="O799" i="2"/>
  <c r="I799" i="2"/>
  <c r="G799" i="2"/>
  <c r="E799" i="2"/>
  <c r="Z556" i="2"/>
  <c r="Y556" i="2"/>
  <c r="T556" i="2"/>
  <c r="U556" i="2" s="1" a="1"/>
  <c r="U556" i="2" s="1"/>
  <c r="O556" i="2"/>
  <c r="I556" i="2"/>
  <c r="G556" i="2"/>
  <c r="E556" i="2"/>
  <c r="Z555" i="2"/>
  <c r="Y555" i="2"/>
  <c r="T555" i="2"/>
  <c r="U555" i="2" s="1" a="1"/>
  <c r="U555" i="2" s="1"/>
  <c r="O555" i="2"/>
  <c r="I555" i="2"/>
  <c r="G555" i="2"/>
  <c r="E555" i="2"/>
  <c r="Z554" i="2"/>
  <c r="Y554" i="2"/>
  <c r="U554" i="2" a="1"/>
  <c r="U554" i="2" s="1"/>
  <c r="T554" i="2"/>
  <c r="O554" i="2"/>
  <c r="I554" i="2"/>
  <c r="AC554" i="2" s="1"/>
  <c r="G554" i="2"/>
  <c r="E554" i="2"/>
  <c r="Z226" i="2"/>
  <c r="Y226" i="2"/>
  <c r="T226" i="2"/>
  <c r="U226" i="2" s="1" a="1"/>
  <c r="U226" i="2" s="1"/>
  <c r="O226" i="2"/>
  <c r="I226" i="2"/>
  <c r="G226" i="2"/>
  <c r="E226" i="2"/>
  <c r="Z225" i="2"/>
  <c r="Y225" i="2"/>
  <c r="T225" i="2"/>
  <c r="U225" i="2" s="1" a="1"/>
  <c r="U225" i="2" s="1"/>
  <c r="O225" i="2"/>
  <c r="I225" i="2"/>
  <c r="AC225" i="2" s="1"/>
  <c r="G225" i="2"/>
  <c r="E225" i="2"/>
  <c r="Z44" i="2"/>
  <c r="Y44" i="2"/>
  <c r="T44" i="2"/>
  <c r="U44" i="2" s="1" a="1"/>
  <c r="U44" i="2" s="1"/>
  <c r="O44" i="2"/>
  <c r="I44" i="2"/>
  <c r="G44" i="2"/>
  <c r="E44" i="2"/>
  <c r="Z43" i="2"/>
  <c r="Y43" i="2"/>
  <c r="T43" i="2"/>
  <c r="U43" i="2" s="1" a="1"/>
  <c r="U43" i="2" s="1"/>
  <c r="O43" i="2"/>
  <c r="I43" i="2"/>
  <c r="G43" i="2"/>
  <c r="E43" i="2"/>
  <c r="Z76" i="2"/>
  <c r="Y76" i="2"/>
  <c r="T76" i="2"/>
  <c r="U76" i="2" s="1" a="1"/>
  <c r="U76" i="2" s="1"/>
  <c r="O76" i="2"/>
  <c r="I76" i="2"/>
  <c r="G76" i="2"/>
  <c r="E76" i="2"/>
  <c r="Z75" i="2"/>
  <c r="Y75" i="2"/>
  <c r="T75" i="2"/>
  <c r="U75" i="2" s="1" a="1"/>
  <c r="U75" i="2" s="1"/>
  <c r="O75" i="2"/>
  <c r="I75" i="2"/>
  <c r="G75" i="2"/>
  <c r="E75" i="2"/>
  <c r="Z346" i="2"/>
  <c r="Y346" i="2"/>
  <c r="T346" i="2"/>
  <c r="U346" i="2" s="1" a="1"/>
  <c r="U346" i="2" s="1"/>
  <c r="O346" i="2"/>
  <c r="I346" i="2"/>
  <c r="G346" i="2"/>
  <c r="E346" i="2"/>
  <c r="Z345" i="2"/>
  <c r="Y345" i="2"/>
  <c r="T345" i="2"/>
  <c r="U345" i="2" s="1" a="1"/>
  <c r="U345" i="2" s="1"/>
  <c r="O345" i="2"/>
  <c r="I345" i="2"/>
  <c r="AC345" i="2" s="1"/>
  <c r="G345" i="2"/>
  <c r="E345" i="2"/>
  <c r="Z209" i="2"/>
  <c r="Y209" i="2"/>
  <c r="T209" i="2"/>
  <c r="U209" i="2" s="1" a="1"/>
  <c r="U209" i="2" s="1"/>
  <c r="O209" i="2"/>
  <c r="I209" i="2"/>
  <c r="G209" i="2"/>
  <c r="E209" i="2"/>
  <c r="Z208" i="2"/>
  <c r="Y208" i="2"/>
  <c r="T208" i="2"/>
  <c r="U208" i="2" s="1" a="1"/>
  <c r="U208" i="2" s="1"/>
  <c r="O208" i="2"/>
  <c r="J208" i="2"/>
  <c r="I208" i="2"/>
  <c r="AC208" i="2" s="1"/>
  <c r="G208" i="2"/>
  <c r="E208" i="2"/>
  <c r="Z964" i="2"/>
  <c r="Y964" i="2"/>
  <c r="T964" i="2"/>
  <c r="U964" i="2" s="1" a="1"/>
  <c r="U964" i="2" s="1"/>
  <c r="O964" i="2"/>
  <c r="I964" i="2"/>
  <c r="G964" i="2"/>
  <c r="E964" i="2"/>
  <c r="Z409" i="2"/>
  <c r="Y409" i="2"/>
  <c r="T409" i="2"/>
  <c r="U409" i="2" s="1" a="1"/>
  <c r="U409" i="2" s="1"/>
  <c r="O409" i="2"/>
  <c r="I409" i="2"/>
  <c r="G409" i="2"/>
  <c r="E409" i="2"/>
  <c r="Z88" i="2"/>
  <c r="Y88" i="2"/>
  <c r="T88" i="2"/>
  <c r="U88" i="2" s="1" a="1"/>
  <c r="U88" i="2" s="1"/>
  <c r="O88" i="2"/>
  <c r="I88" i="2"/>
  <c r="G88" i="2"/>
  <c r="E88" i="2"/>
  <c r="Z359" i="2"/>
  <c r="Y359" i="2"/>
  <c r="T359" i="2"/>
  <c r="U359" i="2" s="1" a="1"/>
  <c r="U359" i="2" s="1"/>
  <c r="O359" i="2"/>
  <c r="I359" i="2"/>
  <c r="G359" i="2"/>
  <c r="E359" i="2"/>
  <c r="Z358" i="2"/>
  <c r="Y358" i="2"/>
  <c r="T358" i="2"/>
  <c r="U358" i="2" s="1" a="1"/>
  <c r="U358" i="2" s="1"/>
  <c r="O358" i="2"/>
  <c r="I358" i="2"/>
  <c r="G358" i="2"/>
  <c r="E358" i="2"/>
  <c r="Z870" i="2"/>
  <c r="Y870" i="2"/>
  <c r="T870" i="2"/>
  <c r="U870" i="2" s="1" a="1"/>
  <c r="U870" i="2" s="1"/>
  <c r="O870" i="2"/>
  <c r="J870" i="2"/>
  <c r="I870" i="2"/>
  <c r="AC870" i="2" s="1"/>
  <c r="G870" i="2"/>
  <c r="E870" i="2"/>
  <c r="Z869" i="2"/>
  <c r="Y869" i="2"/>
  <c r="T869" i="2"/>
  <c r="U869" i="2" s="1" a="1"/>
  <c r="U869" i="2" s="1"/>
  <c r="O869" i="2"/>
  <c r="I869" i="2"/>
  <c r="G869" i="2"/>
  <c r="E869" i="2"/>
  <c r="Z617" i="2"/>
  <c r="Y617" i="2"/>
  <c r="T617" i="2"/>
  <c r="U617" i="2" s="1" a="1"/>
  <c r="U617" i="2" s="1"/>
  <c r="O617" i="2"/>
  <c r="J617" i="2"/>
  <c r="I617" i="2"/>
  <c r="AC617" i="2" s="1"/>
  <c r="G617" i="2"/>
  <c r="E617" i="2"/>
  <c r="Z616" i="2"/>
  <c r="Y616" i="2"/>
  <c r="T616" i="2"/>
  <c r="U616" i="2" s="1" a="1"/>
  <c r="U616" i="2" s="1"/>
  <c r="O616" i="2"/>
  <c r="I616" i="2"/>
  <c r="G616" i="2"/>
  <c r="E616" i="2"/>
  <c r="Z11" i="2"/>
  <c r="Y11" i="2"/>
  <c r="T11" i="2"/>
  <c r="U11" i="2" s="1" a="1"/>
  <c r="U11" i="2" s="1"/>
  <c r="O11" i="2"/>
  <c r="I11" i="2"/>
  <c r="G11" i="2"/>
  <c r="E11" i="2"/>
  <c r="Z10" i="2"/>
  <c r="Y10" i="2"/>
  <c r="T10" i="2"/>
  <c r="U10" i="2" s="1" a="1"/>
  <c r="U10" i="2" s="1"/>
  <c r="O10" i="2"/>
  <c r="I10" i="2"/>
  <c r="G10" i="2"/>
  <c r="E10" i="2"/>
  <c r="Z9" i="2"/>
  <c r="Y9" i="2"/>
  <c r="T9" i="2"/>
  <c r="U9" i="2" s="1" a="1"/>
  <c r="U9" i="2" s="1"/>
  <c r="O9" i="2"/>
  <c r="I9" i="2"/>
  <c r="G9" i="2"/>
  <c r="E9" i="2"/>
  <c r="Z64" i="2"/>
  <c r="Y64" i="2"/>
  <c r="T64" i="2"/>
  <c r="U64" i="2" s="1" a="1"/>
  <c r="U64" i="2" s="1"/>
  <c r="O64" i="2"/>
  <c r="I64" i="2"/>
  <c r="G64" i="2"/>
  <c r="E64" i="2"/>
  <c r="Z63" i="2"/>
  <c r="Y63" i="2"/>
  <c r="T63" i="2"/>
  <c r="U63" i="2" s="1" a="1"/>
  <c r="U63" i="2" s="1"/>
  <c r="O63" i="2"/>
  <c r="I63" i="2"/>
  <c r="AC63" i="2" s="1"/>
  <c r="G63" i="2"/>
  <c r="E63" i="2"/>
  <c r="Z754" i="2"/>
  <c r="Y754" i="2"/>
  <c r="T754" i="2"/>
  <c r="U754" i="2" s="1" a="1"/>
  <c r="U754" i="2" s="1"/>
  <c r="O754" i="2"/>
  <c r="I754" i="2"/>
  <c r="G754" i="2"/>
  <c r="E754" i="2"/>
  <c r="Z753" i="2"/>
  <c r="Y753" i="2"/>
  <c r="T753" i="2"/>
  <c r="U753" i="2" s="1" a="1"/>
  <c r="U753" i="2" s="1"/>
  <c r="O753" i="2"/>
  <c r="I753" i="2"/>
  <c r="AC753" i="2" s="1"/>
  <c r="G753" i="2"/>
  <c r="E753" i="2"/>
  <c r="Z752" i="2"/>
  <c r="Y752" i="2"/>
  <c r="T752" i="2"/>
  <c r="U752" i="2" s="1" a="1"/>
  <c r="U752" i="2" s="1"/>
  <c r="O752" i="2"/>
  <c r="I752" i="2"/>
  <c r="G752" i="2"/>
  <c r="E752" i="2"/>
  <c r="Z146" i="2"/>
  <c r="Y146" i="2"/>
  <c r="T146" i="2"/>
  <c r="U146" i="2" s="1" a="1"/>
  <c r="U146" i="2" s="1"/>
  <c r="O146" i="2"/>
  <c r="I146" i="2"/>
  <c r="G146" i="2"/>
  <c r="E146" i="2"/>
  <c r="Z145" i="2"/>
  <c r="Y145" i="2"/>
  <c r="T145" i="2"/>
  <c r="U145" i="2" s="1" a="1"/>
  <c r="U145" i="2" s="1"/>
  <c r="O145" i="2"/>
  <c r="I145" i="2"/>
  <c r="G145" i="2"/>
  <c r="E145" i="2"/>
  <c r="Z144" i="2"/>
  <c r="Y144" i="2"/>
  <c r="U144" i="2" a="1"/>
  <c r="U144" i="2" s="1"/>
  <c r="T144" i="2"/>
  <c r="O144" i="2"/>
  <c r="I144" i="2"/>
  <c r="G144" i="2"/>
  <c r="E144" i="2"/>
  <c r="Z848" i="2"/>
  <c r="Y848" i="2"/>
  <c r="T848" i="2"/>
  <c r="U848" i="2" s="1" a="1"/>
  <c r="U848" i="2" s="1"/>
  <c r="O848" i="2"/>
  <c r="I848" i="2"/>
  <c r="G848" i="2"/>
  <c r="E848" i="2"/>
  <c r="Z847" i="2"/>
  <c r="Y847" i="2"/>
  <c r="T847" i="2"/>
  <c r="U847" i="2" s="1" a="1"/>
  <c r="U847" i="2" s="1"/>
  <c r="O847" i="2"/>
  <c r="I847" i="2"/>
  <c r="AC847" i="2" s="1"/>
  <c r="G847" i="2"/>
  <c r="E847" i="2"/>
  <c r="Z846" i="2"/>
  <c r="Y846" i="2"/>
  <c r="T846" i="2"/>
  <c r="U846" i="2" s="1" a="1"/>
  <c r="U846" i="2" s="1"/>
  <c r="O846" i="2"/>
  <c r="I846" i="2"/>
  <c r="J846" i="2" s="1"/>
  <c r="G846" i="2"/>
  <c r="E846" i="2"/>
  <c r="Z944" i="2"/>
  <c r="Y944" i="2"/>
  <c r="T944" i="2"/>
  <c r="U944" i="2" s="1" a="1"/>
  <c r="U944" i="2" s="1"/>
  <c r="O944" i="2"/>
  <c r="J944" i="2"/>
  <c r="I944" i="2"/>
  <c r="AC944" i="2" s="1"/>
  <c r="G944" i="2"/>
  <c r="E944" i="2"/>
  <c r="Z943" i="2"/>
  <c r="Y943" i="2"/>
  <c r="T943" i="2"/>
  <c r="U943" i="2" s="1" a="1"/>
  <c r="U943" i="2" s="1"/>
  <c r="O943" i="2"/>
  <c r="I943" i="2"/>
  <c r="G943" i="2"/>
  <c r="E943" i="2"/>
  <c r="Z942" i="2"/>
  <c r="Y942" i="2"/>
  <c r="T942" i="2"/>
  <c r="U942" i="2" s="1" a="1"/>
  <c r="U942" i="2" s="1"/>
  <c r="O942" i="2"/>
  <c r="I942" i="2"/>
  <c r="J942" i="2" s="1"/>
  <c r="G942" i="2"/>
  <c r="E942" i="2"/>
  <c r="Z32" i="2"/>
  <c r="Y32" i="2"/>
  <c r="T32" i="2"/>
  <c r="U32" i="2" s="1" a="1"/>
  <c r="U32" i="2" s="1"/>
  <c r="O32" i="2"/>
  <c r="I32" i="2"/>
  <c r="G32" i="2"/>
  <c r="E32" i="2"/>
  <c r="Z31" i="2"/>
  <c r="Y31" i="2"/>
  <c r="U31" i="2" a="1"/>
  <c r="U31" i="2" s="1"/>
  <c r="T31" i="2"/>
  <c r="O31" i="2"/>
  <c r="I31" i="2"/>
  <c r="G31" i="2"/>
  <c r="E31" i="2"/>
  <c r="Z30" i="2"/>
  <c r="Y30" i="2"/>
  <c r="T30" i="2"/>
  <c r="U30" i="2" s="1" a="1"/>
  <c r="U30" i="2" s="1"/>
  <c r="O30" i="2"/>
  <c r="I30" i="2"/>
  <c r="G30" i="2"/>
  <c r="E30" i="2"/>
  <c r="Z588" i="2"/>
  <c r="Y588" i="2"/>
  <c r="T588" i="2"/>
  <c r="U588" i="2" s="1" a="1"/>
  <c r="U588" i="2" s="1"/>
  <c r="O588" i="2"/>
  <c r="J588" i="2"/>
  <c r="I588" i="2"/>
  <c r="AC588" i="2" s="1"/>
  <c r="G588" i="2"/>
  <c r="E588" i="2"/>
  <c r="Z587" i="2"/>
  <c r="Y587" i="2"/>
  <c r="T587" i="2"/>
  <c r="U587" i="2" s="1" a="1"/>
  <c r="U587" i="2" s="1"/>
  <c r="O587" i="2"/>
  <c r="I587" i="2"/>
  <c r="G587" i="2"/>
  <c r="E587" i="2"/>
  <c r="Z586" i="2"/>
  <c r="Y586" i="2"/>
  <c r="T586" i="2"/>
  <c r="U586" i="2" s="1" a="1"/>
  <c r="U586" i="2" s="1"/>
  <c r="O586" i="2"/>
  <c r="J586" i="2"/>
  <c r="I586" i="2"/>
  <c r="AC586" i="2" s="1"/>
  <c r="G586" i="2"/>
  <c r="E586" i="2"/>
  <c r="Z443" i="2"/>
  <c r="Y443" i="2"/>
  <c r="T443" i="2"/>
  <c r="U443" i="2" s="1" a="1"/>
  <c r="U443" i="2" s="1"/>
  <c r="O443" i="2"/>
  <c r="I443" i="2"/>
  <c r="G443" i="2"/>
  <c r="E443" i="2"/>
  <c r="Z442" i="2"/>
  <c r="Y442" i="2"/>
  <c r="T442" i="2"/>
  <c r="U442" i="2" s="1" a="1"/>
  <c r="U442" i="2" s="1"/>
  <c r="O442" i="2"/>
  <c r="I442" i="2"/>
  <c r="G442" i="2"/>
  <c r="E442" i="2"/>
  <c r="Z441" i="2"/>
  <c r="Y441" i="2"/>
  <c r="T441" i="2"/>
  <c r="U441" i="2" s="1" a="1"/>
  <c r="U441" i="2" s="1"/>
  <c r="O441" i="2"/>
  <c r="I441" i="2"/>
  <c r="G441" i="2"/>
  <c r="E441" i="2"/>
  <c r="Z714" i="2"/>
  <c r="Y714" i="2"/>
  <c r="T714" i="2"/>
  <c r="U714" i="2" s="1" a="1"/>
  <c r="U714" i="2" s="1"/>
  <c r="O714" i="2"/>
  <c r="I714" i="2"/>
  <c r="G714" i="2"/>
  <c r="E714" i="2"/>
  <c r="Z713" i="2"/>
  <c r="Y713" i="2"/>
  <c r="T713" i="2"/>
  <c r="U713" i="2" s="1" a="1"/>
  <c r="U713" i="2" s="1"/>
  <c r="O713" i="2"/>
  <c r="I713" i="2"/>
  <c r="G713" i="2"/>
  <c r="E713" i="2"/>
  <c r="Z712" i="2"/>
  <c r="Y712" i="2"/>
  <c r="T712" i="2"/>
  <c r="U712" i="2" s="1" a="1"/>
  <c r="U712" i="2" s="1"/>
  <c r="O712" i="2"/>
  <c r="I712" i="2"/>
  <c r="AC712" i="2" s="1"/>
  <c r="G712" i="2"/>
  <c r="E712" i="2"/>
  <c r="Z953" i="2"/>
  <c r="Y953" i="2"/>
  <c r="T953" i="2"/>
  <c r="U953" i="2" s="1" a="1"/>
  <c r="U953" i="2" s="1"/>
  <c r="O953" i="2"/>
  <c r="I953" i="2"/>
  <c r="G953" i="2"/>
  <c r="E953" i="2"/>
  <c r="Z952" i="2"/>
  <c r="Y952" i="2"/>
  <c r="T952" i="2"/>
  <c r="U952" i="2" s="1" a="1"/>
  <c r="U952" i="2" s="1"/>
  <c r="O952" i="2"/>
  <c r="I952" i="2"/>
  <c r="AC952" i="2" s="1"/>
  <c r="G952" i="2"/>
  <c r="E952" i="2"/>
  <c r="Z951" i="2"/>
  <c r="Y951" i="2"/>
  <c r="T951" i="2"/>
  <c r="U951" i="2" s="1" a="1"/>
  <c r="U951" i="2" s="1"/>
  <c r="O951" i="2"/>
  <c r="I951" i="2"/>
  <c r="G951" i="2"/>
  <c r="E951" i="2"/>
  <c r="Z199" i="2"/>
  <c r="Y199" i="2"/>
  <c r="T199" i="2"/>
  <c r="U199" i="2" s="1" a="1"/>
  <c r="U199" i="2" s="1"/>
  <c r="O199" i="2"/>
  <c r="J199" i="2"/>
  <c r="I199" i="2"/>
  <c r="AC199" i="2" s="1"/>
  <c r="G199" i="2"/>
  <c r="E199" i="2"/>
  <c r="Z198" i="2"/>
  <c r="Y198" i="2"/>
  <c r="T198" i="2"/>
  <c r="U198" i="2" s="1" a="1"/>
  <c r="U198" i="2" s="1"/>
  <c r="O198" i="2"/>
  <c r="I198" i="2"/>
  <c r="G198" i="2"/>
  <c r="E198" i="2"/>
  <c r="Z197" i="2"/>
  <c r="Y197" i="2"/>
  <c r="T197" i="2"/>
  <c r="U197" i="2" s="1" a="1"/>
  <c r="U197" i="2" s="1"/>
  <c r="O197" i="2"/>
  <c r="I197" i="2"/>
  <c r="G197" i="2"/>
  <c r="E197" i="2"/>
  <c r="Z428" i="2"/>
  <c r="Y428" i="2"/>
  <c r="T428" i="2"/>
  <c r="U428" i="2" s="1" a="1"/>
  <c r="U428" i="2" s="1"/>
  <c r="O428" i="2"/>
  <c r="I428" i="2"/>
  <c r="G428" i="2"/>
  <c r="E428" i="2"/>
  <c r="Z427" i="2"/>
  <c r="Y427" i="2"/>
  <c r="T427" i="2"/>
  <c r="U427" i="2" s="1" a="1"/>
  <c r="U427" i="2" s="1"/>
  <c r="O427" i="2"/>
  <c r="I427" i="2"/>
  <c r="AC427" i="2" s="1"/>
  <c r="G427" i="2"/>
  <c r="E427" i="2"/>
  <c r="Z426" i="2"/>
  <c r="Y426" i="2"/>
  <c r="T426" i="2"/>
  <c r="U426" i="2" s="1" a="1"/>
  <c r="U426" i="2" s="1"/>
  <c r="O426" i="2"/>
  <c r="I426" i="2"/>
  <c r="G426" i="2"/>
  <c r="E426" i="2"/>
  <c r="Z407" i="2"/>
  <c r="Y407" i="2"/>
  <c r="T407" i="2"/>
  <c r="U407" i="2" s="1" a="1"/>
  <c r="U407" i="2" s="1"/>
  <c r="O407" i="2"/>
  <c r="I407" i="2"/>
  <c r="G407" i="2"/>
  <c r="E407" i="2"/>
  <c r="Z406" i="2"/>
  <c r="Y406" i="2"/>
  <c r="T406" i="2"/>
  <c r="U406" i="2" s="1" a="1"/>
  <c r="U406" i="2" s="1"/>
  <c r="O406" i="2"/>
  <c r="I406" i="2"/>
  <c r="G406" i="2"/>
  <c r="E406" i="2"/>
  <c r="Z405" i="2"/>
  <c r="Y405" i="2"/>
  <c r="T405" i="2"/>
  <c r="U405" i="2" s="1" a="1"/>
  <c r="U405" i="2" s="1"/>
  <c r="O405" i="2"/>
  <c r="I405" i="2"/>
  <c r="G405" i="2"/>
  <c r="E405" i="2"/>
  <c r="Z788" i="2"/>
  <c r="Y788" i="2"/>
  <c r="T788" i="2"/>
  <c r="U788" i="2" s="1" a="1"/>
  <c r="U788" i="2" s="1"/>
  <c r="O788" i="2"/>
  <c r="I788" i="2"/>
  <c r="G788" i="2"/>
  <c r="E788" i="2"/>
  <c r="Z787" i="2"/>
  <c r="Y787" i="2"/>
  <c r="U787" i="2" a="1"/>
  <c r="U787" i="2" s="1"/>
  <c r="T787" i="2"/>
  <c r="O787" i="2"/>
  <c r="I787" i="2"/>
  <c r="G787" i="2"/>
  <c r="E787" i="2"/>
  <c r="Z786" i="2"/>
  <c r="Y786" i="2"/>
  <c r="T786" i="2"/>
  <c r="U786" i="2" s="1" a="1"/>
  <c r="U786" i="2" s="1"/>
  <c r="O786" i="2"/>
  <c r="I786" i="2"/>
  <c r="G786" i="2"/>
  <c r="E786" i="2"/>
  <c r="Z741" i="2"/>
  <c r="Y741" i="2"/>
  <c r="T741" i="2"/>
  <c r="U741" i="2" s="1" a="1"/>
  <c r="U741" i="2" s="1"/>
  <c r="O741" i="2"/>
  <c r="I741" i="2"/>
  <c r="G741" i="2"/>
  <c r="E741" i="2"/>
  <c r="Z740" i="2"/>
  <c r="Y740" i="2"/>
  <c r="T740" i="2"/>
  <c r="U740" i="2" s="1" a="1"/>
  <c r="U740" i="2" s="1"/>
  <c r="O740" i="2"/>
  <c r="I740" i="2"/>
  <c r="G740" i="2"/>
  <c r="E740" i="2"/>
  <c r="Z739" i="2"/>
  <c r="Y739" i="2"/>
  <c r="U739" i="2" a="1"/>
  <c r="U739" i="2" s="1"/>
  <c r="T739" i="2"/>
  <c r="O739" i="2"/>
  <c r="I739" i="2"/>
  <c r="G739" i="2"/>
  <c r="E739" i="2"/>
  <c r="Z680" i="2"/>
  <c r="Y680" i="2"/>
  <c r="T680" i="2"/>
  <c r="U680" i="2" s="1" a="1"/>
  <c r="U680" i="2" s="1"/>
  <c r="O680" i="2"/>
  <c r="I680" i="2"/>
  <c r="G680" i="2"/>
  <c r="E680" i="2"/>
  <c r="Z772" i="2"/>
  <c r="Y772" i="2"/>
  <c r="T772" i="2"/>
  <c r="U772" i="2" s="1" a="1"/>
  <c r="U772" i="2" s="1"/>
  <c r="O772" i="2"/>
  <c r="I772" i="2"/>
  <c r="G772" i="2"/>
  <c r="E772" i="2"/>
  <c r="Z771" i="2"/>
  <c r="Y771" i="2"/>
  <c r="T771" i="2"/>
  <c r="U771" i="2" s="1" a="1"/>
  <c r="U771" i="2" s="1"/>
  <c r="O771" i="2"/>
  <c r="I771" i="2"/>
  <c r="G771" i="2"/>
  <c r="E771" i="2"/>
  <c r="Z770" i="2"/>
  <c r="Y770" i="2"/>
  <c r="T770" i="2"/>
  <c r="U770" i="2" s="1" a="1"/>
  <c r="U770" i="2" s="1"/>
  <c r="O770" i="2"/>
  <c r="I770" i="2"/>
  <c r="G770" i="2"/>
  <c r="E770" i="2"/>
  <c r="Z887" i="2"/>
  <c r="Y887" i="2"/>
  <c r="T887" i="2"/>
  <c r="U887" i="2" s="1" a="1"/>
  <c r="U887" i="2" s="1"/>
  <c r="O887" i="2"/>
  <c r="I887" i="2"/>
  <c r="G887" i="2"/>
  <c r="E887" i="2"/>
  <c r="Z886" i="2"/>
  <c r="Y886" i="2"/>
  <c r="U886" i="2" a="1"/>
  <c r="U886" i="2" s="1"/>
  <c r="T886" i="2"/>
  <c r="O886" i="2"/>
  <c r="I886" i="2"/>
  <c r="J886" i="2" s="1"/>
  <c r="G886" i="2"/>
  <c r="E886" i="2"/>
  <c r="Z885" i="2"/>
  <c r="Y885" i="2"/>
  <c r="T885" i="2"/>
  <c r="U885" i="2" s="1" a="1"/>
  <c r="U885" i="2" s="1"/>
  <c r="O885" i="2"/>
  <c r="I885" i="2"/>
  <c r="G885" i="2"/>
  <c r="E885" i="2"/>
  <c r="Z583" i="2"/>
  <c r="Y583" i="2"/>
  <c r="T583" i="2"/>
  <c r="U583" i="2" s="1" a="1"/>
  <c r="U583" i="2" s="1"/>
  <c r="O583" i="2"/>
  <c r="I583" i="2"/>
  <c r="G583" i="2"/>
  <c r="E583" i="2"/>
  <c r="Z582" i="2"/>
  <c r="Y582" i="2"/>
  <c r="T582" i="2"/>
  <c r="U582" i="2" s="1" a="1"/>
  <c r="U582" i="2" s="1"/>
  <c r="O582" i="2"/>
  <c r="I582" i="2"/>
  <c r="G582" i="2"/>
  <c r="E582" i="2"/>
  <c r="Z117" i="2"/>
  <c r="Y117" i="2"/>
  <c r="T117" i="2"/>
  <c r="U117" i="2" s="1" a="1"/>
  <c r="U117" i="2" s="1"/>
  <c r="O117" i="2"/>
  <c r="I117" i="2"/>
  <c r="G117" i="2"/>
  <c r="E117" i="2"/>
  <c r="Z116" i="2"/>
  <c r="Y116" i="2"/>
  <c r="T116" i="2"/>
  <c r="U116" i="2" s="1" a="1"/>
  <c r="U116" i="2" s="1"/>
  <c r="O116" i="2"/>
  <c r="I116" i="2"/>
  <c r="G116" i="2"/>
  <c r="E116" i="2"/>
  <c r="Z115" i="2"/>
  <c r="Y115" i="2"/>
  <c r="U115" i="2" a="1"/>
  <c r="U115" i="2" s="1"/>
  <c r="T115" i="2"/>
  <c r="O115" i="2"/>
  <c r="I115" i="2"/>
  <c r="G115" i="2"/>
  <c r="E115" i="2"/>
  <c r="Z911" i="2"/>
  <c r="Y911" i="2"/>
  <c r="T911" i="2"/>
  <c r="U911" i="2" s="1" a="1"/>
  <c r="U911" i="2" s="1"/>
  <c r="O911" i="2"/>
  <c r="I911" i="2"/>
  <c r="G911" i="2"/>
  <c r="E911" i="2"/>
  <c r="Z910" i="2"/>
  <c r="Y910" i="2"/>
  <c r="T910" i="2"/>
  <c r="U910" i="2" s="1" a="1"/>
  <c r="U910" i="2" s="1"/>
  <c r="O910" i="2"/>
  <c r="I910" i="2"/>
  <c r="J910" i="2" s="1"/>
  <c r="G910" i="2"/>
  <c r="E910" i="2"/>
  <c r="Z598" i="2"/>
  <c r="Y598" i="2"/>
  <c r="T598" i="2"/>
  <c r="U598" i="2" s="1" a="1"/>
  <c r="U598" i="2" s="1"/>
  <c r="O598" i="2"/>
  <c r="I598" i="2"/>
  <c r="G598" i="2"/>
  <c r="E598" i="2"/>
  <c r="Z597" i="2"/>
  <c r="Y597" i="2"/>
  <c r="T597" i="2"/>
  <c r="U597" i="2" s="1" a="1"/>
  <c r="U597" i="2" s="1"/>
  <c r="O597" i="2"/>
  <c r="I597" i="2"/>
  <c r="G597" i="2"/>
  <c r="E597" i="2"/>
  <c r="Z596" i="2"/>
  <c r="Y596" i="2"/>
  <c r="T596" i="2"/>
  <c r="U596" i="2" s="1" a="1"/>
  <c r="U596" i="2" s="1"/>
  <c r="O596" i="2"/>
  <c r="I596" i="2"/>
  <c r="G596" i="2"/>
  <c r="E596" i="2"/>
  <c r="Z349" i="2"/>
  <c r="Y349" i="2"/>
  <c r="T349" i="2"/>
  <c r="U349" i="2" s="1" a="1"/>
  <c r="U349" i="2" s="1"/>
  <c r="O349" i="2"/>
  <c r="I349" i="2"/>
  <c r="G349" i="2"/>
  <c r="E349" i="2"/>
  <c r="Z348" i="2"/>
  <c r="Y348" i="2"/>
  <c r="T348" i="2"/>
  <c r="U348" i="2" s="1" a="1"/>
  <c r="U348" i="2" s="1"/>
  <c r="O348" i="2"/>
  <c r="I348" i="2"/>
  <c r="G348" i="2"/>
  <c r="E348" i="2"/>
  <c r="Z347" i="2"/>
  <c r="Y347" i="2"/>
  <c r="T347" i="2"/>
  <c r="U347" i="2" s="1" a="1"/>
  <c r="U347" i="2" s="1"/>
  <c r="O347" i="2"/>
  <c r="I347" i="2"/>
  <c r="G347" i="2"/>
  <c r="E347" i="2"/>
  <c r="Z668" i="2"/>
  <c r="Y668" i="2"/>
  <c r="T668" i="2"/>
  <c r="U668" i="2" s="1" a="1"/>
  <c r="U668" i="2" s="1"/>
  <c r="O668" i="2"/>
  <c r="I668" i="2"/>
  <c r="G668" i="2"/>
  <c r="E668" i="2"/>
  <c r="Z667" i="2"/>
  <c r="Y667" i="2"/>
  <c r="T667" i="2"/>
  <c r="U667" i="2" s="1" a="1"/>
  <c r="U667" i="2" s="1"/>
  <c r="O667" i="2"/>
  <c r="I667" i="2"/>
  <c r="G667" i="2"/>
  <c r="E667" i="2"/>
  <c r="Z923" i="2"/>
  <c r="Y923" i="2"/>
  <c r="T923" i="2"/>
  <c r="U923" i="2" s="1" a="1"/>
  <c r="U923" i="2" s="1"/>
  <c r="O923" i="2"/>
  <c r="I923" i="2"/>
  <c r="G923" i="2"/>
  <c r="E923" i="2"/>
  <c r="Z922" i="2"/>
  <c r="Y922" i="2"/>
  <c r="T922" i="2"/>
  <c r="U922" i="2" s="1" a="1"/>
  <c r="U922" i="2" s="1"/>
  <c r="O922" i="2"/>
  <c r="I922" i="2"/>
  <c r="J922" i="2" s="1"/>
  <c r="G922" i="2"/>
  <c r="E922" i="2"/>
  <c r="Z921" i="2"/>
  <c r="Y921" i="2"/>
  <c r="T921" i="2"/>
  <c r="U921" i="2" s="1" a="1"/>
  <c r="U921" i="2" s="1"/>
  <c r="O921" i="2"/>
  <c r="I921" i="2"/>
  <c r="G921" i="2"/>
  <c r="E921" i="2"/>
  <c r="Z522" i="2"/>
  <c r="Y522" i="2"/>
  <c r="T522" i="2"/>
  <c r="U522" i="2" s="1" a="1"/>
  <c r="U522" i="2" s="1"/>
  <c r="O522" i="2"/>
  <c r="I522" i="2"/>
  <c r="G522" i="2"/>
  <c r="E522" i="2"/>
  <c r="Z521" i="2"/>
  <c r="Y521" i="2"/>
  <c r="T521" i="2"/>
  <c r="U521" i="2" s="1" a="1"/>
  <c r="U521" i="2" s="1"/>
  <c r="O521" i="2"/>
  <c r="I521" i="2"/>
  <c r="G521" i="2"/>
  <c r="E521" i="2"/>
  <c r="Z520" i="2"/>
  <c r="Y520" i="2"/>
  <c r="T520" i="2"/>
  <c r="U520" i="2" s="1" a="1"/>
  <c r="U520" i="2" s="1"/>
  <c r="O520" i="2"/>
  <c r="I520" i="2"/>
  <c r="G520" i="2"/>
  <c r="E520" i="2"/>
  <c r="Z195" i="2"/>
  <c r="Y195" i="2"/>
  <c r="T195" i="2"/>
  <c r="U195" i="2" s="1" a="1"/>
  <c r="U195" i="2" s="1"/>
  <c r="O195" i="2"/>
  <c r="I195" i="2"/>
  <c r="G195" i="2"/>
  <c r="E195" i="2"/>
  <c r="Z194" i="2"/>
  <c r="Y194" i="2"/>
  <c r="T194" i="2"/>
  <c r="U194" i="2" s="1" a="1"/>
  <c r="U194" i="2" s="1"/>
  <c r="O194" i="2"/>
  <c r="I194" i="2"/>
  <c r="G194" i="2"/>
  <c r="E194" i="2"/>
  <c r="Z193" i="2"/>
  <c r="Y193" i="2"/>
  <c r="T193" i="2"/>
  <c r="U193" i="2" s="1" a="1"/>
  <c r="U193" i="2" s="1"/>
  <c r="O193" i="2"/>
  <c r="I193" i="2"/>
  <c r="G193" i="2"/>
  <c r="E193" i="2"/>
  <c r="Z550" i="2"/>
  <c r="Y550" i="2"/>
  <c r="T550" i="2"/>
  <c r="U550" i="2" s="1" a="1"/>
  <c r="U550" i="2" s="1"/>
  <c r="O550" i="2"/>
  <c r="I550" i="2"/>
  <c r="G550" i="2"/>
  <c r="E550" i="2"/>
  <c r="Z549" i="2"/>
  <c r="Y549" i="2"/>
  <c r="T549" i="2"/>
  <c r="U549" i="2" s="1" a="1"/>
  <c r="U549" i="2" s="1"/>
  <c r="O549" i="2"/>
  <c r="I549" i="2"/>
  <c r="G549" i="2"/>
  <c r="E549" i="2"/>
  <c r="Z581" i="2"/>
  <c r="Y581" i="2"/>
  <c r="T581" i="2"/>
  <c r="U581" i="2" s="1" a="1"/>
  <c r="U581" i="2" s="1"/>
  <c r="O581" i="2"/>
  <c r="I581" i="2"/>
  <c r="G581" i="2"/>
  <c r="E581" i="2"/>
  <c r="Z580" i="2"/>
  <c r="Y580" i="2"/>
  <c r="T580" i="2"/>
  <c r="U580" i="2" s="1" a="1"/>
  <c r="U580" i="2" s="1"/>
  <c r="O580" i="2"/>
  <c r="I580" i="2"/>
  <c r="G580" i="2"/>
  <c r="E580" i="2"/>
  <c r="Z504" i="2"/>
  <c r="Y504" i="2"/>
  <c r="T504" i="2"/>
  <c r="U504" i="2" s="1" a="1"/>
  <c r="U504" i="2" s="1"/>
  <c r="O504" i="2"/>
  <c r="I504" i="2"/>
  <c r="G504" i="2"/>
  <c r="E504" i="2"/>
  <c r="Z503" i="2"/>
  <c r="Y503" i="2"/>
  <c r="T503" i="2"/>
  <c r="U503" i="2" s="1" a="1"/>
  <c r="U503" i="2" s="1"/>
  <c r="O503" i="2"/>
  <c r="I503" i="2"/>
  <c r="G503" i="2"/>
  <c r="E503" i="2"/>
  <c r="Z502" i="2"/>
  <c r="Y502" i="2"/>
  <c r="T502" i="2"/>
  <c r="U502" i="2" s="1" a="1"/>
  <c r="U502" i="2" s="1"/>
  <c r="O502" i="2"/>
  <c r="I502" i="2"/>
  <c r="G502" i="2"/>
  <c r="E502" i="2"/>
  <c r="Z175" i="2"/>
  <c r="Y175" i="2"/>
  <c r="T175" i="2"/>
  <c r="U175" i="2" s="1" a="1"/>
  <c r="U175" i="2" s="1"/>
  <c r="O175" i="2"/>
  <c r="I175" i="2"/>
  <c r="G175" i="2"/>
  <c r="E175" i="2"/>
  <c r="Z279" i="2"/>
  <c r="Y279" i="2"/>
  <c r="U279" i="2" a="1"/>
  <c r="U279" i="2" s="1"/>
  <c r="T279" i="2"/>
  <c r="O279" i="2"/>
  <c r="I279" i="2"/>
  <c r="G279" i="2"/>
  <c r="E279" i="2"/>
  <c r="Z278" i="2"/>
  <c r="Y278" i="2"/>
  <c r="T278" i="2"/>
  <c r="U278" i="2" s="1" a="1"/>
  <c r="U278" i="2" s="1"/>
  <c r="O278" i="2"/>
  <c r="I278" i="2"/>
  <c r="G278" i="2"/>
  <c r="E278" i="2"/>
  <c r="Z277" i="2"/>
  <c r="Y277" i="2"/>
  <c r="T277" i="2"/>
  <c r="U277" i="2" s="1" a="1"/>
  <c r="U277" i="2" s="1"/>
  <c r="O277" i="2"/>
  <c r="I277" i="2"/>
  <c r="G277" i="2"/>
  <c r="E277" i="2"/>
  <c r="Z155" i="2"/>
  <c r="Y155" i="2"/>
  <c r="T155" i="2"/>
  <c r="U155" i="2" s="1" a="1"/>
  <c r="U155" i="2" s="1"/>
  <c r="O155" i="2"/>
  <c r="I155" i="2"/>
  <c r="G155" i="2"/>
  <c r="E155" i="2"/>
  <c r="Z154" i="2"/>
  <c r="Y154" i="2"/>
  <c r="T154" i="2"/>
  <c r="U154" i="2" s="1" a="1"/>
  <c r="U154" i="2" s="1"/>
  <c r="O154" i="2"/>
  <c r="I154" i="2"/>
  <c r="G154" i="2"/>
  <c r="E154" i="2"/>
  <c r="Z546" i="2"/>
  <c r="Y546" i="2"/>
  <c r="T546" i="2"/>
  <c r="U546" i="2" s="1" a="1"/>
  <c r="U546" i="2" s="1"/>
  <c r="O546" i="2"/>
  <c r="I546" i="2"/>
  <c r="G546" i="2"/>
  <c r="E546" i="2"/>
  <c r="Z545" i="2"/>
  <c r="Y545" i="2"/>
  <c r="U545" i="2" a="1"/>
  <c r="U545" i="2" s="1"/>
  <c r="T545" i="2"/>
  <c r="O545" i="2"/>
  <c r="I545" i="2"/>
  <c r="G545" i="2"/>
  <c r="E545" i="2"/>
  <c r="Z728" i="2"/>
  <c r="Y728" i="2"/>
  <c r="T728" i="2"/>
  <c r="U728" i="2" s="1" a="1"/>
  <c r="U728" i="2" s="1"/>
  <c r="O728" i="2"/>
  <c r="I728" i="2"/>
  <c r="G728" i="2"/>
  <c r="E728" i="2"/>
  <c r="Z727" i="2"/>
  <c r="Y727" i="2"/>
  <c r="U727" i="2" a="1"/>
  <c r="U727" i="2" s="1"/>
  <c r="T727" i="2"/>
  <c r="O727" i="2"/>
  <c r="I727" i="2"/>
  <c r="G727" i="2"/>
  <c r="E727" i="2"/>
  <c r="Z129" i="2"/>
  <c r="Y129" i="2"/>
  <c r="T129" i="2"/>
  <c r="U129" i="2" s="1" a="1"/>
  <c r="U129" i="2" s="1"/>
  <c r="O129" i="2"/>
  <c r="I129" i="2"/>
  <c r="G129" i="2"/>
  <c r="E129" i="2"/>
  <c r="Z128" i="2"/>
  <c r="Y128" i="2"/>
  <c r="T128" i="2"/>
  <c r="U128" i="2" s="1" a="1"/>
  <c r="U128" i="2" s="1"/>
  <c r="O128" i="2"/>
  <c r="I128" i="2"/>
  <c r="G128" i="2"/>
  <c r="E128" i="2"/>
  <c r="Z141" i="2"/>
  <c r="Y141" i="2"/>
  <c r="T141" i="2"/>
  <c r="U141" i="2" s="1" a="1"/>
  <c r="U141" i="2" s="1"/>
  <c r="O141" i="2"/>
  <c r="I141" i="2"/>
  <c r="G141" i="2"/>
  <c r="E141" i="2"/>
  <c r="Z140" i="2"/>
  <c r="Y140" i="2"/>
  <c r="U140" i="2" a="1"/>
  <c r="U140" i="2" s="1"/>
  <c r="T140" i="2"/>
  <c r="O140" i="2"/>
  <c r="I140" i="2"/>
  <c r="G140" i="2"/>
  <c r="E140" i="2"/>
  <c r="Z139" i="2"/>
  <c r="Y139" i="2"/>
  <c r="T139" i="2"/>
  <c r="U139" i="2" s="1" a="1"/>
  <c r="U139" i="2" s="1"/>
  <c r="O139" i="2"/>
  <c r="I139" i="2"/>
  <c r="G139" i="2"/>
  <c r="E139" i="2"/>
  <c r="Z654" i="2"/>
  <c r="Y654" i="2"/>
  <c r="U654" i="2" a="1"/>
  <c r="U654" i="2" s="1"/>
  <c r="T654" i="2"/>
  <c r="O654" i="2"/>
  <c r="I654" i="2"/>
  <c r="G654" i="2"/>
  <c r="E654" i="2"/>
  <c r="Z653" i="2"/>
  <c r="Y653" i="2"/>
  <c r="T653" i="2"/>
  <c r="U653" i="2" s="1" a="1"/>
  <c r="U653" i="2" s="1"/>
  <c r="O653" i="2"/>
  <c r="I653" i="2"/>
  <c r="G653" i="2"/>
  <c r="E653" i="2"/>
  <c r="Z652" i="2"/>
  <c r="Y652" i="2"/>
  <c r="T652" i="2"/>
  <c r="U652" i="2" s="1" a="1"/>
  <c r="U652" i="2" s="1"/>
  <c r="O652" i="2"/>
  <c r="I652" i="2"/>
  <c r="G652" i="2"/>
  <c r="E652" i="2"/>
  <c r="Z127" i="2"/>
  <c r="Y127" i="2"/>
  <c r="T127" i="2"/>
  <c r="U127" i="2" s="1" a="1"/>
  <c r="U127" i="2" s="1"/>
  <c r="O127" i="2"/>
  <c r="I127" i="2"/>
  <c r="G127" i="2"/>
  <c r="E127" i="2"/>
  <c r="Z126" i="2"/>
  <c r="Y126" i="2"/>
  <c r="U126" i="2" a="1"/>
  <c r="U126" i="2" s="1"/>
  <c r="T126" i="2"/>
  <c r="O126" i="2"/>
  <c r="I126" i="2"/>
  <c r="G126" i="2"/>
  <c r="E126" i="2"/>
  <c r="Z13" i="2"/>
  <c r="Y13" i="2"/>
  <c r="T13" i="2"/>
  <c r="U13" i="2" s="1" a="1"/>
  <c r="U13" i="2" s="1"/>
  <c r="O13" i="2"/>
  <c r="I13" i="2"/>
  <c r="G13" i="2"/>
  <c r="E13" i="2"/>
  <c r="Z201" i="2"/>
  <c r="Y201" i="2"/>
  <c r="T201" i="2"/>
  <c r="U201" i="2" s="1" a="1"/>
  <c r="U201" i="2" s="1"/>
  <c r="O201" i="2"/>
  <c r="I201" i="2"/>
  <c r="G201" i="2"/>
  <c r="E201" i="2"/>
  <c r="Z200" i="2"/>
  <c r="Y200" i="2"/>
  <c r="T200" i="2"/>
  <c r="U200" i="2" s="1" a="1"/>
  <c r="U200" i="2" s="1"/>
  <c r="O200" i="2"/>
  <c r="I200" i="2"/>
  <c r="G200" i="2"/>
  <c r="E200" i="2"/>
  <c r="Z707" i="2"/>
  <c r="Y707" i="2"/>
  <c r="T707" i="2"/>
  <c r="U707" i="2" s="1" a="1"/>
  <c r="U707" i="2" s="1"/>
  <c r="O707" i="2"/>
  <c r="I707" i="2"/>
  <c r="G707" i="2"/>
  <c r="E707" i="2"/>
  <c r="Z706" i="2"/>
  <c r="Y706" i="2"/>
  <c r="T706" i="2"/>
  <c r="U706" i="2" s="1" a="1"/>
  <c r="U706" i="2" s="1"/>
  <c r="O706" i="2"/>
  <c r="I706" i="2"/>
  <c r="G706" i="2"/>
  <c r="E706" i="2"/>
  <c r="Z705" i="2"/>
  <c r="Y705" i="2"/>
  <c r="U705" i="2" a="1"/>
  <c r="U705" i="2" s="1"/>
  <c r="T705" i="2"/>
  <c r="O705" i="2"/>
  <c r="I705" i="2"/>
  <c r="G705" i="2"/>
  <c r="E705" i="2"/>
  <c r="Z936" i="2"/>
  <c r="Y936" i="2"/>
  <c r="T936" i="2"/>
  <c r="U936" i="2" s="1" a="1"/>
  <c r="U936" i="2" s="1"/>
  <c r="O936" i="2"/>
  <c r="I936" i="2"/>
  <c r="G936" i="2"/>
  <c r="E936" i="2"/>
  <c r="Z935" i="2"/>
  <c r="Y935" i="2"/>
  <c r="T935" i="2"/>
  <c r="U935" i="2" s="1" a="1"/>
  <c r="U935" i="2" s="1"/>
  <c r="O935" i="2"/>
  <c r="I935" i="2"/>
  <c r="G935" i="2"/>
  <c r="E935" i="2"/>
  <c r="Z934" i="2"/>
  <c r="Y934" i="2"/>
  <c r="T934" i="2"/>
  <c r="U934" i="2" s="1" a="1"/>
  <c r="U934" i="2" s="1"/>
  <c r="O934" i="2"/>
  <c r="I934" i="2"/>
  <c r="J934" i="2" s="1"/>
  <c r="G934" i="2"/>
  <c r="E934" i="2"/>
  <c r="Z933" i="2"/>
  <c r="Y933" i="2"/>
  <c r="T933" i="2"/>
  <c r="U933" i="2" s="1" a="1"/>
  <c r="U933" i="2" s="1"/>
  <c r="O933" i="2"/>
  <c r="I933" i="2"/>
  <c r="G933" i="2"/>
  <c r="E933" i="2"/>
  <c r="Z932" i="2"/>
  <c r="Y932" i="2"/>
  <c r="T932" i="2"/>
  <c r="U932" i="2" s="1" a="1"/>
  <c r="U932" i="2" s="1"/>
  <c r="O932" i="2"/>
  <c r="I932" i="2"/>
  <c r="G932" i="2"/>
  <c r="E932" i="2"/>
  <c r="Z928" i="2"/>
  <c r="Y928" i="2"/>
  <c r="T928" i="2"/>
  <c r="U928" i="2" s="1" a="1"/>
  <c r="U928" i="2" s="1"/>
  <c r="O928" i="2"/>
  <c r="I928" i="2"/>
  <c r="G928" i="2"/>
  <c r="E928" i="2"/>
  <c r="Z927" i="2"/>
  <c r="Y927" i="2"/>
  <c r="T927" i="2"/>
  <c r="U927" i="2" s="1" a="1"/>
  <c r="U927" i="2" s="1"/>
  <c r="O927" i="2"/>
  <c r="I927" i="2"/>
  <c r="G927" i="2"/>
  <c r="E927" i="2"/>
  <c r="Z763" i="2"/>
  <c r="Y763" i="2"/>
  <c r="T763" i="2"/>
  <c r="U763" i="2" s="1" a="1"/>
  <c r="U763" i="2" s="1"/>
  <c r="O763" i="2"/>
  <c r="I763" i="2"/>
  <c r="G763" i="2"/>
  <c r="E763" i="2"/>
  <c r="Z762" i="2"/>
  <c r="Y762" i="2"/>
  <c r="T762" i="2"/>
  <c r="U762" i="2" s="1" a="1"/>
  <c r="U762" i="2" s="1"/>
  <c r="O762" i="2"/>
  <c r="I762" i="2"/>
  <c r="G762" i="2"/>
  <c r="E762" i="2"/>
  <c r="Z651" i="2"/>
  <c r="Y651" i="2"/>
  <c r="U651" i="2" a="1"/>
  <c r="U651" i="2" s="1"/>
  <c r="T651" i="2"/>
  <c r="O651" i="2"/>
  <c r="I651" i="2"/>
  <c r="G651" i="2"/>
  <c r="E651" i="2"/>
  <c r="Z637" i="2"/>
  <c r="Y637" i="2"/>
  <c r="T637" i="2"/>
  <c r="U637" i="2" s="1" a="1"/>
  <c r="U637" i="2" s="1"/>
  <c r="O637" i="2"/>
  <c r="I637" i="2"/>
  <c r="G637" i="2"/>
  <c r="E637" i="2"/>
  <c r="Z626" i="2"/>
  <c r="Y626" i="2"/>
  <c r="T626" i="2"/>
  <c r="U626" i="2" s="1" a="1"/>
  <c r="U626" i="2" s="1"/>
  <c r="O626" i="2"/>
  <c r="I626" i="2"/>
  <c r="G626" i="2"/>
  <c r="E626" i="2"/>
  <c r="Z47" i="2"/>
  <c r="Y47" i="2"/>
  <c r="T47" i="2"/>
  <c r="U47" i="2" s="1" a="1"/>
  <c r="U47" i="2" s="1"/>
  <c r="O47" i="2"/>
  <c r="I47" i="2"/>
  <c r="G47" i="2"/>
  <c r="E47" i="2"/>
  <c r="Z46" i="2"/>
  <c r="Y46" i="2"/>
  <c r="T46" i="2"/>
  <c r="U46" i="2" s="1" a="1"/>
  <c r="U46" i="2" s="1"/>
  <c r="O46" i="2"/>
  <c r="I46" i="2"/>
  <c r="G46" i="2"/>
  <c r="E46" i="2"/>
  <c r="Z45" i="2"/>
  <c r="Y45" i="2"/>
  <c r="T45" i="2"/>
  <c r="U45" i="2" s="1" a="1"/>
  <c r="U45" i="2" s="1"/>
  <c r="O45" i="2"/>
  <c r="I45" i="2"/>
  <c r="G45" i="2"/>
  <c r="E45" i="2"/>
  <c r="Z262" i="2"/>
  <c r="Y262" i="2"/>
  <c r="T262" i="2"/>
  <c r="U262" i="2" s="1" a="1"/>
  <c r="U262" i="2" s="1"/>
  <c r="O262" i="2"/>
  <c r="I262" i="2"/>
  <c r="G262" i="2"/>
  <c r="E262" i="2"/>
  <c r="Z261" i="2"/>
  <c r="Y261" i="2"/>
  <c r="T261" i="2"/>
  <c r="U261" i="2" s="1" a="1"/>
  <c r="U261" i="2" s="1"/>
  <c r="O261" i="2"/>
  <c r="I261" i="2"/>
  <c r="G261" i="2"/>
  <c r="E261" i="2"/>
  <c r="Z319" i="2"/>
  <c r="Y319" i="2"/>
  <c r="T319" i="2"/>
  <c r="U319" i="2" s="1" a="1"/>
  <c r="U319" i="2" s="1"/>
  <c r="O319" i="2"/>
  <c r="I319" i="2"/>
  <c r="G319" i="2"/>
  <c r="E319" i="2"/>
  <c r="Z318" i="2"/>
  <c r="Y318" i="2"/>
  <c r="T318" i="2"/>
  <c r="U318" i="2" s="1" a="1"/>
  <c r="U318" i="2" s="1"/>
  <c r="O318" i="2"/>
  <c r="I318" i="2"/>
  <c r="G318" i="2"/>
  <c r="E318" i="2"/>
  <c r="Z317" i="2"/>
  <c r="Y317" i="2"/>
  <c r="T317" i="2"/>
  <c r="U317" i="2" s="1" a="1"/>
  <c r="U317" i="2" s="1"/>
  <c r="O317" i="2"/>
  <c r="I317" i="2"/>
  <c r="G317" i="2"/>
  <c r="E317" i="2"/>
  <c r="Z276" i="2"/>
  <c r="Y276" i="2"/>
  <c r="T276" i="2"/>
  <c r="U276" i="2" s="1" a="1"/>
  <c r="U276" i="2" s="1"/>
  <c r="O276" i="2"/>
  <c r="I276" i="2"/>
  <c r="G276" i="2"/>
  <c r="E276" i="2"/>
  <c r="Z275" i="2"/>
  <c r="Y275" i="2"/>
  <c r="T275" i="2"/>
  <c r="U275" i="2" s="1" a="1"/>
  <c r="U275" i="2" s="1"/>
  <c r="O275" i="2"/>
  <c r="I275" i="2"/>
  <c r="G275" i="2"/>
  <c r="E275" i="2"/>
  <c r="Z274" i="2"/>
  <c r="Y274" i="2"/>
  <c r="T274" i="2"/>
  <c r="U274" i="2" s="1" a="1"/>
  <c r="U274" i="2" s="1"/>
  <c r="O274" i="2"/>
  <c r="I274" i="2"/>
  <c r="G274" i="2"/>
  <c r="E274" i="2"/>
  <c r="Z825" i="2"/>
  <c r="Y825" i="2"/>
  <c r="T825" i="2"/>
  <c r="U825" i="2" s="1" a="1"/>
  <c r="U825" i="2" s="1"/>
  <c r="O825" i="2"/>
  <c r="I825" i="2"/>
  <c r="G825" i="2"/>
  <c r="E825" i="2"/>
  <c r="Z824" i="2"/>
  <c r="Y824" i="2"/>
  <c r="T824" i="2"/>
  <c r="U824" i="2" s="1" a="1"/>
  <c r="U824" i="2" s="1"/>
  <c r="O824" i="2"/>
  <c r="I824" i="2"/>
  <c r="G824" i="2"/>
  <c r="E824" i="2"/>
  <c r="Z823" i="2"/>
  <c r="Y823" i="2"/>
  <c r="T823" i="2"/>
  <c r="U823" i="2" s="1" a="1"/>
  <c r="U823" i="2" s="1"/>
  <c r="O823" i="2"/>
  <c r="I823" i="2"/>
  <c r="G823" i="2"/>
  <c r="E823" i="2"/>
  <c r="Z518" i="2"/>
  <c r="Y518" i="2"/>
  <c r="T518" i="2"/>
  <c r="U518" i="2" s="1" a="1"/>
  <c r="U518" i="2" s="1"/>
  <c r="O518" i="2"/>
  <c r="I518" i="2"/>
  <c r="G518" i="2"/>
  <c r="E518" i="2"/>
  <c r="Z517" i="2"/>
  <c r="Y517" i="2"/>
  <c r="T517" i="2"/>
  <c r="U517" i="2" s="1" a="1"/>
  <c r="U517" i="2" s="1"/>
  <c r="O517" i="2"/>
  <c r="I517" i="2"/>
  <c r="G517" i="2"/>
  <c r="E517" i="2"/>
  <c r="Z516" i="2"/>
  <c r="Y516" i="2"/>
  <c r="T516" i="2"/>
  <c r="U516" i="2" s="1" a="1"/>
  <c r="U516" i="2" s="1"/>
  <c r="O516" i="2"/>
  <c r="I516" i="2"/>
  <c r="G516" i="2"/>
  <c r="E516" i="2"/>
  <c r="Z361" i="2"/>
  <c r="Y361" i="2"/>
  <c r="T361" i="2"/>
  <c r="U361" i="2" s="1" a="1"/>
  <c r="U361" i="2" s="1"/>
  <c r="O361" i="2"/>
  <c r="I361" i="2"/>
  <c r="G361" i="2"/>
  <c r="E361" i="2"/>
  <c r="Z360" i="2"/>
  <c r="Y360" i="2"/>
  <c r="T360" i="2"/>
  <c r="U360" i="2" s="1" a="1"/>
  <c r="U360" i="2" s="1"/>
  <c r="O360" i="2"/>
  <c r="I360" i="2"/>
  <c r="G360" i="2"/>
  <c r="E360" i="2"/>
  <c r="Z464" i="2"/>
  <c r="Y464" i="2"/>
  <c r="T464" i="2"/>
  <c r="U464" i="2" s="1" a="1"/>
  <c r="U464" i="2" s="1"/>
  <c r="O464" i="2"/>
  <c r="I464" i="2"/>
  <c r="G464" i="2"/>
  <c r="E464" i="2"/>
  <c r="Z463" i="2"/>
  <c r="Y463" i="2"/>
  <c r="T463" i="2"/>
  <c r="U463" i="2" s="1" a="1"/>
  <c r="U463" i="2" s="1"/>
  <c r="O463" i="2"/>
  <c r="I463" i="2"/>
  <c r="G463" i="2"/>
  <c r="E463" i="2"/>
  <c r="Z462" i="2"/>
  <c r="Y462" i="2"/>
  <c r="U462" i="2" a="1"/>
  <c r="U462" i="2" s="1"/>
  <c r="T462" i="2"/>
  <c r="O462" i="2"/>
  <c r="I462" i="2"/>
  <c r="G462" i="2"/>
  <c r="E462" i="2"/>
  <c r="Z114" i="2"/>
  <c r="Y114" i="2"/>
  <c r="T114" i="2"/>
  <c r="U114" i="2" s="1" a="1"/>
  <c r="U114" i="2" s="1"/>
  <c r="O114" i="2"/>
  <c r="I114" i="2"/>
  <c r="G114" i="2"/>
  <c r="E114" i="2"/>
  <c r="Z113" i="2"/>
  <c r="Y113" i="2"/>
  <c r="T113" i="2"/>
  <c r="U113" i="2" s="1" a="1"/>
  <c r="U113" i="2" s="1"/>
  <c r="O113" i="2"/>
  <c r="I113" i="2"/>
  <c r="G113" i="2"/>
  <c r="E113" i="2"/>
  <c r="Z579" i="2"/>
  <c r="Y579" i="2"/>
  <c r="T579" i="2"/>
  <c r="U579" i="2" s="1" a="1"/>
  <c r="U579" i="2" s="1"/>
  <c r="O579" i="2"/>
  <c r="I579" i="2"/>
  <c r="G579" i="2"/>
  <c r="E579" i="2"/>
  <c r="Z578" i="2"/>
  <c r="Y578" i="2"/>
  <c r="T578" i="2"/>
  <c r="U578" i="2" s="1" a="1"/>
  <c r="U578" i="2" s="1"/>
  <c r="O578" i="2"/>
  <c r="I578" i="2"/>
  <c r="G578" i="2"/>
  <c r="E578" i="2"/>
  <c r="Z389" i="2"/>
  <c r="Y389" i="2"/>
  <c r="T389" i="2"/>
  <c r="U389" i="2" s="1" a="1"/>
  <c r="U389" i="2" s="1"/>
  <c r="O389" i="2"/>
  <c r="I389" i="2"/>
  <c r="G389" i="2"/>
  <c r="E389" i="2"/>
  <c r="Z388" i="2"/>
  <c r="Y388" i="2"/>
  <c r="U388" i="2" a="1"/>
  <c r="U388" i="2" s="1"/>
  <c r="T388" i="2"/>
  <c r="O388" i="2"/>
  <c r="I388" i="2"/>
  <c r="G388" i="2"/>
  <c r="E388" i="2"/>
  <c r="Z95" i="2"/>
  <c r="Y95" i="2"/>
  <c r="T95" i="2"/>
  <c r="U95" i="2" s="1" a="1"/>
  <c r="U95" i="2" s="1"/>
  <c r="O95" i="2"/>
  <c r="I95" i="2"/>
  <c r="G95" i="2"/>
  <c r="E95" i="2"/>
  <c r="Z94" i="2"/>
  <c r="Y94" i="2"/>
  <c r="T94" i="2"/>
  <c r="U94" i="2" s="1" a="1"/>
  <c r="U94" i="2" s="1"/>
  <c r="O94" i="2"/>
  <c r="I94" i="2"/>
  <c r="G94" i="2"/>
  <c r="E94" i="2"/>
  <c r="Z686" i="2"/>
  <c r="Y686" i="2"/>
  <c r="T686" i="2"/>
  <c r="U686" i="2" s="1" a="1"/>
  <c r="U686" i="2" s="1"/>
  <c r="O686" i="2"/>
  <c r="I686" i="2"/>
  <c r="G686" i="2"/>
  <c r="E686" i="2"/>
  <c r="Z685" i="2"/>
  <c r="Y685" i="2"/>
  <c r="T685" i="2"/>
  <c r="U685" i="2" s="1" a="1"/>
  <c r="U685" i="2" s="1"/>
  <c r="O685" i="2"/>
  <c r="I685" i="2"/>
  <c r="G685" i="2"/>
  <c r="E685" i="2"/>
  <c r="Z420" i="2"/>
  <c r="Y420" i="2"/>
  <c r="T420" i="2"/>
  <c r="U420" i="2" s="1" a="1"/>
  <c r="U420" i="2" s="1"/>
  <c r="O420" i="2"/>
  <c r="I420" i="2"/>
  <c r="G420" i="2"/>
  <c r="E420" i="2"/>
  <c r="Z419" i="2"/>
  <c r="Y419" i="2"/>
  <c r="U419" i="2" a="1"/>
  <c r="U419" i="2" s="1"/>
  <c r="T419" i="2"/>
  <c r="O419" i="2"/>
  <c r="I419" i="2"/>
  <c r="G419" i="2"/>
  <c r="E419" i="2"/>
  <c r="Z418" i="2"/>
  <c r="Y418" i="2"/>
  <c r="T418" i="2"/>
  <c r="U418" i="2" s="1" a="1"/>
  <c r="U418" i="2" s="1"/>
  <c r="O418" i="2"/>
  <c r="I418" i="2"/>
  <c r="G418" i="2"/>
  <c r="E418" i="2"/>
  <c r="Z931" i="2"/>
  <c r="Y931" i="2"/>
  <c r="T931" i="2"/>
  <c r="U931" i="2" s="1" a="1"/>
  <c r="U931" i="2" s="1"/>
  <c r="O931" i="2"/>
  <c r="I931" i="2"/>
  <c r="G931" i="2"/>
  <c r="E931" i="2"/>
  <c r="Z930" i="2"/>
  <c r="Y930" i="2"/>
  <c r="T930" i="2"/>
  <c r="U930" i="2" s="1" a="1"/>
  <c r="U930" i="2" s="1"/>
  <c r="O930" i="2"/>
  <c r="I930" i="2"/>
  <c r="J930" i="2" s="1"/>
  <c r="G930" i="2"/>
  <c r="E930" i="2"/>
  <c r="Z929" i="2"/>
  <c r="Y929" i="2"/>
  <c r="T929" i="2"/>
  <c r="U929" i="2" s="1" a="1"/>
  <c r="U929" i="2" s="1"/>
  <c r="O929" i="2"/>
  <c r="I929" i="2"/>
  <c r="G929" i="2"/>
  <c r="E929" i="2"/>
  <c r="Z737" i="2"/>
  <c r="Y737" i="2"/>
  <c r="T737" i="2"/>
  <c r="U737" i="2" s="1" a="1"/>
  <c r="U737" i="2" s="1"/>
  <c r="O737" i="2"/>
  <c r="I737" i="2"/>
  <c r="G737" i="2"/>
  <c r="E737" i="2"/>
  <c r="Z736" i="2"/>
  <c r="Y736" i="2"/>
  <c r="T736" i="2"/>
  <c r="U736" i="2" s="1" a="1"/>
  <c r="U736" i="2" s="1"/>
  <c r="O736" i="2"/>
  <c r="I736" i="2"/>
  <c r="G736" i="2"/>
  <c r="E736" i="2"/>
  <c r="Z257" i="2"/>
  <c r="Y257" i="2"/>
  <c r="T257" i="2"/>
  <c r="U257" i="2" s="1" a="1"/>
  <c r="U257" i="2" s="1"/>
  <c r="O257" i="2"/>
  <c r="I257" i="2"/>
  <c r="G257" i="2"/>
  <c r="E257" i="2"/>
  <c r="Z256" i="2"/>
  <c r="Y256" i="2"/>
  <c r="T256" i="2"/>
  <c r="U256" i="2" s="1" a="1"/>
  <c r="U256" i="2" s="1"/>
  <c r="O256" i="2"/>
  <c r="I256" i="2"/>
  <c r="G256" i="2"/>
  <c r="E256" i="2"/>
  <c r="Z255" i="2"/>
  <c r="Y255" i="2"/>
  <c r="T255" i="2"/>
  <c r="U255" i="2" s="1" a="1"/>
  <c r="U255" i="2" s="1"/>
  <c r="O255" i="2"/>
  <c r="I255" i="2"/>
  <c r="G255" i="2"/>
  <c r="E255" i="2"/>
  <c r="Z926" i="2"/>
  <c r="Y926" i="2"/>
  <c r="T926" i="2"/>
  <c r="U926" i="2" s="1" a="1"/>
  <c r="U926" i="2" s="1"/>
  <c r="O926" i="2"/>
  <c r="I926" i="2"/>
  <c r="J926" i="2" s="1"/>
  <c r="G926" i="2"/>
  <c r="E926" i="2"/>
  <c r="Z925" i="2"/>
  <c r="Y925" i="2"/>
  <c r="T925" i="2"/>
  <c r="U925" i="2" s="1" a="1"/>
  <c r="U925" i="2" s="1"/>
  <c r="O925" i="2"/>
  <c r="I925" i="2"/>
  <c r="G925" i="2"/>
  <c r="E925" i="2"/>
  <c r="Z641" i="2"/>
  <c r="Y641" i="2"/>
  <c r="U641" i="2" a="1"/>
  <c r="U641" i="2" s="1"/>
  <c r="T641" i="2"/>
  <c r="O641" i="2"/>
  <c r="I641" i="2"/>
  <c r="G641" i="2"/>
  <c r="E641" i="2"/>
  <c r="Z640" i="2"/>
  <c r="Y640" i="2"/>
  <c r="T640" i="2"/>
  <c r="U640" i="2" s="1" a="1"/>
  <c r="U640" i="2" s="1"/>
  <c r="O640" i="2"/>
  <c r="I640" i="2"/>
  <c r="G640" i="2"/>
  <c r="E640" i="2"/>
  <c r="Z639" i="2"/>
  <c r="Y639" i="2"/>
  <c r="T639" i="2"/>
  <c r="U639" i="2" s="1" a="1"/>
  <c r="U639" i="2" s="1"/>
  <c r="O639" i="2"/>
  <c r="I639" i="2"/>
  <c r="G639" i="2"/>
  <c r="E639" i="2"/>
  <c r="Z150" i="2"/>
  <c r="Y150" i="2"/>
  <c r="T150" i="2"/>
  <c r="U150" i="2" s="1" a="1"/>
  <c r="U150" i="2" s="1"/>
  <c r="O150" i="2"/>
  <c r="I150" i="2"/>
  <c r="G150" i="2"/>
  <c r="E150" i="2"/>
  <c r="Z149" i="2"/>
  <c r="Y149" i="2"/>
  <c r="T149" i="2"/>
  <c r="U149" i="2" s="1" a="1"/>
  <c r="U149" i="2" s="1"/>
  <c r="O149" i="2"/>
  <c r="I149" i="2"/>
  <c r="G149" i="2"/>
  <c r="E149" i="2"/>
  <c r="Z725" i="2"/>
  <c r="Y725" i="2"/>
  <c r="T725" i="2"/>
  <c r="U725" i="2" s="1" a="1"/>
  <c r="U725" i="2" s="1"/>
  <c r="O725" i="2"/>
  <c r="I725" i="2"/>
  <c r="G725" i="2"/>
  <c r="E725" i="2"/>
  <c r="Z105" i="2"/>
  <c r="Y105" i="2"/>
  <c r="T105" i="2"/>
  <c r="U105" i="2" s="1" a="1"/>
  <c r="U105" i="2" s="1"/>
  <c r="O105" i="2"/>
  <c r="I105" i="2"/>
  <c r="G105" i="2"/>
  <c r="E105" i="2"/>
  <c r="Z104" i="2"/>
  <c r="Y104" i="2"/>
  <c r="T104" i="2"/>
  <c r="U104" i="2" s="1" a="1"/>
  <c r="U104" i="2" s="1"/>
  <c r="O104" i="2"/>
  <c r="I104" i="2"/>
  <c r="G104" i="2"/>
  <c r="E104" i="2"/>
  <c r="Z153" i="2"/>
  <c r="Y153" i="2"/>
  <c r="T153" i="2"/>
  <c r="U153" i="2" s="1" a="1"/>
  <c r="U153" i="2" s="1"/>
  <c r="O153" i="2"/>
  <c r="I153" i="2"/>
  <c r="G153" i="2"/>
  <c r="E153" i="2"/>
  <c r="Z152" i="2"/>
  <c r="Y152" i="2"/>
  <c r="T152" i="2"/>
  <c r="U152" i="2" s="1" a="1"/>
  <c r="U152" i="2" s="1"/>
  <c r="O152" i="2"/>
  <c r="I152" i="2"/>
  <c r="G152" i="2"/>
  <c r="E152" i="2"/>
  <c r="Z151" i="2"/>
  <c r="Y151" i="2"/>
  <c r="T151" i="2"/>
  <c r="U151" i="2" s="1" a="1"/>
  <c r="U151" i="2" s="1"/>
  <c r="O151" i="2"/>
  <c r="I151" i="2"/>
  <c r="G151" i="2"/>
  <c r="E151" i="2"/>
  <c r="Z203" i="2"/>
  <c r="Y203" i="2"/>
  <c r="T203" i="2"/>
  <c r="U203" i="2" s="1" a="1"/>
  <c r="U203" i="2" s="1"/>
  <c r="O203" i="2"/>
  <c r="I203" i="2"/>
  <c r="G203" i="2"/>
  <c r="E203" i="2"/>
  <c r="Z202" i="2"/>
  <c r="Y202" i="2"/>
  <c r="T202" i="2"/>
  <c r="U202" i="2" s="1" a="1"/>
  <c r="U202" i="2" s="1"/>
  <c r="O202" i="2"/>
  <c r="I202" i="2"/>
  <c r="G202" i="2"/>
  <c r="E202" i="2"/>
  <c r="Z488" i="2"/>
  <c r="Y488" i="2"/>
  <c r="T488" i="2"/>
  <c r="U488" i="2" s="1" a="1"/>
  <c r="U488" i="2" s="1"/>
  <c r="O488" i="2"/>
  <c r="I488" i="2"/>
  <c r="G488" i="2"/>
  <c r="E488" i="2"/>
  <c r="Z487" i="2"/>
  <c r="Y487" i="2"/>
  <c r="U487" i="2" a="1"/>
  <c r="U487" i="2" s="1"/>
  <c r="T487" i="2"/>
  <c r="O487" i="2"/>
  <c r="I487" i="2"/>
  <c r="G487" i="2"/>
  <c r="E487" i="2"/>
  <c r="Z486" i="2"/>
  <c r="Y486" i="2"/>
  <c r="T486" i="2"/>
  <c r="U486" i="2" s="1" a="1"/>
  <c r="U486" i="2" s="1"/>
  <c r="O486" i="2"/>
  <c r="I486" i="2"/>
  <c r="G486" i="2"/>
  <c r="E486" i="2"/>
  <c r="Z352" i="2"/>
  <c r="Y352" i="2"/>
  <c r="U352" i="2" a="1"/>
  <c r="U352" i="2" s="1"/>
  <c r="T352" i="2"/>
  <c r="O352" i="2"/>
  <c r="I352" i="2"/>
  <c r="G352" i="2"/>
  <c r="E352" i="2"/>
  <c r="Z351" i="2"/>
  <c r="Y351" i="2"/>
  <c r="T351" i="2"/>
  <c r="U351" i="2" s="1" a="1"/>
  <c r="U351" i="2" s="1"/>
  <c r="O351" i="2"/>
  <c r="I351" i="2"/>
  <c r="G351" i="2"/>
  <c r="E351" i="2"/>
  <c r="Z350" i="2"/>
  <c r="Y350" i="2"/>
  <c r="T350" i="2"/>
  <c r="U350" i="2" s="1" a="1"/>
  <c r="U350" i="2" s="1"/>
  <c r="O350" i="2"/>
  <c r="I350" i="2"/>
  <c r="G350" i="2"/>
  <c r="E350" i="2"/>
  <c r="Z674" i="2"/>
  <c r="Y674" i="2"/>
  <c r="T674" i="2"/>
  <c r="U674" i="2" s="1" a="1"/>
  <c r="U674" i="2" s="1"/>
  <c r="O674" i="2"/>
  <c r="I674" i="2"/>
  <c r="G674" i="2"/>
  <c r="E674" i="2"/>
  <c r="Z673" i="2"/>
  <c r="Y673" i="2"/>
  <c r="U673" i="2" a="1"/>
  <c r="U673" i="2" s="1"/>
  <c r="T673" i="2"/>
  <c r="O673" i="2"/>
  <c r="I673" i="2"/>
  <c r="G673" i="2"/>
  <c r="E673" i="2"/>
  <c r="Z459" i="2"/>
  <c r="Y459" i="2"/>
  <c r="T459" i="2"/>
  <c r="U459" i="2" s="1" a="1"/>
  <c r="U459" i="2" s="1"/>
  <c r="O459" i="2"/>
  <c r="I459" i="2"/>
  <c r="G459" i="2"/>
  <c r="E459" i="2"/>
  <c r="Z805" i="2"/>
  <c r="Y805" i="2"/>
  <c r="U805" i="2" a="1"/>
  <c r="U805" i="2" s="1"/>
  <c r="T805" i="2"/>
  <c r="O805" i="2"/>
  <c r="I805" i="2"/>
  <c r="G805" i="2"/>
  <c r="E805" i="2"/>
  <c r="Z804" i="2"/>
  <c r="Y804" i="2"/>
  <c r="T804" i="2"/>
  <c r="U804" i="2" s="1" a="1"/>
  <c r="U804" i="2" s="1"/>
  <c r="O804" i="2"/>
  <c r="I804" i="2"/>
  <c r="G804" i="2"/>
  <c r="E804" i="2"/>
  <c r="Z803" i="2"/>
  <c r="Y803" i="2"/>
  <c r="T803" i="2"/>
  <c r="U803" i="2" s="1" a="1"/>
  <c r="U803" i="2" s="1"/>
  <c r="O803" i="2"/>
  <c r="I803" i="2"/>
  <c r="G803" i="2"/>
  <c r="E803" i="2"/>
  <c r="Z242" i="2"/>
  <c r="Y242" i="2"/>
  <c r="T242" i="2"/>
  <c r="U242" i="2" s="1" a="1"/>
  <c r="U242" i="2" s="1"/>
  <c r="O242" i="2"/>
  <c r="I242" i="2"/>
  <c r="G242" i="2"/>
  <c r="E242" i="2"/>
  <c r="Z241" i="2"/>
  <c r="Y241" i="2"/>
  <c r="T241" i="2"/>
  <c r="U241" i="2" s="1" a="1"/>
  <c r="U241" i="2" s="1"/>
  <c r="O241" i="2"/>
  <c r="I241" i="2"/>
  <c r="G241" i="2"/>
  <c r="E241" i="2"/>
  <c r="Z240" i="2"/>
  <c r="Y240" i="2"/>
  <c r="T240" i="2"/>
  <c r="U240" i="2" s="1" a="1"/>
  <c r="U240" i="2" s="1"/>
  <c r="O240" i="2"/>
  <c r="I240" i="2"/>
  <c r="G240" i="2"/>
  <c r="E240" i="2"/>
  <c r="Z130" i="2"/>
  <c r="Y130" i="2"/>
  <c r="U130" i="2" a="1"/>
  <c r="U130" i="2" s="1"/>
  <c r="T130" i="2"/>
  <c r="O130" i="2"/>
  <c r="I130" i="2"/>
  <c r="G130" i="2"/>
  <c r="E130" i="2"/>
  <c r="Z750" i="2"/>
  <c r="Y750" i="2"/>
  <c r="T750" i="2"/>
  <c r="U750" i="2" s="1" a="1"/>
  <c r="U750" i="2" s="1"/>
  <c r="O750" i="2"/>
  <c r="I750" i="2"/>
  <c r="G750" i="2"/>
  <c r="E750" i="2"/>
  <c r="Z749" i="2"/>
  <c r="Y749" i="2"/>
  <c r="T749" i="2"/>
  <c r="U749" i="2" s="1" a="1"/>
  <c r="U749" i="2" s="1"/>
  <c r="O749" i="2"/>
  <c r="I749" i="2"/>
  <c r="G749" i="2"/>
  <c r="E749" i="2"/>
  <c r="Z907" i="2"/>
  <c r="Y907" i="2"/>
  <c r="T907" i="2"/>
  <c r="U907" i="2" s="1" a="1"/>
  <c r="U907" i="2" s="1"/>
  <c r="O907" i="2"/>
  <c r="I907" i="2"/>
  <c r="G907" i="2"/>
  <c r="E907" i="2"/>
  <c r="Z906" i="2"/>
  <c r="Y906" i="2"/>
  <c r="T906" i="2"/>
  <c r="U906" i="2" s="1" a="1"/>
  <c r="U906" i="2" s="1"/>
  <c r="O906" i="2"/>
  <c r="I906" i="2"/>
  <c r="J906" i="2" s="1"/>
  <c r="G906" i="2"/>
  <c r="E906" i="2"/>
  <c r="Z905" i="2"/>
  <c r="Y905" i="2"/>
  <c r="T905" i="2"/>
  <c r="U905" i="2" s="1" a="1"/>
  <c r="U905" i="2" s="1"/>
  <c r="O905" i="2"/>
  <c r="I905" i="2"/>
  <c r="G905" i="2"/>
  <c r="E905" i="2"/>
  <c r="Z371" i="2"/>
  <c r="Y371" i="2"/>
  <c r="T371" i="2"/>
  <c r="U371" i="2" s="1" a="1"/>
  <c r="U371" i="2" s="1"/>
  <c r="O371" i="2"/>
  <c r="I371" i="2"/>
  <c r="G371" i="2"/>
  <c r="E371" i="2"/>
  <c r="Z370" i="2"/>
  <c r="Y370" i="2"/>
  <c r="T370" i="2"/>
  <c r="U370" i="2" s="1" a="1"/>
  <c r="U370" i="2" s="1"/>
  <c r="O370" i="2"/>
  <c r="I370" i="2"/>
  <c r="G370" i="2"/>
  <c r="E370" i="2"/>
  <c r="Z369" i="2"/>
  <c r="Y369" i="2"/>
  <c r="T369" i="2"/>
  <c r="U369" i="2" s="1" a="1"/>
  <c r="U369" i="2" s="1"/>
  <c r="O369" i="2"/>
  <c r="I369" i="2"/>
  <c r="G369" i="2"/>
  <c r="E369" i="2"/>
  <c r="Z467" i="2"/>
  <c r="Y467" i="2"/>
  <c r="T467" i="2"/>
  <c r="U467" i="2" s="1" a="1"/>
  <c r="U467" i="2" s="1"/>
  <c r="O467" i="2"/>
  <c r="I467" i="2"/>
  <c r="G467" i="2"/>
  <c r="E467" i="2"/>
  <c r="Z466" i="2"/>
  <c r="Y466" i="2"/>
  <c r="T466" i="2"/>
  <c r="U466" i="2" s="1" a="1"/>
  <c r="U466" i="2" s="1"/>
  <c r="O466" i="2"/>
  <c r="I466" i="2"/>
  <c r="G466" i="2"/>
  <c r="E466" i="2"/>
  <c r="Z465" i="2"/>
  <c r="Y465" i="2"/>
  <c r="T465" i="2"/>
  <c r="U465" i="2" s="1" a="1"/>
  <c r="U465" i="2" s="1"/>
  <c r="O465" i="2"/>
  <c r="I465" i="2"/>
  <c r="G465" i="2"/>
  <c r="E465" i="2"/>
  <c r="Z647" i="2"/>
  <c r="Y647" i="2"/>
  <c r="T647" i="2"/>
  <c r="U647" i="2" s="1" a="1"/>
  <c r="U647" i="2" s="1"/>
  <c r="O647" i="2"/>
  <c r="I647" i="2"/>
  <c r="G647" i="2"/>
  <c r="E647" i="2"/>
  <c r="Z646" i="2"/>
  <c r="Y646" i="2"/>
  <c r="T646" i="2"/>
  <c r="U646" i="2" s="1" a="1"/>
  <c r="U646" i="2" s="1"/>
  <c r="O646" i="2"/>
  <c r="I646" i="2"/>
  <c r="G646" i="2"/>
  <c r="E646" i="2"/>
  <c r="Z645" i="2"/>
  <c r="Y645" i="2"/>
  <c r="U645" i="2" a="1"/>
  <c r="U645" i="2" s="1"/>
  <c r="T645" i="2"/>
  <c r="O645" i="2"/>
  <c r="I645" i="2"/>
  <c r="G645" i="2"/>
  <c r="E645" i="2"/>
  <c r="Z961" i="2"/>
  <c r="Y961" i="2"/>
  <c r="T961" i="2"/>
  <c r="U961" i="2" s="1" a="1"/>
  <c r="U961" i="2" s="1"/>
  <c r="O961" i="2"/>
  <c r="I961" i="2"/>
  <c r="G961" i="2"/>
  <c r="E961" i="2"/>
  <c r="Z960" i="2"/>
  <c r="Y960" i="2"/>
  <c r="T960" i="2"/>
  <c r="U960" i="2" s="1" a="1"/>
  <c r="U960" i="2" s="1"/>
  <c r="O960" i="2"/>
  <c r="I960" i="2"/>
  <c r="G960" i="2"/>
  <c r="E960" i="2"/>
  <c r="Z959" i="2"/>
  <c r="Y959" i="2"/>
  <c r="T959" i="2"/>
  <c r="U959" i="2" s="1" a="1"/>
  <c r="U959" i="2" s="1"/>
  <c r="O959" i="2"/>
  <c r="I959" i="2"/>
  <c r="G959" i="2"/>
  <c r="E959" i="2"/>
  <c r="Z447" i="2"/>
  <c r="Y447" i="2"/>
  <c r="T447" i="2"/>
  <c r="U447" i="2" s="1" a="1"/>
  <c r="U447" i="2" s="1"/>
  <c r="O447" i="2"/>
  <c r="I447" i="2"/>
  <c r="G447" i="2"/>
  <c r="E447" i="2"/>
  <c r="Z446" i="2"/>
  <c r="Y446" i="2"/>
  <c r="T446" i="2"/>
  <c r="U446" i="2" s="1" a="1"/>
  <c r="U446" i="2" s="1"/>
  <c r="O446" i="2"/>
  <c r="I446" i="2"/>
  <c r="G446" i="2"/>
  <c r="E446" i="2"/>
  <c r="Z445" i="2"/>
  <c r="Y445" i="2"/>
  <c r="T445" i="2"/>
  <c r="U445" i="2" s="1" a="1"/>
  <c r="U445" i="2" s="1"/>
  <c r="O445" i="2"/>
  <c r="I445" i="2"/>
  <c r="G445" i="2"/>
  <c r="E445" i="2"/>
  <c r="Z392" i="2"/>
  <c r="Y392" i="2"/>
  <c r="T392" i="2"/>
  <c r="U392" i="2" s="1" a="1"/>
  <c r="U392" i="2" s="1"/>
  <c r="O392" i="2"/>
  <c r="I392" i="2"/>
  <c r="G392" i="2"/>
  <c r="E392" i="2"/>
  <c r="Z391" i="2"/>
  <c r="Y391" i="2"/>
  <c r="T391" i="2"/>
  <c r="U391" i="2" s="1" a="1"/>
  <c r="U391" i="2" s="1"/>
  <c r="O391" i="2"/>
  <c r="I391" i="2"/>
  <c r="G391" i="2"/>
  <c r="E391" i="2"/>
  <c r="Z103" i="2"/>
  <c r="Y103" i="2"/>
  <c r="T103" i="2"/>
  <c r="U103" i="2" s="1" a="1"/>
  <c r="U103" i="2" s="1"/>
  <c r="O103" i="2"/>
  <c r="I103" i="2"/>
  <c r="G103" i="2"/>
  <c r="E103" i="2"/>
  <c r="Z102" i="2"/>
  <c r="Y102" i="2"/>
  <c r="T102" i="2"/>
  <c r="U102" i="2" s="1" a="1"/>
  <c r="U102" i="2" s="1"/>
  <c r="O102" i="2"/>
  <c r="I102" i="2"/>
  <c r="G102" i="2"/>
  <c r="E102" i="2"/>
  <c r="Z101" i="2"/>
  <c r="Y101" i="2"/>
  <c r="T101" i="2"/>
  <c r="U101" i="2" s="1" a="1"/>
  <c r="U101" i="2" s="1"/>
  <c r="O101" i="2"/>
  <c r="I101" i="2"/>
  <c r="G101" i="2"/>
  <c r="E101" i="2"/>
  <c r="Z577" i="2"/>
  <c r="Y577" i="2"/>
  <c r="U577" i="2" a="1"/>
  <c r="U577" i="2" s="1"/>
  <c r="T577" i="2"/>
  <c r="O577" i="2"/>
  <c r="I577" i="2"/>
  <c r="G577" i="2"/>
  <c r="E577" i="2"/>
  <c r="Z576" i="2"/>
  <c r="Y576" i="2"/>
  <c r="U576" i="2" a="1"/>
  <c r="U576" i="2" s="1"/>
  <c r="T576" i="2"/>
  <c r="O576" i="2"/>
  <c r="I576" i="2"/>
  <c r="G576" i="2"/>
  <c r="E576" i="2"/>
  <c r="Z575" i="2"/>
  <c r="Y575" i="2"/>
  <c r="U575" i="2" a="1"/>
  <c r="U575" i="2" s="1"/>
  <c r="T575" i="2"/>
  <c r="O575" i="2"/>
  <c r="I575" i="2"/>
  <c r="AC575" i="2" s="1"/>
  <c r="G575" i="2"/>
  <c r="E575" i="2"/>
  <c r="Z924" i="2"/>
  <c r="Y924" i="2"/>
  <c r="T924" i="2"/>
  <c r="U924" i="2" s="1" a="1"/>
  <c r="U924" i="2" s="1"/>
  <c r="O924" i="2"/>
  <c r="I924" i="2"/>
  <c r="G924" i="2"/>
  <c r="E924" i="2"/>
  <c r="Z716" i="2"/>
  <c r="Y716" i="2"/>
  <c r="U716" i="2" a="1"/>
  <c r="U716" i="2" s="1"/>
  <c r="T716" i="2"/>
  <c r="O716" i="2"/>
  <c r="I716" i="2"/>
  <c r="G716" i="2"/>
  <c r="E716" i="2"/>
  <c r="Z381" i="2"/>
  <c r="Y381" i="2"/>
  <c r="U381" i="2" a="1"/>
  <c r="U381" i="2" s="1"/>
  <c r="T381" i="2"/>
  <c r="O381" i="2"/>
  <c r="I381" i="2"/>
  <c r="G381" i="2"/>
  <c r="E381" i="2"/>
  <c r="Z380" i="2"/>
  <c r="Y380" i="2"/>
  <c r="T380" i="2"/>
  <c r="U380" i="2" s="1" a="1"/>
  <c r="U380" i="2" s="1"/>
  <c r="O380" i="2"/>
  <c r="I380" i="2"/>
  <c r="G380" i="2"/>
  <c r="E380" i="2"/>
  <c r="Z542" i="2"/>
  <c r="Y542" i="2"/>
  <c r="T542" i="2"/>
  <c r="U542" i="2" s="1" a="1"/>
  <c r="U542" i="2" s="1"/>
  <c r="O542" i="2"/>
  <c r="I542" i="2"/>
  <c r="G542" i="2"/>
  <c r="E542" i="2"/>
  <c r="Z541" i="2"/>
  <c r="Y541" i="2"/>
  <c r="T541" i="2"/>
  <c r="U541" i="2" s="1" a="1"/>
  <c r="U541" i="2" s="1"/>
  <c r="O541" i="2"/>
  <c r="I541" i="2"/>
  <c r="G541" i="2"/>
  <c r="E541" i="2"/>
  <c r="Z540" i="2"/>
  <c r="Y540" i="2"/>
  <c r="T540" i="2"/>
  <c r="U540" i="2" s="1" a="1"/>
  <c r="U540" i="2" s="1"/>
  <c r="O540" i="2"/>
  <c r="I540" i="2"/>
  <c r="G540" i="2"/>
  <c r="E540" i="2"/>
  <c r="Z98" i="2"/>
  <c r="Y98" i="2"/>
  <c r="T98" i="2"/>
  <c r="U98" i="2" s="1" a="1"/>
  <c r="U98" i="2" s="1"/>
  <c r="O98" i="2"/>
  <c r="I98" i="2"/>
  <c r="G98" i="2"/>
  <c r="E98" i="2"/>
  <c r="Z97" i="2"/>
  <c r="Y97" i="2"/>
  <c r="T97" i="2"/>
  <c r="U97" i="2" s="1" a="1"/>
  <c r="U97" i="2" s="1"/>
  <c r="O97" i="2"/>
  <c r="I97" i="2"/>
  <c r="G97" i="2"/>
  <c r="E97" i="2"/>
  <c r="Z96" i="2"/>
  <c r="Y96" i="2"/>
  <c r="T96" i="2"/>
  <c r="U96" i="2" s="1" a="1"/>
  <c r="U96" i="2" s="1"/>
  <c r="O96" i="2"/>
  <c r="I96" i="2"/>
  <c r="G96" i="2"/>
  <c r="E96" i="2"/>
  <c r="Z239" i="2"/>
  <c r="Y239" i="2"/>
  <c r="T239" i="2"/>
  <c r="U239" i="2" s="1" a="1"/>
  <c r="U239" i="2" s="1"/>
  <c r="O239" i="2"/>
  <c r="I239" i="2"/>
  <c r="G239" i="2"/>
  <c r="E239" i="2"/>
  <c r="Z238" i="2"/>
  <c r="Y238" i="2"/>
  <c r="T238" i="2"/>
  <c r="U238" i="2" s="1" a="1"/>
  <c r="U238" i="2" s="1"/>
  <c r="O238" i="2"/>
  <c r="I238" i="2"/>
  <c r="G238" i="2"/>
  <c r="E238" i="2"/>
  <c r="Z695" i="2"/>
  <c r="Y695" i="2"/>
  <c r="T695" i="2"/>
  <c r="U695" i="2" s="1" a="1"/>
  <c r="U695" i="2" s="1"/>
  <c r="O695" i="2"/>
  <c r="I695" i="2"/>
  <c r="G695" i="2"/>
  <c r="E695" i="2"/>
  <c r="Z694" i="2"/>
  <c r="Y694" i="2"/>
  <c r="T694" i="2"/>
  <c r="U694" i="2" s="1" a="1"/>
  <c r="U694" i="2" s="1"/>
  <c r="O694" i="2"/>
  <c r="I694" i="2"/>
  <c r="G694" i="2"/>
  <c r="E694" i="2"/>
  <c r="Z693" i="2"/>
  <c r="Y693" i="2"/>
  <c r="T693" i="2"/>
  <c r="U693" i="2" s="1" a="1"/>
  <c r="U693" i="2" s="1"/>
  <c r="O693" i="2"/>
  <c r="I693" i="2"/>
  <c r="G693" i="2"/>
  <c r="E693" i="2"/>
  <c r="Z374" i="2"/>
  <c r="Y374" i="2"/>
  <c r="T374" i="2"/>
  <c r="U374" i="2" s="1" a="1"/>
  <c r="U374" i="2" s="1"/>
  <c r="O374" i="2"/>
  <c r="I374" i="2"/>
  <c r="AC374" i="2" s="1"/>
  <c r="G374" i="2"/>
  <c r="E374" i="2"/>
  <c r="Z373" i="2"/>
  <c r="Y373" i="2"/>
  <c r="T373" i="2"/>
  <c r="U373" i="2" s="1" a="1"/>
  <c r="U373" i="2" s="1"/>
  <c r="O373" i="2"/>
  <c r="I373" i="2"/>
  <c r="G373" i="2"/>
  <c r="E373" i="2"/>
  <c r="Z372" i="2"/>
  <c r="Y372" i="2"/>
  <c r="T372" i="2"/>
  <c r="U372" i="2" s="1" a="1"/>
  <c r="U372" i="2" s="1"/>
  <c r="O372" i="2"/>
  <c r="I372" i="2"/>
  <c r="G372" i="2"/>
  <c r="E372" i="2"/>
  <c r="Z497" i="2"/>
  <c r="Y497" i="2"/>
  <c r="T497" i="2"/>
  <c r="U497" i="2" s="1" a="1"/>
  <c r="U497" i="2" s="1"/>
  <c r="O497" i="2"/>
  <c r="I497" i="2"/>
  <c r="G497" i="2"/>
  <c r="E497" i="2"/>
  <c r="Z496" i="2"/>
  <c r="Y496" i="2"/>
  <c r="T496" i="2"/>
  <c r="U496" i="2" s="1" a="1"/>
  <c r="U496" i="2" s="1"/>
  <c r="O496" i="2"/>
  <c r="I496" i="2"/>
  <c r="G496" i="2"/>
  <c r="E496" i="2"/>
  <c r="Z495" i="2"/>
  <c r="Y495" i="2"/>
  <c r="T495" i="2"/>
  <c r="U495" i="2" s="1" a="1"/>
  <c r="U495" i="2" s="1"/>
  <c r="O495" i="2"/>
  <c r="I495" i="2"/>
  <c r="G495" i="2"/>
  <c r="E495" i="2"/>
  <c r="Z71" i="2"/>
  <c r="Y71" i="2"/>
  <c r="T71" i="2"/>
  <c r="U71" i="2" s="1" a="1"/>
  <c r="U71" i="2" s="1"/>
  <c r="O71" i="2"/>
  <c r="I71" i="2"/>
  <c r="G71" i="2"/>
  <c r="E71" i="2"/>
  <c r="Z70" i="2"/>
  <c r="Y70" i="2"/>
  <c r="T70" i="2"/>
  <c r="U70" i="2" s="1" a="1"/>
  <c r="U70" i="2" s="1"/>
  <c r="O70" i="2"/>
  <c r="I70" i="2"/>
  <c r="G70" i="2"/>
  <c r="E70" i="2"/>
  <c r="Z2" i="2"/>
  <c r="Y2" i="2"/>
  <c r="U2" i="2" a="1"/>
  <c r="U2" i="2" s="1"/>
  <c r="O2" i="2"/>
  <c r="J2" i="2"/>
  <c r="I2" i="2"/>
  <c r="AC2" i="2" s="1"/>
  <c r="G2" i="2"/>
  <c r="E2" i="2"/>
  <c r="Z534" i="2"/>
  <c r="Y534" i="2"/>
  <c r="T534" i="2"/>
  <c r="U534" i="2" s="1" a="1"/>
  <c r="U534" i="2" s="1"/>
  <c r="O534" i="2"/>
  <c r="I534" i="2"/>
  <c r="G534" i="2"/>
  <c r="E534" i="2"/>
  <c r="Z533" i="2"/>
  <c r="Y533" i="2"/>
  <c r="T533" i="2"/>
  <c r="U533" i="2" s="1" a="1"/>
  <c r="U533" i="2" s="1"/>
  <c r="O533" i="2"/>
  <c r="I533" i="2"/>
  <c r="G533" i="2"/>
  <c r="E533" i="2"/>
  <c r="Z532" i="2"/>
  <c r="Y532" i="2"/>
  <c r="T532" i="2"/>
  <c r="U532" i="2" s="1" a="1"/>
  <c r="U532" i="2" s="1"/>
  <c r="O532" i="2"/>
  <c r="I532" i="2"/>
  <c r="G532" i="2"/>
  <c r="E532" i="2"/>
  <c r="Z881" i="2"/>
  <c r="Y881" i="2"/>
  <c r="T881" i="2"/>
  <c r="U881" i="2" s="1" a="1"/>
  <c r="U881" i="2" s="1"/>
  <c r="O881" i="2"/>
  <c r="I881" i="2"/>
  <c r="G881" i="2"/>
  <c r="E881" i="2"/>
  <c r="Z880" i="2"/>
  <c r="Y880" i="2"/>
  <c r="T880" i="2"/>
  <c r="U880" i="2" s="1" a="1"/>
  <c r="U880" i="2" s="1"/>
  <c r="O880" i="2"/>
  <c r="I880" i="2"/>
  <c r="G880" i="2"/>
  <c r="E880" i="2"/>
  <c r="Z879" i="2"/>
  <c r="Y879" i="2"/>
  <c r="T879" i="2"/>
  <c r="U879" i="2" s="1" a="1"/>
  <c r="U879" i="2" s="1"/>
  <c r="O879" i="2"/>
  <c r="I879" i="2"/>
  <c r="G879" i="2"/>
  <c r="E879" i="2"/>
  <c r="Z315" i="2"/>
  <c r="Y315" i="2"/>
  <c r="T315" i="2"/>
  <c r="U315" i="2" s="1" a="1"/>
  <c r="U315" i="2" s="1"/>
  <c r="O315" i="2"/>
  <c r="I315" i="2"/>
  <c r="G315" i="2"/>
  <c r="E315" i="2"/>
  <c r="Z314" i="2"/>
  <c r="Y314" i="2"/>
  <c r="T314" i="2"/>
  <c r="U314" i="2" s="1" a="1"/>
  <c r="U314" i="2" s="1"/>
  <c r="O314" i="2"/>
  <c r="I314" i="2"/>
  <c r="G314" i="2"/>
  <c r="E314" i="2"/>
  <c r="Z313" i="2"/>
  <c r="Y313" i="2"/>
  <c r="T313" i="2"/>
  <c r="U313" i="2" s="1" a="1"/>
  <c r="U313" i="2" s="1"/>
  <c r="O313" i="2"/>
  <c r="I313" i="2"/>
  <c r="G313" i="2"/>
  <c r="E313" i="2"/>
  <c r="Z781" i="2"/>
  <c r="Y781" i="2"/>
  <c r="T781" i="2"/>
  <c r="U781" i="2" s="1" a="1"/>
  <c r="U781" i="2" s="1"/>
  <c r="O781" i="2"/>
  <c r="I781" i="2"/>
  <c r="G781" i="2"/>
  <c r="E781" i="2"/>
  <c r="Z780" i="2"/>
  <c r="Y780" i="2"/>
  <c r="T780" i="2"/>
  <c r="U780" i="2" s="1" a="1"/>
  <c r="U780" i="2" s="1"/>
  <c r="O780" i="2"/>
  <c r="I780" i="2"/>
  <c r="G780" i="2"/>
  <c r="E780" i="2"/>
  <c r="Z451" i="2"/>
  <c r="Y451" i="2"/>
  <c r="T451" i="2"/>
  <c r="U451" i="2" s="1" a="1"/>
  <c r="U451" i="2" s="1"/>
  <c r="O451" i="2"/>
  <c r="J451" i="2"/>
  <c r="I451" i="2"/>
  <c r="AC451" i="2" s="1"/>
  <c r="G451" i="2"/>
  <c r="E451" i="2"/>
  <c r="Z29" i="2"/>
  <c r="Y29" i="2"/>
  <c r="T29" i="2"/>
  <c r="U29" i="2" s="1" a="1"/>
  <c r="U29" i="2" s="1"/>
  <c r="O29" i="2"/>
  <c r="I29" i="2"/>
  <c r="G29" i="2"/>
  <c r="E29" i="2"/>
  <c r="Z28" i="2"/>
  <c r="Y28" i="2"/>
  <c r="T28" i="2"/>
  <c r="U28" i="2" s="1" a="1"/>
  <c r="U28" i="2" s="1"/>
  <c r="O28" i="2"/>
  <c r="I28" i="2"/>
  <c r="G28" i="2"/>
  <c r="E28" i="2"/>
  <c r="Z27" i="2"/>
  <c r="Y27" i="2"/>
  <c r="T27" i="2"/>
  <c r="U27" i="2" s="1" a="1"/>
  <c r="U27" i="2" s="1"/>
  <c r="O27" i="2"/>
  <c r="I27" i="2"/>
  <c r="G27" i="2"/>
  <c r="E27" i="2"/>
  <c r="Z107" i="2"/>
  <c r="Y107" i="2"/>
  <c r="T107" i="2"/>
  <c r="U107" i="2" s="1" a="1"/>
  <c r="U107" i="2" s="1"/>
  <c r="O107" i="2"/>
  <c r="I107" i="2"/>
  <c r="G107" i="2"/>
  <c r="E107" i="2"/>
  <c r="Z106" i="2"/>
  <c r="Y106" i="2"/>
  <c r="T106" i="2"/>
  <c r="U106" i="2" s="1" a="1"/>
  <c r="U106" i="2" s="1"/>
  <c r="O106" i="2"/>
  <c r="I106" i="2"/>
  <c r="G106" i="2"/>
  <c r="E106" i="2"/>
  <c r="Z237" i="2"/>
  <c r="Y237" i="2"/>
  <c r="T237" i="2"/>
  <c r="U237" i="2" s="1" a="1"/>
  <c r="U237" i="2" s="1"/>
  <c r="O237" i="2"/>
  <c r="I237" i="2"/>
  <c r="G237" i="2"/>
  <c r="E237" i="2"/>
  <c r="Z236" i="2"/>
  <c r="Y236" i="2"/>
  <c r="T236" i="2"/>
  <c r="U236" i="2" s="1" a="1"/>
  <c r="U236" i="2" s="1"/>
  <c r="O236" i="2"/>
  <c r="I236" i="2"/>
  <c r="G236" i="2"/>
  <c r="E236" i="2"/>
  <c r="Z440" i="2"/>
  <c r="Y440" i="2"/>
  <c r="T440" i="2"/>
  <c r="U440" i="2" s="1" a="1"/>
  <c r="U440" i="2" s="1"/>
  <c r="O440" i="2"/>
  <c r="I440" i="2"/>
  <c r="G440" i="2"/>
  <c r="E440" i="2"/>
  <c r="Z439" i="2"/>
  <c r="Y439" i="2"/>
  <c r="T439" i="2"/>
  <c r="U439" i="2" s="1" a="1"/>
  <c r="U439" i="2" s="1"/>
  <c r="O439" i="2"/>
  <c r="I439" i="2"/>
  <c r="G439" i="2"/>
  <c r="E439" i="2"/>
  <c r="Z438" i="2"/>
  <c r="Y438" i="2"/>
  <c r="T438" i="2"/>
  <c r="U438" i="2" s="1" a="1"/>
  <c r="U438" i="2" s="1"/>
  <c r="O438" i="2"/>
  <c r="I438" i="2"/>
  <c r="G438" i="2"/>
  <c r="E438" i="2"/>
  <c r="Z310" i="2"/>
  <c r="Y310" i="2"/>
  <c r="T310" i="2"/>
  <c r="U310" i="2" s="1" a="1"/>
  <c r="U310" i="2" s="1"/>
  <c r="O310" i="2"/>
  <c r="I310" i="2"/>
  <c r="G310" i="2"/>
  <c r="E310" i="2"/>
  <c r="Z309" i="2"/>
  <c r="Y309" i="2"/>
  <c r="T309" i="2"/>
  <c r="U309" i="2" s="1" a="1"/>
  <c r="U309" i="2" s="1"/>
  <c r="O309" i="2"/>
  <c r="I309" i="2"/>
  <c r="G309" i="2"/>
  <c r="E309" i="2"/>
  <c r="Z308" i="2"/>
  <c r="Y308" i="2"/>
  <c r="T308" i="2"/>
  <c r="U308" i="2" s="1" a="1"/>
  <c r="U308" i="2" s="1"/>
  <c r="O308" i="2"/>
  <c r="I308" i="2"/>
  <c r="G308" i="2"/>
  <c r="E308" i="2"/>
  <c r="Z563" i="2"/>
  <c r="Y563" i="2"/>
  <c r="T563" i="2"/>
  <c r="U563" i="2" s="1" a="1"/>
  <c r="U563" i="2" s="1"/>
  <c r="O563" i="2"/>
  <c r="I563" i="2"/>
  <c r="G563" i="2"/>
  <c r="E563" i="2"/>
  <c r="Z562" i="2"/>
  <c r="Y562" i="2"/>
  <c r="T562" i="2"/>
  <c r="U562" i="2" s="1" a="1"/>
  <c r="U562" i="2" s="1"/>
  <c r="O562" i="2"/>
  <c r="I562" i="2"/>
  <c r="G562" i="2"/>
  <c r="E562" i="2"/>
  <c r="Z692" i="2"/>
  <c r="Y692" i="2"/>
  <c r="T692" i="2"/>
  <c r="U692" i="2" s="1" a="1"/>
  <c r="U692" i="2" s="1"/>
  <c r="O692" i="2"/>
  <c r="I692" i="2"/>
  <c r="G692" i="2"/>
  <c r="E692" i="2"/>
  <c r="Z691" i="2"/>
  <c r="Y691" i="2"/>
  <c r="T691" i="2"/>
  <c r="U691" i="2" s="1" a="1"/>
  <c r="U691" i="2" s="1"/>
  <c r="O691" i="2"/>
  <c r="I691" i="2"/>
  <c r="G691" i="2"/>
  <c r="E691" i="2"/>
  <c r="Z690" i="2"/>
  <c r="Y690" i="2"/>
  <c r="T690" i="2"/>
  <c r="U690" i="2" s="1" a="1"/>
  <c r="U690" i="2" s="1"/>
  <c r="O690" i="2"/>
  <c r="I690" i="2"/>
  <c r="G690" i="2"/>
  <c r="E690" i="2"/>
  <c r="Z779" i="2"/>
  <c r="Y779" i="2"/>
  <c r="T779" i="2"/>
  <c r="U779" i="2" s="1" a="1"/>
  <c r="U779" i="2" s="1"/>
  <c r="O779" i="2"/>
  <c r="I779" i="2"/>
  <c r="G779" i="2"/>
  <c r="E779" i="2"/>
  <c r="Z778" i="2"/>
  <c r="Y778" i="2"/>
  <c r="T778" i="2"/>
  <c r="U778" i="2" s="1" a="1"/>
  <c r="U778" i="2" s="1"/>
  <c r="O778" i="2"/>
  <c r="I778" i="2"/>
  <c r="G778" i="2"/>
  <c r="E778" i="2"/>
  <c r="Z777" i="2"/>
  <c r="Y777" i="2"/>
  <c r="T777" i="2"/>
  <c r="U777" i="2" s="1" a="1"/>
  <c r="U777" i="2" s="1"/>
  <c r="O777" i="2"/>
  <c r="I777" i="2"/>
  <c r="G777" i="2"/>
  <c r="E777" i="2"/>
  <c r="Z776" i="2"/>
  <c r="Y776" i="2"/>
  <c r="T776" i="2"/>
  <c r="U776" i="2" s="1" a="1"/>
  <c r="U776" i="2" s="1"/>
  <c r="O776" i="2"/>
  <c r="I776" i="2"/>
  <c r="G776" i="2"/>
  <c r="E776" i="2"/>
  <c r="Z473" i="2"/>
  <c r="Y473" i="2"/>
  <c r="T473" i="2"/>
  <c r="U473" i="2" s="1" a="1"/>
  <c r="U473" i="2" s="1"/>
  <c r="O473" i="2"/>
  <c r="I473" i="2"/>
  <c r="G473" i="2"/>
  <c r="E473" i="2"/>
  <c r="Z472" i="2"/>
  <c r="Y472" i="2"/>
  <c r="T472" i="2"/>
  <c r="U472" i="2" s="1" a="1"/>
  <c r="U472" i="2" s="1"/>
  <c r="O472" i="2"/>
  <c r="I472" i="2"/>
  <c r="G472" i="2"/>
  <c r="E472" i="2"/>
  <c r="Z471" i="2"/>
  <c r="Y471" i="2"/>
  <c r="T471" i="2"/>
  <c r="U471" i="2" s="1" a="1"/>
  <c r="U471" i="2" s="1"/>
  <c r="O471" i="2"/>
  <c r="I471" i="2"/>
  <c r="G471" i="2"/>
  <c r="E471" i="2"/>
  <c r="Z914" i="2"/>
  <c r="Y914" i="2"/>
  <c r="T914" i="2"/>
  <c r="U914" i="2" s="1" a="1"/>
  <c r="U914" i="2" s="1"/>
  <c r="O914" i="2"/>
  <c r="I914" i="2"/>
  <c r="J914" i="2" s="1"/>
  <c r="G914" i="2"/>
  <c r="E914" i="2"/>
  <c r="Z913" i="2"/>
  <c r="Y913" i="2"/>
  <c r="T913" i="2"/>
  <c r="U913" i="2" s="1" a="1"/>
  <c r="U913" i="2" s="1"/>
  <c r="O913" i="2"/>
  <c r="I913" i="2"/>
  <c r="G913" i="2"/>
  <c r="E913" i="2"/>
  <c r="Z912" i="2"/>
  <c r="Y912" i="2"/>
  <c r="T912" i="2"/>
  <c r="U912" i="2" s="1" a="1"/>
  <c r="U912" i="2" s="1"/>
  <c r="O912" i="2"/>
  <c r="I912" i="2"/>
  <c r="G912" i="2"/>
  <c r="E912" i="2"/>
  <c r="Z246" i="2"/>
  <c r="Y246" i="2"/>
  <c r="T246" i="2"/>
  <c r="U246" i="2" s="1" a="1"/>
  <c r="U246" i="2" s="1"/>
  <c r="O246" i="2"/>
  <c r="I246" i="2"/>
  <c r="G246" i="2"/>
  <c r="E246" i="2"/>
  <c r="Z245" i="2"/>
  <c r="Y245" i="2"/>
  <c r="T245" i="2"/>
  <c r="U245" i="2" s="1" a="1"/>
  <c r="U245" i="2" s="1"/>
  <c r="O245" i="2"/>
  <c r="I245" i="2"/>
  <c r="G245" i="2"/>
  <c r="E245" i="2"/>
  <c r="Z244" i="2"/>
  <c r="Y244" i="2"/>
  <c r="T244" i="2"/>
  <c r="U244" i="2" s="1" a="1"/>
  <c r="U244" i="2" s="1"/>
  <c r="O244" i="2"/>
  <c r="I244" i="2"/>
  <c r="G244" i="2"/>
  <c r="E244" i="2"/>
  <c r="Z58" i="2"/>
  <c r="Y58" i="2"/>
  <c r="T58" i="2"/>
  <c r="U58" i="2" s="1" a="1"/>
  <c r="U58" i="2" s="1"/>
  <c r="O58" i="2"/>
  <c r="I58" i="2"/>
  <c r="G58" i="2"/>
  <c r="E58" i="2"/>
  <c r="Z57" i="2"/>
  <c r="Y57" i="2"/>
  <c r="T57" i="2"/>
  <c r="U57" i="2" s="1" a="1"/>
  <c r="U57" i="2" s="1"/>
  <c r="O57" i="2"/>
  <c r="I57" i="2"/>
  <c r="G57" i="2"/>
  <c r="E57" i="2"/>
  <c r="Z56" i="2"/>
  <c r="Y56" i="2"/>
  <c r="U56" i="2" a="1"/>
  <c r="U56" i="2" s="1"/>
  <c r="T56" i="2"/>
  <c r="O56" i="2"/>
  <c r="I56" i="2"/>
  <c r="G56" i="2"/>
  <c r="E56" i="2"/>
  <c r="Z807" i="2"/>
  <c r="Y807" i="2"/>
  <c r="T807" i="2"/>
  <c r="U807" i="2" s="1" a="1"/>
  <c r="U807" i="2" s="1"/>
  <c r="O807" i="2"/>
  <c r="I807" i="2"/>
  <c r="G807" i="2"/>
  <c r="E807" i="2"/>
  <c r="Z806" i="2"/>
  <c r="Y806" i="2"/>
  <c r="T806" i="2"/>
  <c r="U806" i="2" s="1" a="1"/>
  <c r="U806" i="2" s="1"/>
  <c r="O806" i="2"/>
  <c r="I806" i="2"/>
  <c r="G806" i="2"/>
  <c r="E806" i="2"/>
  <c r="Z672" i="2"/>
  <c r="Y672" i="2"/>
  <c r="T672" i="2"/>
  <c r="U672" i="2" s="1" a="1"/>
  <c r="U672" i="2" s="1"/>
  <c r="O672" i="2"/>
  <c r="I672" i="2"/>
  <c r="G672" i="2"/>
  <c r="E672" i="2"/>
  <c r="Z671" i="2"/>
  <c r="Y671" i="2"/>
  <c r="T671" i="2"/>
  <c r="U671" i="2" s="1" a="1"/>
  <c r="U671" i="2" s="1"/>
  <c r="O671" i="2"/>
  <c r="I671" i="2"/>
  <c r="G671" i="2"/>
  <c r="E671" i="2"/>
  <c r="Z670" i="2"/>
  <c r="Y670" i="2"/>
  <c r="T670" i="2"/>
  <c r="U670" i="2" s="1" a="1"/>
  <c r="U670" i="2" s="1"/>
  <c r="O670" i="2"/>
  <c r="I670" i="2"/>
  <c r="G670" i="2"/>
  <c r="E670" i="2"/>
  <c r="Z531" i="2"/>
  <c r="Y531" i="2"/>
  <c r="T531" i="2"/>
  <c r="U531" i="2" s="1" a="1"/>
  <c r="U531" i="2" s="1"/>
  <c r="O531" i="2"/>
  <c r="I531" i="2"/>
  <c r="G531" i="2"/>
  <c r="E531" i="2"/>
  <c r="Z530" i="2"/>
  <c r="Y530" i="2"/>
  <c r="T530" i="2"/>
  <c r="U530" i="2" s="1" a="1"/>
  <c r="U530" i="2" s="1"/>
  <c r="O530" i="2"/>
  <c r="I530" i="2"/>
  <c r="G530" i="2"/>
  <c r="E530" i="2"/>
  <c r="Z529" i="2"/>
  <c r="Y529" i="2"/>
  <c r="U529" i="2" a="1"/>
  <c r="U529" i="2" s="1"/>
  <c r="T529" i="2"/>
  <c r="O529" i="2"/>
  <c r="I529" i="2"/>
  <c r="G529" i="2"/>
  <c r="E529" i="2"/>
  <c r="Z206" i="2"/>
  <c r="Y206" i="2"/>
  <c r="T206" i="2"/>
  <c r="U206" i="2" s="1" a="1"/>
  <c r="U206" i="2" s="1"/>
  <c r="O206" i="2"/>
  <c r="I206" i="2"/>
  <c r="G206" i="2"/>
  <c r="E206" i="2"/>
  <c r="Z205" i="2"/>
  <c r="Y205" i="2"/>
  <c r="T205" i="2"/>
  <c r="U205" i="2" s="1" a="1"/>
  <c r="U205" i="2" s="1"/>
  <c r="O205" i="2"/>
  <c r="I205" i="2"/>
  <c r="G205" i="2"/>
  <c r="E205" i="2"/>
  <c r="Z204" i="2"/>
  <c r="Y204" i="2"/>
  <c r="T204" i="2"/>
  <c r="U204" i="2" s="1" a="1"/>
  <c r="U204" i="2" s="1"/>
  <c r="O204" i="2"/>
  <c r="I204" i="2"/>
  <c r="G204" i="2"/>
  <c r="E204" i="2"/>
  <c r="Z969" i="2"/>
  <c r="Y969" i="2"/>
  <c r="T969" i="2"/>
  <c r="U969" i="2" s="1" a="1"/>
  <c r="U969" i="2" s="1"/>
  <c r="O969" i="2"/>
  <c r="I969" i="2"/>
  <c r="G969" i="2"/>
  <c r="E969" i="2"/>
  <c r="Z968" i="2"/>
  <c r="Y968" i="2"/>
  <c r="T968" i="2"/>
  <c r="U968" i="2" s="1" a="1"/>
  <c r="U968" i="2" s="1"/>
  <c r="O968" i="2"/>
  <c r="I968" i="2"/>
  <c r="G968" i="2"/>
  <c r="E968" i="2"/>
  <c r="Z967" i="2"/>
  <c r="Y967" i="2"/>
  <c r="T967" i="2"/>
  <c r="U967" i="2" s="1" a="1"/>
  <c r="U967" i="2" s="1"/>
  <c r="O967" i="2"/>
  <c r="I967" i="2"/>
  <c r="G967" i="2"/>
  <c r="E967" i="2"/>
  <c r="Z875" i="2"/>
  <c r="Y875" i="2"/>
  <c r="T875" i="2"/>
  <c r="U875" i="2" s="1" a="1"/>
  <c r="U875" i="2" s="1"/>
  <c r="O875" i="2"/>
  <c r="I875" i="2"/>
  <c r="G875" i="2"/>
  <c r="E875" i="2"/>
  <c r="Z874" i="2"/>
  <c r="Y874" i="2"/>
  <c r="T874" i="2"/>
  <c r="U874" i="2" s="1" a="1"/>
  <c r="U874" i="2" s="1"/>
  <c r="O874" i="2"/>
  <c r="I874" i="2"/>
  <c r="J874" i="2" s="1"/>
  <c r="G874" i="2"/>
  <c r="E874" i="2"/>
  <c r="Z689" i="2"/>
  <c r="Y689" i="2"/>
  <c r="T689" i="2"/>
  <c r="U689" i="2" s="1" a="1"/>
  <c r="U689" i="2" s="1"/>
  <c r="O689" i="2"/>
  <c r="I689" i="2"/>
  <c r="G689" i="2"/>
  <c r="E689" i="2"/>
  <c r="Z688" i="2"/>
  <c r="Y688" i="2"/>
  <c r="T688" i="2"/>
  <c r="U688" i="2" s="1" a="1"/>
  <c r="U688" i="2" s="1"/>
  <c r="O688" i="2"/>
  <c r="I688" i="2"/>
  <c r="G688" i="2"/>
  <c r="E688" i="2"/>
  <c r="Z687" i="2"/>
  <c r="Y687" i="2"/>
  <c r="T687" i="2"/>
  <c r="U687" i="2" s="1" a="1"/>
  <c r="U687" i="2" s="1"/>
  <c r="O687" i="2"/>
  <c r="I687" i="2"/>
  <c r="G687" i="2"/>
  <c r="E687" i="2"/>
  <c r="Z458" i="2"/>
  <c r="Y458" i="2"/>
  <c r="T458" i="2"/>
  <c r="U458" i="2" s="1" a="1"/>
  <c r="U458" i="2" s="1"/>
  <c r="O458" i="2"/>
  <c r="I458" i="2"/>
  <c r="G458" i="2"/>
  <c r="E458" i="2"/>
  <c r="Z457" i="2"/>
  <c r="Y457" i="2"/>
  <c r="T457" i="2"/>
  <c r="U457" i="2" s="1" a="1"/>
  <c r="U457" i="2" s="1"/>
  <c r="O457" i="2"/>
  <c r="I457" i="2"/>
  <c r="G457" i="2"/>
  <c r="E457" i="2"/>
  <c r="Z456" i="2"/>
  <c r="Y456" i="2"/>
  <c r="T456" i="2"/>
  <c r="U456" i="2" s="1" a="1"/>
  <c r="U456" i="2" s="1"/>
  <c r="O456" i="2"/>
  <c r="I456" i="2"/>
  <c r="G456" i="2"/>
  <c r="E456" i="2"/>
  <c r="Z423" i="2"/>
  <c r="Y423" i="2"/>
  <c r="T423" i="2"/>
  <c r="U423" i="2" s="1" a="1"/>
  <c r="U423" i="2" s="1"/>
  <c r="O423" i="2"/>
  <c r="I423" i="2"/>
  <c r="G423" i="2"/>
  <c r="E423" i="2"/>
  <c r="Z422" i="2"/>
  <c r="Y422" i="2"/>
  <c r="T422" i="2"/>
  <c r="U422" i="2" s="1" a="1"/>
  <c r="U422" i="2" s="1"/>
  <c r="O422" i="2"/>
  <c r="I422" i="2"/>
  <c r="G422" i="2"/>
  <c r="E422" i="2"/>
  <c r="Z421" i="2"/>
  <c r="Y421" i="2"/>
  <c r="T421" i="2"/>
  <c r="U421" i="2" s="1" a="1"/>
  <c r="U421" i="2" s="1"/>
  <c r="O421" i="2"/>
  <c r="I421" i="2"/>
  <c r="G421" i="2"/>
  <c r="E421" i="2"/>
  <c r="Z745" i="2"/>
  <c r="Y745" i="2"/>
  <c r="T745" i="2"/>
  <c r="U745" i="2" s="1" a="1"/>
  <c r="U745" i="2" s="1"/>
  <c r="O745" i="2"/>
  <c r="I745" i="2"/>
  <c r="G745" i="2"/>
  <c r="E745" i="2"/>
  <c r="Z744" i="2"/>
  <c r="Y744" i="2"/>
  <c r="T744" i="2"/>
  <c r="U744" i="2" s="1" a="1"/>
  <c r="U744" i="2" s="1"/>
  <c r="O744" i="2"/>
  <c r="I744" i="2"/>
  <c r="G744" i="2"/>
  <c r="E744" i="2"/>
  <c r="Z709" i="2"/>
  <c r="Y709" i="2"/>
  <c r="T709" i="2"/>
  <c r="U709" i="2" s="1" a="1"/>
  <c r="U709" i="2" s="1"/>
  <c r="O709" i="2"/>
  <c r="I709" i="2"/>
  <c r="G709" i="2"/>
  <c r="E709" i="2"/>
  <c r="Z708" i="2"/>
  <c r="Y708" i="2"/>
  <c r="T708" i="2"/>
  <c r="U708" i="2" s="1" a="1"/>
  <c r="U708" i="2" s="1"/>
  <c r="O708" i="2"/>
  <c r="I708" i="2"/>
  <c r="G708" i="2"/>
  <c r="E708" i="2"/>
  <c r="Z975" i="2"/>
  <c r="Y975" i="2"/>
  <c r="T975" i="2"/>
  <c r="U975" i="2" s="1" a="1"/>
  <c r="U975" i="2" s="1"/>
  <c r="O975" i="2"/>
  <c r="I975" i="2"/>
  <c r="G975" i="2"/>
  <c r="E975" i="2"/>
  <c r="Z974" i="2"/>
  <c r="Y974" i="2"/>
  <c r="T974" i="2"/>
  <c r="U974" i="2" s="1" a="1"/>
  <c r="U974" i="2" s="1"/>
  <c r="O974" i="2"/>
  <c r="I974" i="2"/>
  <c r="J974" i="2" s="1"/>
  <c r="G974" i="2"/>
  <c r="E974" i="2"/>
  <c r="Z973" i="2"/>
  <c r="Y973" i="2"/>
  <c r="U973" i="2" a="1"/>
  <c r="U973" i="2" s="1"/>
  <c r="T973" i="2"/>
  <c r="O973" i="2"/>
  <c r="I973" i="2"/>
  <c r="G973" i="2"/>
  <c r="E973" i="2"/>
  <c r="Z950" i="2"/>
  <c r="Y950" i="2"/>
  <c r="T950" i="2"/>
  <c r="U950" i="2" s="1" a="1"/>
  <c r="U950" i="2" s="1"/>
  <c r="O950" i="2"/>
  <c r="I950" i="2"/>
  <c r="J950" i="2" s="1"/>
  <c r="G950" i="2"/>
  <c r="E950" i="2"/>
  <c r="Z949" i="2"/>
  <c r="Y949" i="2"/>
  <c r="T949" i="2"/>
  <c r="U949" i="2" s="1" a="1"/>
  <c r="U949" i="2" s="1"/>
  <c r="O949" i="2"/>
  <c r="I949" i="2"/>
  <c r="G949" i="2"/>
  <c r="E949" i="2"/>
  <c r="Z87" i="2"/>
  <c r="Y87" i="2"/>
  <c r="T87" i="2"/>
  <c r="U87" i="2" s="1" a="1"/>
  <c r="U87" i="2" s="1"/>
  <c r="O87" i="2"/>
  <c r="I87" i="2"/>
  <c r="G87" i="2"/>
  <c r="E87" i="2"/>
  <c r="Z86" i="2"/>
  <c r="Y86" i="2"/>
  <c r="T86" i="2"/>
  <c r="U86" i="2" s="1" a="1"/>
  <c r="U86" i="2" s="1"/>
  <c r="O86" i="2"/>
  <c r="I86" i="2"/>
  <c r="G86" i="2"/>
  <c r="E86" i="2"/>
  <c r="Z85" i="2"/>
  <c r="Y85" i="2"/>
  <c r="T85" i="2"/>
  <c r="U85" i="2" s="1" a="1"/>
  <c r="U85" i="2" s="1"/>
  <c r="O85" i="2"/>
  <c r="I85" i="2"/>
  <c r="G85" i="2"/>
  <c r="E85" i="2"/>
  <c r="Z39" i="2"/>
  <c r="Y39" i="2"/>
  <c r="T39" i="2"/>
  <c r="U39" i="2" s="1" a="1"/>
  <c r="U39" i="2" s="1"/>
  <c r="O39" i="2"/>
  <c r="I39" i="2"/>
  <c r="G39" i="2"/>
  <c r="E39" i="2"/>
  <c r="Z38" i="2"/>
  <c r="Y38" i="2"/>
  <c r="T38" i="2"/>
  <c r="U38" i="2" s="1" a="1"/>
  <c r="U38" i="2" s="1"/>
  <c r="O38" i="2"/>
  <c r="I38" i="2"/>
  <c r="G38" i="2"/>
  <c r="E38" i="2"/>
  <c r="Z37" i="2"/>
  <c r="Y37" i="2"/>
  <c r="U37" i="2" a="1"/>
  <c r="U37" i="2" s="1"/>
  <c r="T37" i="2"/>
  <c r="O37" i="2"/>
  <c r="I37" i="2"/>
  <c r="G37" i="2"/>
  <c r="E37" i="2"/>
  <c r="Z658" i="2"/>
  <c r="Y658" i="2"/>
  <c r="T658" i="2"/>
  <c r="U658" i="2" s="1" a="1"/>
  <c r="U658" i="2" s="1"/>
  <c r="O658" i="2"/>
  <c r="I658" i="2"/>
  <c r="G658" i="2"/>
  <c r="E658" i="2"/>
  <c r="Z657" i="2"/>
  <c r="Y657" i="2"/>
  <c r="T657" i="2"/>
  <c r="U657" i="2" s="1" a="1"/>
  <c r="U657" i="2" s="1"/>
  <c r="O657" i="2"/>
  <c r="I657" i="2"/>
  <c r="G657" i="2"/>
  <c r="E657" i="2"/>
  <c r="Z235" i="2"/>
  <c r="Y235" i="2"/>
  <c r="T235" i="2"/>
  <c r="U235" i="2" s="1" a="1"/>
  <c r="U235" i="2" s="1"/>
  <c r="O235" i="2"/>
  <c r="I235" i="2"/>
  <c r="G235" i="2"/>
  <c r="E235" i="2"/>
  <c r="Z234" i="2"/>
  <c r="Y234" i="2"/>
  <c r="T234" i="2"/>
  <c r="U234" i="2" s="1" a="1"/>
  <c r="U234" i="2" s="1"/>
  <c r="O234" i="2"/>
  <c r="I234" i="2"/>
  <c r="G234" i="2"/>
  <c r="E234" i="2"/>
  <c r="Z625" i="2"/>
  <c r="Y625" i="2"/>
  <c r="T625" i="2"/>
  <c r="U625" i="2" s="1" a="1"/>
  <c r="U625" i="2" s="1"/>
  <c r="O625" i="2"/>
  <c r="I625" i="2"/>
  <c r="G625" i="2"/>
  <c r="E625" i="2"/>
  <c r="Z624" i="2"/>
  <c r="Y624" i="2"/>
  <c r="T624" i="2"/>
  <c r="U624" i="2" s="1" a="1"/>
  <c r="U624" i="2" s="1"/>
  <c r="O624" i="2"/>
  <c r="I624" i="2"/>
  <c r="G624" i="2"/>
  <c r="E624" i="2"/>
  <c r="Z679" i="2"/>
  <c r="Y679" i="2"/>
  <c r="T679" i="2"/>
  <c r="U679" i="2" s="1" a="1"/>
  <c r="U679" i="2" s="1"/>
  <c r="O679" i="2"/>
  <c r="I679" i="2"/>
  <c r="G679" i="2"/>
  <c r="E679" i="2"/>
  <c r="Z678" i="2"/>
  <c r="Y678" i="2"/>
  <c r="T678" i="2"/>
  <c r="U678" i="2" s="1" a="1"/>
  <c r="U678" i="2" s="1"/>
  <c r="O678" i="2"/>
  <c r="I678" i="2"/>
  <c r="G678" i="2"/>
  <c r="E678" i="2"/>
  <c r="Z60" i="2"/>
  <c r="Y60" i="2"/>
  <c r="T60" i="2"/>
  <c r="U60" i="2" s="1" a="1"/>
  <c r="U60" i="2" s="1"/>
  <c r="O60" i="2"/>
  <c r="I60" i="2"/>
  <c r="G60" i="2"/>
  <c r="E60" i="2"/>
  <c r="Z59" i="2"/>
  <c r="Y59" i="2"/>
  <c r="T59" i="2"/>
  <c r="U59" i="2" s="1" a="1"/>
  <c r="U59" i="2" s="1"/>
  <c r="O59" i="2"/>
  <c r="I59" i="2"/>
  <c r="G59" i="2"/>
  <c r="E59" i="2"/>
  <c r="Z845" i="2"/>
  <c r="Y845" i="2"/>
  <c r="T845" i="2"/>
  <c r="U845" i="2" s="1" a="1"/>
  <c r="U845" i="2" s="1"/>
  <c r="O845" i="2"/>
  <c r="I845" i="2"/>
  <c r="G845" i="2"/>
  <c r="E845" i="2"/>
  <c r="Z844" i="2"/>
  <c r="Y844" i="2"/>
  <c r="T844" i="2"/>
  <c r="U844" i="2" s="1" a="1"/>
  <c r="U844" i="2" s="1"/>
  <c r="O844" i="2"/>
  <c r="I844" i="2"/>
  <c r="G844" i="2"/>
  <c r="E844" i="2"/>
  <c r="Z843" i="2"/>
  <c r="Y843" i="2"/>
  <c r="T843" i="2"/>
  <c r="U843" i="2" s="1" a="1"/>
  <c r="U843" i="2" s="1"/>
  <c r="O843" i="2"/>
  <c r="I843" i="2"/>
  <c r="G843" i="2"/>
  <c r="E843" i="2"/>
  <c r="Z900" i="2"/>
  <c r="Y900" i="2"/>
  <c r="T900" i="2"/>
  <c r="U900" i="2" s="1" a="1"/>
  <c r="U900" i="2" s="1"/>
  <c r="O900" i="2"/>
  <c r="I900" i="2"/>
  <c r="G900" i="2"/>
  <c r="E900" i="2"/>
  <c r="Z899" i="2"/>
  <c r="Y899" i="2"/>
  <c r="T899" i="2"/>
  <c r="U899" i="2" s="1" a="1"/>
  <c r="U899" i="2" s="1"/>
  <c r="O899" i="2"/>
  <c r="I899" i="2"/>
  <c r="G899" i="2"/>
  <c r="E899" i="2"/>
  <c r="Z898" i="2"/>
  <c r="Y898" i="2"/>
  <c r="T898" i="2"/>
  <c r="U898" i="2" s="1" a="1"/>
  <c r="U898" i="2" s="1"/>
  <c r="O898" i="2"/>
  <c r="I898" i="2"/>
  <c r="J898" i="2" s="1"/>
  <c r="G898" i="2"/>
  <c r="E898" i="2"/>
  <c r="Z306" i="2"/>
  <c r="Y306" i="2"/>
  <c r="T306" i="2"/>
  <c r="U306" i="2" s="1" a="1"/>
  <c r="U306" i="2" s="1"/>
  <c r="O306" i="2"/>
  <c r="I306" i="2"/>
  <c r="G306" i="2"/>
  <c r="E306" i="2"/>
  <c r="Z305" i="2"/>
  <c r="Y305" i="2"/>
  <c r="T305" i="2"/>
  <c r="U305" i="2" s="1" a="1"/>
  <c r="U305" i="2" s="1"/>
  <c r="O305" i="2"/>
  <c r="I305" i="2"/>
  <c r="G305" i="2"/>
  <c r="E305" i="2"/>
  <c r="Z719" i="2"/>
  <c r="Y719" i="2"/>
  <c r="T719" i="2"/>
  <c r="U719" i="2" s="1" a="1"/>
  <c r="U719" i="2" s="1"/>
  <c r="O719" i="2"/>
  <c r="I719" i="2"/>
  <c r="G719" i="2"/>
  <c r="E719" i="2"/>
  <c r="Z718" i="2"/>
  <c r="Y718" i="2"/>
  <c r="T718" i="2"/>
  <c r="U718" i="2" s="1" a="1"/>
  <c r="U718" i="2" s="1"/>
  <c r="O718" i="2"/>
  <c r="I718" i="2"/>
  <c r="G718" i="2"/>
  <c r="E718" i="2"/>
  <c r="Z717" i="2"/>
  <c r="Y717" i="2"/>
  <c r="T717" i="2"/>
  <c r="U717" i="2" s="1" a="1"/>
  <c r="U717" i="2" s="1"/>
  <c r="O717" i="2"/>
  <c r="I717" i="2"/>
  <c r="G717" i="2"/>
  <c r="E717" i="2"/>
  <c r="Z528" i="2"/>
  <c r="Y528" i="2"/>
  <c r="T528" i="2"/>
  <c r="U528" i="2" s="1" a="1"/>
  <c r="U528" i="2" s="1"/>
  <c r="O528" i="2"/>
  <c r="I528" i="2"/>
  <c r="G528" i="2"/>
  <c r="E528" i="2"/>
  <c r="Z479" i="2"/>
  <c r="Y479" i="2"/>
  <c r="T479" i="2"/>
  <c r="U479" i="2" s="1" a="1"/>
  <c r="U479" i="2" s="1"/>
  <c r="O479" i="2"/>
  <c r="I479" i="2"/>
  <c r="G479" i="2"/>
  <c r="E479" i="2"/>
  <c r="Z767" i="2"/>
  <c r="Y767" i="2"/>
  <c r="T767" i="2"/>
  <c r="U767" i="2" s="1" a="1"/>
  <c r="U767" i="2" s="1"/>
  <c r="O767" i="2"/>
  <c r="I767" i="2"/>
  <c r="G767" i="2"/>
  <c r="E767" i="2"/>
  <c r="Z766" i="2"/>
  <c r="Y766" i="2"/>
  <c r="T766" i="2"/>
  <c r="U766" i="2" s="1" a="1"/>
  <c r="U766" i="2" s="1"/>
  <c r="O766" i="2"/>
  <c r="I766" i="2"/>
  <c r="G766" i="2"/>
  <c r="E766" i="2"/>
  <c r="Z765" i="2"/>
  <c r="Y765" i="2"/>
  <c r="T765" i="2"/>
  <c r="U765" i="2" s="1" a="1"/>
  <c r="U765" i="2" s="1"/>
  <c r="O765" i="2"/>
  <c r="I765" i="2"/>
  <c r="G765" i="2"/>
  <c r="E765" i="2"/>
  <c r="Z644" i="2"/>
  <c r="Y644" i="2"/>
  <c r="T644" i="2"/>
  <c r="U644" i="2" s="1" a="1"/>
  <c r="U644" i="2" s="1"/>
  <c r="O644" i="2"/>
  <c r="I644" i="2"/>
  <c r="G644" i="2"/>
  <c r="E644" i="2"/>
  <c r="Z643" i="2"/>
  <c r="Y643" i="2"/>
  <c r="T643" i="2"/>
  <c r="U643" i="2" s="1" a="1"/>
  <c r="U643" i="2" s="1"/>
  <c r="O643" i="2"/>
  <c r="I643" i="2"/>
  <c r="G643" i="2"/>
  <c r="E643" i="2"/>
  <c r="Z642" i="2"/>
  <c r="Y642" i="2"/>
  <c r="T642" i="2"/>
  <c r="U642" i="2" s="1" a="1"/>
  <c r="U642" i="2" s="1"/>
  <c r="O642" i="2"/>
  <c r="I642" i="2"/>
  <c r="G642" i="2"/>
  <c r="E642" i="2"/>
  <c r="Z138" i="2"/>
  <c r="Y138" i="2"/>
  <c r="T138" i="2"/>
  <c r="U138" i="2" s="1" a="1"/>
  <c r="U138" i="2" s="1"/>
  <c r="O138" i="2"/>
  <c r="I138" i="2"/>
  <c r="G138" i="2"/>
  <c r="E138" i="2"/>
  <c r="Z137" i="2"/>
  <c r="Y137" i="2"/>
  <c r="T137" i="2"/>
  <c r="U137" i="2" s="1" a="1"/>
  <c r="U137" i="2" s="1"/>
  <c r="O137" i="2"/>
  <c r="I137" i="2"/>
  <c r="G137" i="2"/>
  <c r="E137" i="2"/>
  <c r="Z136" i="2"/>
  <c r="Y136" i="2"/>
  <c r="T136" i="2"/>
  <c r="U136" i="2" s="1" a="1"/>
  <c r="U136" i="2" s="1"/>
  <c r="O136" i="2"/>
  <c r="I136" i="2"/>
  <c r="G136" i="2"/>
  <c r="E136" i="2"/>
  <c r="Z249" i="2"/>
  <c r="Y249" i="2"/>
  <c r="T249" i="2"/>
  <c r="U249" i="2" s="1" a="1"/>
  <c r="U249" i="2" s="1"/>
  <c r="O249" i="2"/>
  <c r="I249" i="2"/>
  <c r="G249" i="2"/>
  <c r="E249" i="2"/>
  <c r="Z248" i="2"/>
  <c r="Y248" i="2"/>
  <c r="T248" i="2"/>
  <c r="U248" i="2" s="1" a="1"/>
  <c r="U248" i="2" s="1"/>
  <c r="O248" i="2"/>
  <c r="I248" i="2"/>
  <c r="G248" i="2"/>
  <c r="E248" i="2"/>
  <c r="Z247" i="2"/>
  <c r="Y247" i="2"/>
  <c r="T247" i="2"/>
  <c r="U247" i="2" s="1" a="1"/>
  <c r="U247" i="2" s="1"/>
  <c r="O247" i="2"/>
  <c r="I247" i="2"/>
  <c r="G247" i="2"/>
  <c r="E247" i="2"/>
  <c r="Z650" i="2"/>
  <c r="Y650" i="2"/>
  <c r="T650" i="2"/>
  <c r="U650" i="2" s="1" a="1"/>
  <c r="U650" i="2" s="1"/>
  <c r="O650" i="2"/>
  <c r="I650" i="2"/>
  <c r="G650" i="2"/>
  <c r="E650" i="2"/>
  <c r="Z649" i="2"/>
  <c r="Y649" i="2"/>
  <c r="T649" i="2"/>
  <c r="U649" i="2" s="1" a="1"/>
  <c r="U649" i="2" s="1"/>
  <c r="O649" i="2"/>
  <c r="I649" i="2"/>
  <c r="G649" i="2"/>
  <c r="E649" i="2"/>
  <c r="Z648" i="2"/>
  <c r="Y648" i="2"/>
  <c r="T648" i="2"/>
  <c r="U648" i="2" s="1" a="1"/>
  <c r="U648" i="2" s="1"/>
  <c r="O648" i="2"/>
  <c r="I648" i="2"/>
  <c r="G648" i="2"/>
  <c r="E648" i="2"/>
  <c r="Z184" i="2"/>
  <c r="Y184" i="2"/>
  <c r="T184" i="2"/>
  <c r="U184" i="2" s="1" a="1"/>
  <c r="U184" i="2" s="1"/>
  <c r="O184" i="2"/>
  <c r="I184" i="2"/>
  <c r="G184" i="2"/>
  <c r="E184" i="2"/>
  <c r="Z183" i="2"/>
  <c r="Y183" i="2"/>
  <c r="T183" i="2"/>
  <c r="U183" i="2" s="1" a="1"/>
  <c r="U183" i="2" s="1"/>
  <c r="O183" i="2"/>
  <c r="I183" i="2"/>
  <c r="G183" i="2"/>
  <c r="E183" i="2"/>
  <c r="Z182" i="2"/>
  <c r="Y182" i="2"/>
  <c r="T182" i="2"/>
  <c r="U182" i="2" s="1" a="1"/>
  <c r="U182" i="2" s="1"/>
  <c r="O182" i="2"/>
  <c r="I182" i="2"/>
  <c r="G182" i="2"/>
  <c r="E182" i="2"/>
  <c r="Z437" i="2"/>
  <c r="Y437" i="2"/>
  <c r="T437" i="2"/>
  <c r="U437" i="2" s="1" a="1"/>
  <c r="U437" i="2" s="1"/>
  <c r="O437" i="2"/>
  <c r="I437" i="2"/>
  <c r="G437" i="2"/>
  <c r="E437" i="2"/>
  <c r="Z436" i="2"/>
  <c r="Y436" i="2"/>
  <c r="T436" i="2"/>
  <c r="U436" i="2" s="1" a="1"/>
  <c r="U436" i="2" s="1"/>
  <c r="O436" i="2"/>
  <c r="I436" i="2"/>
  <c r="G436" i="2"/>
  <c r="E436" i="2"/>
  <c r="Z561" i="2"/>
  <c r="Y561" i="2"/>
  <c r="T561" i="2"/>
  <c r="U561" i="2" s="1" a="1"/>
  <c r="U561" i="2" s="1"/>
  <c r="O561" i="2"/>
  <c r="I561" i="2"/>
  <c r="G561" i="2"/>
  <c r="E561" i="2"/>
  <c r="Z560" i="2"/>
  <c r="Y560" i="2"/>
  <c r="T560" i="2"/>
  <c r="U560" i="2" s="1" a="1"/>
  <c r="U560" i="2" s="1"/>
  <c r="O560" i="2"/>
  <c r="I560" i="2"/>
  <c r="G560" i="2"/>
  <c r="E560" i="2"/>
  <c r="Z559" i="2"/>
  <c r="Y559" i="2"/>
  <c r="T559" i="2"/>
  <c r="U559" i="2" s="1" a="1"/>
  <c r="U559" i="2" s="1"/>
  <c r="O559" i="2"/>
  <c r="I559" i="2"/>
  <c r="G559" i="2"/>
  <c r="E559" i="2"/>
  <c r="Z553" i="2"/>
  <c r="Y553" i="2"/>
  <c r="T553" i="2"/>
  <c r="U553" i="2" s="1" a="1"/>
  <c r="U553" i="2" s="1"/>
  <c r="O553" i="2"/>
  <c r="I553" i="2"/>
  <c r="G553" i="2"/>
  <c r="E553" i="2"/>
  <c r="Z552" i="2"/>
  <c r="Y552" i="2"/>
  <c r="T552" i="2"/>
  <c r="U552" i="2" s="1" a="1"/>
  <c r="U552" i="2" s="1"/>
  <c r="O552" i="2"/>
  <c r="I552" i="2"/>
  <c r="G552" i="2"/>
  <c r="E552" i="2"/>
  <c r="Z190" i="2"/>
  <c r="Y190" i="2"/>
  <c r="T190" i="2"/>
  <c r="U190" i="2" s="1" a="1"/>
  <c r="U190" i="2" s="1"/>
  <c r="O190" i="2"/>
  <c r="I190" i="2"/>
  <c r="G190" i="2"/>
  <c r="E190" i="2"/>
  <c r="Z189" i="2"/>
  <c r="Y189" i="2"/>
  <c r="T189" i="2"/>
  <c r="U189" i="2" s="1" a="1"/>
  <c r="U189" i="2" s="1"/>
  <c r="O189" i="2"/>
  <c r="I189" i="2"/>
  <c r="G189" i="2"/>
  <c r="E189" i="2"/>
  <c r="Z188" i="2"/>
  <c r="Y188" i="2"/>
  <c r="T188" i="2"/>
  <c r="U188" i="2" s="1" a="1"/>
  <c r="U188" i="2" s="1"/>
  <c r="O188" i="2"/>
  <c r="I188" i="2"/>
  <c r="G188" i="2"/>
  <c r="E188" i="2"/>
  <c r="Z324" i="2"/>
  <c r="Y324" i="2"/>
  <c r="T324" i="2"/>
  <c r="U324" i="2" s="1" a="1"/>
  <c r="U324" i="2" s="1"/>
  <c r="O324" i="2"/>
  <c r="I324" i="2"/>
  <c r="G324" i="2"/>
  <c r="E324" i="2"/>
  <c r="Z323" i="2"/>
  <c r="Y323" i="2"/>
  <c r="T323" i="2"/>
  <c r="U323" i="2" s="1" a="1"/>
  <c r="U323" i="2" s="1"/>
  <c r="O323" i="2"/>
  <c r="I323" i="2"/>
  <c r="G323" i="2"/>
  <c r="E323" i="2"/>
  <c r="Z287" i="2"/>
  <c r="Y287" i="2"/>
  <c r="T287" i="2"/>
  <c r="U287" i="2" s="1" a="1"/>
  <c r="U287" i="2" s="1"/>
  <c r="O287" i="2"/>
  <c r="I287" i="2"/>
  <c r="G287" i="2"/>
  <c r="E287" i="2"/>
  <c r="Z286" i="2"/>
  <c r="Y286" i="2"/>
  <c r="T286" i="2"/>
  <c r="U286" i="2" s="1" a="1"/>
  <c r="U286" i="2" s="1"/>
  <c r="O286" i="2"/>
  <c r="I286" i="2"/>
  <c r="G286" i="2"/>
  <c r="E286" i="2"/>
  <c r="Z285" i="2"/>
  <c r="Y285" i="2"/>
  <c r="T285" i="2"/>
  <c r="U285" i="2" s="1" a="1"/>
  <c r="U285" i="2" s="1"/>
  <c r="O285" i="2"/>
  <c r="I285" i="2"/>
  <c r="G285" i="2"/>
  <c r="E285" i="2"/>
  <c r="Z570" i="2"/>
  <c r="Y570" i="2"/>
  <c r="T570" i="2"/>
  <c r="U570" i="2" s="1" a="1"/>
  <c r="U570" i="2" s="1"/>
  <c r="O570" i="2"/>
  <c r="I570" i="2"/>
  <c r="G570" i="2"/>
  <c r="E570" i="2"/>
  <c r="Z569" i="2"/>
  <c r="Y569" i="2"/>
  <c r="T569" i="2"/>
  <c r="U569" i="2" s="1" a="1"/>
  <c r="U569" i="2" s="1"/>
  <c r="O569" i="2"/>
  <c r="I569" i="2"/>
  <c r="G569" i="2"/>
  <c r="E569" i="2"/>
  <c r="Z67" i="2"/>
  <c r="Y67" i="2"/>
  <c r="T67" i="2"/>
  <c r="U67" i="2" s="1" a="1"/>
  <c r="U67" i="2" s="1"/>
  <c r="O67" i="2"/>
  <c r="I67" i="2"/>
  <c r="G67" i="2"/>
  <c r="E67" i="2"/>
  <c r="Z66" i="2"/>
  <c r="Y66" i="2"/>
  <c r="T66" i="2"/>
  <c r="U66" i="2" s="1" a="1"/>
  <c r="U66" i="2" s="1"/>
  <c r="O66" i="2"/>
  <c r="I66" i="2"/>
  <c r="G66" i="2"/>
  <c r="E66" i="2"/>
  <c r="Z65" i="2"/>
  <c r="Y65" i="2"/>
  <c r="T65" i="2"/>
  <c r="U65" i="2" s="1" a="1"/>
  <c r="U65" i="2" s="1"/>
  <c r="O65" i="2"/>
  <c r="I65" i="2"/>
  <c r="G65" i="2"/>
  <c r="E65" i="2"/>
  <c r="Z894" i="2"/>
  <c r="Y894" i="2"/>
  <c r="T894" i="2"/>
  <c r="U894" i="2" s="1" a="1"/>
  <c r="U894" i="2" s="1"/>
  <c r="O894" i="2"/>
  <c r="I894" i="2"/>
  <c r="J894" i="2" s="1"/>
  <c r="G894" i="2"/>
  <c r="E894" i="2"/>
  <c r="Z775" i="2"/>
  <c r="Y775" i="2"/>
  <c r="T775" i="2"/>
  <c r="U775" i="2" s="1" a="1"/>
  <c r="U775" i="2" s="1"/>
  <c r="O775" i="2"/>
  <c r="I775" i="2"/>
  <c r="G775" i="2"/>
  <c r="E775" i="2"/>
  <c r="Z731" i="2"/>
  <c r="Y731" i="2"/>
  <c r="U731" i="2" a="1"/>
  <c r="U731" i="2" s="1"/>
  <c r="T731" i="2"/>
  <c r="O731" i="2"/>
  <c r="I731" i="2"/>
  <c r="G731" i="2"/>
  <c r="E731" i="2"/>
  <c r="Z730" i="2"/>
  <c r="Y730" i="2"/>
  <c r="T730" i="2"/>
  <c r="U730" i="2" s="1" a="1"/>
  <c r="U730" i="2" s="1"/>
  <c r="O730" i="2"/>
  <c r="I730" i="2"/>
  <c r="G730" i="2"/>
  <c r="E730" i="2"/>
  <c r="Z729" i="2"/>
  <c r="Y729" i="2"/>
  <c r="T729" i="2"/>
  <c r="U729" i="2" s="1" a="1"/>
  <c r="U729" i="2" s="1"/>
  <c r="O729" i="2"/>
  <c r="I729" i="2"/>
  <c r="G729" i="2"/>
  <c r="E729" i="2"/>
  <c r="Z878" i="2"/>
  <c r="Y878" i="2"/>
  <c r="T878" i="2"/>
  <c r="U878" i="2" s="1" a="1"/>
  <c r="U878" i="2" s="1"/>
  <c r="O878" i="2"/>
  <c r="I878" i="2"/>
  <c r="J878" i="2" s="1"/>
  <c r="G878" i="2"/>
  <c r="E878" i="2"/>
  <c r="Z877" i="2"/>
  <c r="Y877" i="2"/>
  <c r="T877" i="2"/>
  <c r="U877" i="2" s="1" a="1"/>
  <c r="U877" i="2" s="1"/>
  <c r="O877" i="2"/>
  <c r="I877" i="2"/>
  <c r="G877" i="2"/>
  <c r="E877" i="2"/>
  <c r="Z876" i="2"/>
  <c r="Y876" i="2"/>
  <c r="T876" i="2"/>
  <c r="U876" i="2" s="1" a="1"/>
  <c r="U876" i="2" s="1"/>
  <c r="O876" i="2"/>
  <c r="I876" i="2"/>
  <c r="G876" i="2"/>
  <c r="E876" i="2"/>
  <c r="Z724" i="2"/>
  <c r="Y724" i="2"/>
  <c r="T724" i="2"/>
  <c r="U724" i="2" s="1" a="1"/>
  <c r="U724" i="2" s="1"/>
  <c r="O724" i="2"/>
  <c r="I724" i="2"/>
  <c r="G724" i="2"/>
  <c r="E724" i="2"/>
  <c r="Z723" i="2"/>
  <c r="Y723" i="2"/>
  <c r="T723" i="2"/>
  <c r="U723" i="2" s="1" a="1"/>
  <c r="U723" i="2" s="1"/>
  <c r="O723" i="2"/>
  <c r="I723" i="2"/>
  <c r="G723" i="2"/>
  <c r="E723" i="2"/>
  <c r="Z757" i="2"/>
  <c r="Y757" i="2"/>
  <c r="T757" i="2"/>
  <c r="U757" i="2" s="1" a="1"/>
  <c r="U757" i="2" s="1"/>
  <c r="O757" i="2"/>
  <c r="I757" i="2"/>
  <c r="G757" i="2"/>
  <c r="E757" i="2"/>
  <c r="Z756" i="2"/>
  <c r="Y756" i="2"/>
  <c r="T756" i="2"/>
  <c r="U756" i="2" s="1" a="1"/>
  <c r="U756" i="2" s="1"/>
  <c r="O756" i="2"/>
  <c r="I756" i="2"/>
  <c r="G756" i="2"/>
  <c r="E756" i="2"/>
  <c r="Z755" i="2"/>
  <c r="Y755" i="2"/>
  <c r="T755" i="2"/>
  <c r="U755" i="2" s="1" a="1"/>
  <c r="U755" i="2" s="1"/>
  <c r="O755" i="2"/>
  <c r="I755" i="2"/>
  <c r="G755" i="2"/>
  <c r="E755" i="2"/>
  <c r="Z593" i="2"/>
  <c r="Y593" i="2"/>
  <c r="T593" i="2"/>
  <c r="U593" i="2" s="1" a="1"/>
  <c r="U593" i="2" s="1"/>
  <c r="O593" i="2"/>
  <c r="I593" i="2"/>
  <c r="G593" i="2"/>
  <c r="E593" i="2"/>
  <c r="Z592" i="2"/>
  <c r="Y592" i="2"/>
  <c r="T592" i="2"/>
  <c r="U592" i="2" s="1" a="1"/>
  <c r="U592" i="2" s="1"/>
  <c r="O592" i="2"/>
  <c r="I592" i="2"/>
  <c r="G592" i="2"/>
  <c r="E592" i="2"/>
  <c r="Z591" i="2"/>
  <c r="Y591" i="2"/>
  <c r="T591" i="2"/>
  <c r="U591" i="2" s="1" a="1"/>
  <c r="U591" i="2" s="1"/>
  <c r="O591" i="2"/>
  <c r="I591" i="2"/>
  <c r="G591" i="2"/>
  <c r="E591" i="2"/>
  <c r="Z810" i="2"/>
  <c r="Y810" i="2"/>
  <c r="T810" i="2"/>
  <c r="U810" i="2" s="1" a="1"/>
  <c r="U810" i="2" s="1"/>
  <c r="O810" i="2"/>
  <c r="I810" i="2"/>
  <c r="G810" i="2"/>
  <c r="E810" i="2"/>
  <c r="Z809" i="2"/>
  <c r="Y809" i="2"/>
  <c r="T809" i="2"/>
  <c r="U809" i="2" s="1" a="1"/>
  <c r="U809" i="2" s="1"/>
  <c r="O809" i="2"/>
  <c r="I809" i="2"/>
  <c r="G809" i="2"/>
  <c r="E809" i="2"/>
  <c r="Z187" i="2"/>
  <c r="Y187" i="2"/>
  <c r="T187" i="2"/>
  <c r="U187" i="2" s="1" a="1"/>
  <c r="U187" i="2" s="1"/>
  <c r="O187" i="2"/>
  <c r="I187" i="2"/>
  <c r="G187" i="2"/>
  <c r="E187" i="2"/>
  <c r="Z186" i="2"/>
  <c r="Y186" i="2"/>
  <c r="T186" i="2"/>
  <c r="U186" i="2" s="1" a="1"/>
  <c r="U186" i="2" s="1"/>
  <c r="O186" i="2"/>
  <c r="I186" i="2"/>
  <c r="G186" i="2"/>
  <c r="E186" i="2"/>
  <c r="Z55" i="2"/>
  <c r="Y55" i="2"/>
  <c r="T55" i="2"/>
  <c r="U55" i="2" s="1" a="1"/>
  <c r="U55" i="2" s="1"/>
  <c r="O55" i="2"/>
  <c r="I55" i="2"/>
  <c r="G55" i="2"/>
  <c r="E55" i="2"/>
  <c r="Z54" i="2"/>
  <c r="Y54" i="2"/>
  <c r="T54" i="2"/>
  <c r="U54" i="2" s="1" a="1"/>
  <c r="U54" i="2" s="1"/>
  <c r="O54" i="2"/>
  <c r="I54" i="2"/>
  <c r="G54" i="2"/>
  <c r="E54" i="2"/>
  <c r="Z677" i="2"/>
  <c r="Y677" i="2"/>
  <c r="T677" i="2"/>
  <c r="U677" i="2" s="1" a="1"/>
  <c r="U677" i="2" s="1"/>
  <c r="O677" i="2"/>
  <c r="I677" i="2"/>
  <c r="G677" i="2"/>
  <c r="E677" i="2"/>
  <c r="Z676" i="2"/>
  <c r="Y676" i="2"/>
  <c r="T676" i="2"/>
  <c r="U676" i="2" s="1" a="1"/>
  <c r="U676" i="2" s="1"/>
  <c r="O676" i="2"/>
  <c r="I676" i="2"/>
  <c r="G676" i="2"/>
  <c r="E676" i="2"/>
  <c r="Z675" i="2"/>
  <c r="Y675" i="2"/>
  <c r="T675" i="2"/>
  <c r="U675" i="2" s="1" a="1"/>
  <c r="U675" i="2" s="1"/>
  <c r="O675" i="2"/>
  <c r="I675" i="2"/>
  <c r="G675" i="2"/>
  <c r="E675" i="2"/>
  <c r="Z937" i="2"/>
  <c r="Y937" i="2"/>
  <c r="T937" i="2"/>
  <c r="U937" i="2" s="1" a="1"/>
  <c r="U937" i="2" s="1"/>
  <c r="O937" i="2"/>
  <c r="I937" i="2"/>
  <c r="G937" i="2"/>
  <c r="E937" i="2"/>
  <c r="Z939" i="2"/>
  <c r="Y939" i="2"/>
  <c r="T939" i="2"/>
  <c r="U939" i="2" s="1" a="1"/>
  <c r="U939" i="2" s="1"/>
  <c r="O939" i="2"/>
  <c r="I939" i="2"/>
  <c r="G939" i="2"/>
  <c r="E939" i="2"/>
  <c r="Z938" i="2"/>
  <c r="Y938" i="2"/>
  <c r="T938" i="2"/>
  <c r="U938" i="2" s="1" a="1"/>
  <c r="U938" i="2" s="1"/>
  <c r="O938" i="2"/>
  <c r="I938" i="2"/>
  <c r="J938" i="2" s="1"/>
  <c r="G938" i="2"/>
  <c r="E938" i="2"/>
  <c r="Z169" i="2"/>
  <c r="Y169" i="2"/>
  <c r="T169" i="2"/>
  <c r="U169" i="2" s="1" a="1"/>
  <c r="U169" i="2" s="1"/>
  <c r="O169" i="2"/>
  <c r="I169" i="2"/>
  <c r="G169" i="2"/>
  <c r="E169" i="2"/>
  <c r="Z168" i="2"/>
  <c r="Y168" i="2"/>
  <c r="T168" i="2"/>
  <c r="U168" i="2" s="1" a="1"/>
  <c r="U168" i="2" s="1"/>
  <c r="O168" i="2"/>
  <c r="I168" i="2"/>
  <c r="G168" i="2"/>
  <c r="E168" i="2"/>
  <c r="Z167" i="2"/>
  <c r="Y167" i="2"/>
  <c r="T167" i="2"/>
  <c r="U167" i="2" s="1" a="1"/>
  <c r="U167" i="2" s="1"/>
  <c r="O167" i="2"/>
  <c r="I167" i="2"/>
  <c r="G167" i="2"/>
  <c r="E167" i="2"/>
  <c r="Z227" i="2"/>
  <c r="Y227" i="2"/>
  <c r="T227" i="2"/>
  <c r="U227" i="2" s="1" a="1"/>
  <c r="U227" i="2" s="1"/>
  <c r="O227" i="2"/>
  <c r="I227" i="2"/>
  <c r="G227" i="2"/>
  <c r="E227" i="2"/>
  <c r="Z511" i="2"/>
  <c r="Y511" i="2"/>
  <c r="T511" i="2"/>
  <c r="U511" i="2" s="1" a="1"/>
  <c r="U511" i="2" s="1"/>
  <c r="O511" i="2"/>
  <c r="I511" i="2"/>
  <c r="G511" i="2"/>
  <c r="E511" i="2"/>
  <c r="Z510" i="2"/>
  <c r="Y510" i="2"/>
  <c r="T510" i="2"/>
  <c r="U510" i="2" s="1" a="1"/>
  <c r="U510" i="2" s="1"/>
  <c r="O510" i="2"/>
  <c r="I510" i="2"/>
  <c r="G510" i="2"/>
  <c r="E510" i="2"/>
  <c r="Z509" i="2"/>
  <c r="Y509" i="2"/>
  <c r="T509" i="2"/>
  <c r="U509" i="2" s="1" a="1"/>
  <c r="U509" i="2" s="1"/>
  <c r="O509" i="2"/>
  <c r="I509" i="2"/>
  <c r="G509" i="2"/>
  <c r="E509" i="2"/>
  <c r="Z722" i="2"/>
  <c r="Y722" i="2"/>
  <c r="T722" i="2"/>
  <c r="U722" i="2" s="1" a="1"/>
  <c r="U722" i="2" s="1"/>
  <c r="O722" i="2"/>
  <c r="I722" i="2"/>
  <c r="G722" i="2"/>
  <c r="E722" i="2"/>
  <c r="Z721" i="2"/>
  <c r="Y721" i="2"/>
  <c r="T721" i="2"/>
  <c r="U721" i="2" s="1" a="1"/>
  <c r="U721" i="2" s="1"/>
  <c r="O721" i="2"/>
  <c r="I721" i="2"/>
  <c r="G721" i="2"/>
  <c r="E721" i="2"/>
  <c r="Z720" i="2"/>
  <c r="Y720" i="2"/>
  <c r="T720" i="2"/>
  <c r="U720" i="2" s="1" a="1"/>
  <c r="U720" i="2" s="1"/>
  <c r="O720" i="2"/>
  <c r="I720" i="2"/>
  <c r="G720" i="2"/>
  <c r="E720" i="2"/>
  <c r="Z963" i="2"/>
  <c r="Y963" i="2"/>
  <c r="T963" i="2"/>
  <c r="U963" i="2" s="1" a="1"/>
  <c r="U963" i="2" s="1"/>
  <c r="O963" i="2"/>
  <c r="I963" i="2"/>
  <c r="G963" i="2"/>
  <c r="E963" i="2"/>
  <c r="Z962" i="2"/>
  <c r="Y962" i="2"/>
  <c r="T962" i="2"/>
  <c r="U962" i="2" s="1" a="1"/>
  <c r="U962" i="2" s="1"/>
  <c r="O962" i="2"/>
  <c r="I962" i="2"/>
  <c r="J962" i="2" s="1"/>
  <c r="G962" i="2"/>
  <c r="E962" i="2"/>
  <c r="Z161" i="2"/>
  <c r="Y161" i="2"/>
  <c r="T161" i="2"/>
  <c r="U161" i="2" s="1" a="1"/>
  <c r="U161" i="2" s="1"/>
  <c r="O161" i="2"/>
  <c r="I161" i="2"/>
  <c r="G161" i="2"/>
  <c r="E161" i="2"/>
  <c r="Z160" i="2"/>
  <c r="Y160" i="2"/>
  <c r="T160" i="2"/>
  <c r="U160" i="2" s="1" a="1"/>
  <c r="U160" i="2" s="1"/>
  <c r="O160" i="2"/>
  <c r="I160" i="2"/>
  <c r="G160" i="2"/>
  <c r="E160" i="2"/>
  <c r="Z797" i="2"/>
  <c r="Y797" i="2"/>
  <c r="T797" i="2"/>
  <c r="U797" i="2" s="1" a="1"/>
  <c r="U797" i="2" s="1"/>
  <c r="O797" i="2"/>
  <c r="I797" i="2"/>
  <c r="G797" i="2"/>
  <c r="E797" i="2"/>
  <c r="Z796" i="2"/>
  <c r="Y796" i="2"/>
  <c r="T796" i="2"/>
  <c r="U796" i="2" s="1" a="1"/>
  <c r="U796" i="2" s="1"/>
  <c r="O796" i="2"/>
  <c r="I796" i="2"/>
  <c r="G796" i="2"/>
  <c r="E796" i="2"/>
  <c r="J939" i="2" l="1"/>
  <c r="AC939" i="2"/>
  <c r="J677" i="2"/>
  <c r="AC677" i="2"/>
  <c r="J757" i="2"/>
  <c r="AC757" i="2"/>
  <c r="J286" i="2"/>
  <c r="AC286" i="2"/>
  <c r="J766" i="2"/>
  <c r="AC766" i="2"/>
  <c r="J844" i="2"/>
  <c r="AC844" i="2"/>
  <c r="J37" i="2"/>
  <c r="AC37" i="2"/>
  <c r="J38" i="2"/>
  <c r="AC38" i="2"/>
  <c r="J58" i="2"/>
  <c r="AC58" i="2"/>
  <c r="J237" i="2"/>
  <c r="AC237" i="2"/>
  <c r="J28" i="2"/>
  <c r="AC28" i="2"/>
  <c r="J534" i="2"/>
  <c r="AC534" i="2"/>
  <c r="J496" i="2"/>
  <c r="AC496" i="2"/>
  <c r="J239" i="2"/>
  <c r="AC239" i="2"/>
  <c r="J645" i="2"/>
  <c r="AC645" i="2"/>
  <c r="J646" i="2"/>
  <c r="AC646" i="2"/>
  <c r="J241" i="2"/>
  <c r="AC241" i="2"/>
  <c r="J673" i="2"/>
  <c r="AC673" i="2"/>
  <c r="J685" i="2"/>
  <c r="AC685" i="2"/>
  <c r="J388" i="2"/>
  <c r="AC388" i="2"/>
  <c r="J517" i="2"/>
  <c r="AC517" i="2"/>
  <c r="J274" i="2"/>
  <c r="AC274" i="2"/>
  <c r="J707" i="2"/>
  <c r="AC707" i="2"/>
  <c r="J545" i="2"/>
  <c r="AC545" i="2"/>
  <c r="J668" i="2"/>
  <c r="AC668" i="2"/>
  <c r="J597" i="2"/>
  <c r="AC597" i="2"/>
  <c r="J739" i="2"/>
  <c r="AC739" i="2"/>
  <c r="J740" i="2"/>
  <c r="AC740" i="2"/>
  <c r="J405" i="2"/>
  <c r="AC405" i="2"/>
  <c r="J160" i="2"/>
  <c r="AC160" i="2"/>
  <c r="J720" i="2"/>
  <c r="AC720" i="2"/>
  <c r="J591" i="2"/>
  <c r="AC591" i="2"/>
  <c r="J756" i="2"/>
  <c r="AC756" i="2"/>
  <c r="J553" i="2"/>
  <c r="AC553" i="2"/>
  <c r="J436" i="2"/>
  <c r="AC436" i="2"/>
  <c r="J305" i="2"/>
  <c r="AC305" i="2"/>
  <c r="J60" i="2"/>
  <c r="AC60" i="2"/>
  <c r="J625" i="2"/>
  <c r="AC625" i="2"/>
  <c r="J86" i="2"/>
  <c r="AC86" i="2"/>
  <c r="J973" i="2"/>
  <c r="AC973" i="2"/>
  <c r="J744" i="2"/>
  <c r="AC744" i="2"/>
  <c r="J456" i="2"/>
  <c r="AC456" i="2"/>
  <c r="J688" i="2"/>
  <c r="AC688" i="2"/>
  <c r="J671" i="2"/>
  <c r="AC671" i="2"/>
  <c r="J472" i="2"/>
  <c r="AC472" i="2"/>
  <c r="J778" i="2"/>
  <c r="AC778" i="2"/>
  <c r="J27" i="2"/>
  <c r="AC27" i="2"/>
  <c r="J781" i="2"/>
  <c r="AC781" i="2"/>
  <c r="J879" i="2"/>
  <c r="AC879" i="2"/>
  <c r="J533" i="2"/>
  <c r="AC533" i="2"/>
  <c r="J495" i="2"/>
  <c r="AC495" i="2"/>
  <c r="J373" i="2"/>
  <c r="AC373" i="2"/>
  <c r="J374" i="2"/>
  <c r="J238" i="2"/>
  <c r="AC238" i="2"/>
  <c r="J540" i="2"/>
  <c r="AC540" i="2"/>
  <c r="J381" i="2"/>
  <c r="AC381" i="2"/>
  <c r="J716" i="2"/>
  <c r="AC716" i="2"/>
  <c r="J924" i="2"/>
  <c r="AC924" i="2"/>
  <c r="J575" i="2"/>
  <c r="J576" i="2"/>
  <c r="AC576" i="2"/>
  <c r="J577" i="2"/>
  <c r="AC577" i="2"/>
  <c r="J101" i="2"/>
  <c r="AC101" i="2"/>
  <c r="J392" i="2"/>
  <c r="AC392" i="2"/>
  <c r="J961" i="2"/>
  <c r="AC961" i="2"/>
  <c r="J466" i="2"/>
  <c r="AC466" i="2"/>
  <c r="J905" i="2"/>
  <c r="AC905" i="2"/>
  <c r="J130" i="2"/>
  <c r="AC130" i="2"/>
  <c r="J240" i="2"/>
  <c r="AC240" i="2"/>
  <c r="J805" i="2"/>
  <c r="AC805" i="2"/>
  <c r="J459" i="2"/>
  <c r="AC459" i="2"/>
  <c r="J352" i="2"/>
  <c r="AC352" i="2"/>
  <c r="J486" i="2"/>
  <c r="AC486" i="2"/>
  <c r="J151" i="2"/>
  <c r="AC151" i="2"/>
  <c r="J725" i="2"/>
  <c r="AC725" i="2"/>
  <c r="J640" i="2"/>
  <c r="AC640" i="2"/>
  <c r="J256" i="2"/>
  <c r="AC256" i="2"/>
  <c r="J929" i="2"/>
  <c r="AC929" i="2"/>
  <c r="J419" i="2"/>
  <c r="AC419" i="2"/>
  <c r="J420" i="2"/>
  <c r="AC420" i="2"/>
  <c r="J95" i="2"/>
  <c r="AC95" i="2"/>
  <c r="J114" i="2"/>
  <c r="AC114" i="2"/>
  <c r="J516" i="2"/>
  <c r="AC516" i="2"/>
  <c r="J825" i="2"/>
  <c r="AC825" i="2"/>
  <c r="J318" i="2"/>
  <c r="AC318" i="2"/>
  <c r="J46" i="2"/>
  <c r="AC46" i="2"/>
  <c r="J651" i="2"/>
  <c r="AC651" i="2"/>
  <c r="J762" i="2"/>
  <c r="AC762" i="2"/>
  <c r="J933" i="2"/>
  <c r="AC933" i="2"/>
  <c r="J705" i="2"/>
  <c r="AC705" i="2"/>
  <c r="J706" i="2"/>
  <c r="AC706" i="2"/>
  <c r="J13" i="2"/>
  <c r="AC13" i="2"/>
  <c r="J654" i="2"/>
  <c r="AC654" i="2"/>
  <c r="J139" i="2"/>
  <c r="AC139" i="2"/>
  <c r="J727" i="2"/>
  <c r="AC727" i="2"/>
  <c r="J728" i="2"/>
  <c r="AC728" i="2"/>
  <c r="J278" i="2"/>
  <c r="AC278" i="2"/>
  <c r="J580" i="2"/>
  <c r="AC580" i="2"/>
  <c r="J194" i="2"/>
  <c r="AC194" i="2"/>
  <c r="J522" i="2"/>
  <c r="AC522" i="2"/>
  <c r="J667" i="2"/>
  <c r="AC667" i="2"/>
  <c r="J596" i="2"/>
  <c r="AC596" i="2"/>
  <c r="J115" i="2"/>
  <c r="AC115" i="2"/>
  <c r="J116" i="2"/>
  <c r="AC116" i="2"/>
  <c r="J887" i="2"/>
  <c r="AC887" i="2"/>
  <c r="J680" i="2"/>
  <c r="AC680" i="2"/>
  <c r="J787" i="2"/>
  <c r="AC787" i="2"/>
  <c r="J788" i="2"/>
  <c r="AC788" i="2"/>
  <c r="J426" i="2"/>
  <c r="AC426" i="2"/>
  <c r="J427" i="2"/>
  <c r="J953" i="2"/>
  <c r="AC953" i="2"/>
  <c r="J712" i="2"/>
  <c r="J442" i="2"/>
  <c r="AC442" i="2"/>
  <c r="J31" i="2"/>
  <c r="AC31" i="2"/>
  <c r="J32" i="2"/>
  <c r="AC32" i="2"/>
  <c r="J848" i="2"/>
  <c r="AC848" i="2"/>
  <c r="J754" i="2"/>
  <c r="AC754" i="2"/>
  <c r="J63" i="2"/>
  <c r="J11" i="2"/>
  <c r="AC11" i="2"/>
  <c r="J88" i="2"/>
  <c r="AC88" i="2"/>
  <c r="J75" i="2"/>
  <c r="AC75" i="2"/>
  <c r="J226" i="2"/>
  <c r="AC226" i="2"/>
  <c r="J554" i="2"/>
  <c r="J555" i="2"/>
  <c r="AC555" i="2"/>
  <c r="J818" i="2"/>
  <c r="AC818" i="2"/>
  <c r="J174" i="2"/>
  <c r="AC174" i="2"/>
  <c r="J122" i="2"/>
  <c r="AC122" i="2"/>
  <c r="J614" i="2"/>
  <c r="AC614" i="2"/>
  <c r="J615" i="2"/>
  <c r="AC615" i="2"/>
  <c r="J34" i="2"/>
  <c r="AC34" i="2"/>
  <c r="J162" i="2"/>
  <c r="J15" i="2"/>
  <c r="AC15" i="2"/>
  <c r="J253" i="2"/>
  <c r="AC253" i="2"/>
  <c r="J73" i="2"/>
  <c r="AC73" i="2"/>
  <c r="J433" i="2"/>
  <c r="AC433" i="2"/>
  <c r="J410" i="2"/>
  <c r="AC410" i="2"/>
  <c r="J411" i="2"/>
  <c r="AC411" i="2"/>
  <c r="J412" i="2"/>
  <c r="AC412" i="2"/>
  <c r="J452" i="2"/>
  <c r="AC452" i="2"/>
  <c r="J830" i="2"/>
  <c r="AC830" i="2"/>
  <c r="J110" i="2"/>
  <c r="AC110" i="2"/>
  <c r="J544" i="2"/>
  <c r="AC544" i="2"/>
  <c r="J492" i="2"/>
  <c r="AC492" i="2"/>
  <c r="J19" i="2"/>
  <c r="AC19" i="2"/>
  <c r="J748" i="2"/>
  <c r="AC748" i="2"/>
  <c r="J6" i="2"/>
  <c r="AC6" i="2"/>
  <c r="J758" i="2"/>
  <c r="AC758" i="2"/>
  <c r="J795" i="2"/>
  <c r="AC795" i="2"/>
  <c r="J343" i="2"/>
  <c r="AC343" i="2"/>
  <c r="J344" i="2"/>
  <c r="AC344" i="2"/>
  <c r="J568" i="2"/>
  <c r="AC568" i="2"/>
  <c r="J947" i="2"/>
  <c r="AC947" i="2"/>
  <c r="J948" i="2"/>
  <c r="AC948" i="2"/>
  <c r="J355" i="2"/>
  <c r="AC355" i="2"/>
  <c r="J892" i="2"/>
  <c r="AC892" i="2"/>
  <c r="J212" i="2"/>
  <c r="AC212" i="2"/>
  <c r="J119" i="2"/>
  <c r="AC119" i="2"/>
  <c r="J505" i="2"/>
  <c r="AC505" i="2"/>
  <c r="J82" i="2"/>
  <c r="AC82" i="2"/>
  <c r="J539" i="2"/>
  <c r="J855" i="2"/>
  <c r="AC855" i="2"/>
  <c r="J125" i="2"/>
  <c r="AC125" i="2"/>
  <c r="J523" i="2"/>
  <c r="AC523" i="2"/>
  <c r="J524" i="2"/>
  <c r="J332" i="2"/>
  <c r="AC332" i="2"/>
  <c r="J659" i="2"/>
  <c r="J93" i="2"/>
  <c r="AC93" i="2"/>
  <c r="J414" i="2"/>
  <c r="AC414" i="2"/>
  <c r="J826" i="2"/>
  <c r="AC826" i="2"/>
  <c r="J827" i="2"/>
  <c r="J669" i="2"/>
  <c r="AC669" i="2"/>
  <c r="J449" i="2"/>
  <c r="AC449" i="2"/>
  <c r="J811" i="2"/>
  <c r="AC811" i="2"/>
  <c r="J573" i="2"/>
  <c r="AC573" i="2"/>
  <c r="J917" i="2"/>
  <c r="AC917" i="2"/>
  <c r="J62" i="2"/>
  <c r="AC62" i="2"/>
  <c r="J606" i="2"/>
  <c r="AC606" i="2"/>
  <c r="J210" i="2"/>
  <c r="AC210" i="2"/>
  <c r="J108" i="2"/>
  <c r="AC108" i="2"/>
  <c r="J296" i="2"/>
  <c r="AC296" i="2"/>
  <c r="J610" i="2"/>
  <c r="AC610" i="2"/>
  <c r="J611" i="2"/>
  <c r="J612" i="2"/>
  <c r="J789" i="2"/>
  <c r="J790" i="2"/>
  <c r="J791" i="2"/>
  <c r="J375" i="2"/>
  <c r="J376" i="2"/>
  <c r="J377" i="2"/>
  <c r="J291" i="2"/>
  <c r="AC291" i="2"/>
  <c r="J514" i="2"/>
  <c r="AC514" i="2"/>
  <c r="J498" i="2"/>
  <c r="AC498" i="2"/>
  <c r="J859" i="2"/>
  <c r="AC859" i="2"/>
  <c r="J470" i="2"/>
  <c r="AC470" i="2"/>
  <c r="J192" i="2"/>
  <c r="AC192" i="2"/>
  <c r="J268" i="2"/>
  <c r="AC268" i="2"/>
  <c r="J269" i="2"/>
  <c r="J379" i="2"/>
  <c r="AC379" i="2"/>
  <c r="J231" i="2"/>
  <c r="AC231" i="2"/>
  <c r="J538" i="2"/>
  <c r="AC538" i="2"/>
  <c r="J792" i="2"/>
  <c r="AC792" i="2"/>
  <c r="J840" i="2"/>
  <c r="AC840" i="2"/>
  <c r="J635" i="2"/>
  <c r="AC635" i="2"/>
  <c r="J627" i="2"/>
  <c r="AC627" i="2"/>
  <c r="J8" i="2"/>
  <c r="AC8" i="2"/>
  <c r="J341" i="2"/>
  <c r="AC341" i="2"/>
  <c r="J301" i="2"/>
  <c r="AC301" i="2"/>
  <c r="J284" i="2"/>
  <c r="AC284" i="2"/>
  <c r="J327" i="2"/>
  <c r="J328" i="2"/>
  <c r="J25" i="2"/>
  <c r="AC25" i="2"/>
  <c r="J26" i="2"/>
  <c r="AC26" i="2"/>
  <c r="J398" i="2"/>
  <c r="J131" i="2"/>
  <c r="J224" i="2"/>
  <c r="AC224" i="2"/>
  <c r="J333" i="2"/>
  <c r="AC333" i="2"/>
  <c r="J336" i="2"/>
  <c r="AC336" i="2"/>
  <c r="J785" i="2"/>
  <c r="AC785" i="2"/>
  <c r="J526" i="2"/>
  <c r="AC526" i="2"/>
  <c r="J280" i="2"/>
  <c r="AC280" i="2"/>
  <c r="J384" i="2"/>
  <c r="AC384" i="2"/>
  <c r="J915" i="2"/>
  <c r="AC915" i="2"/>
  <c r="J594" i="2"/>
  <c r="AC594" i="2"/>
  <c r="J91" i="2"/>
  <c r="AC91" i="2"/>
  <c r="J219" i="2"/>
  <c r="AC219" i="2"/>
  <c r="J711" i="2"/>
  <c r="AC711" i="2"/>
  <c r="J424" i="2"/>
  <c r="AC424" i="2"/>
  <c r="J266" i="2"/>
  <c r="AC266" i="2"/>
  <c r="J142" i="2"/>
  <c r="AC142" i="2"/>
  <c r="J143" i="2"/>
  <c r="AC143" i="2"/>
  <c r="J272" i="2"/>
  <c r="AC272" i="2"/>
  <c r="J828" i="2"/>
  <c r="AC828" i="2"/>
  <c r="J628" i="2"/>
  <c r="AC628" i="2"/>
  <c r="J294" i="2"/>
  <c r="AC294" i="2"/>
  <c r="J295" i="2"/>
  <c r="AC295" i="2"/>
  <c r="J432" i="2"/>
  <c r="AC432" i="2"/>
  <c r="J738" i="2"/>
  <c r="AC738" i="2"/>
  <c r="J366" i="2"/>
  <c r="AC366" i="2"/>
  <c r="J508" i="2"/>
  <c r="AC508" i="2"/>
  <c r="J298" i="2"/>
  <c r="AC298" i="2"/>
  <c r="J413" i="2"/>
  <c r="AC413" i="2"/>
  <c r="J312" i="2"/>
  <c r="AC312" i="2"/>
  <c r="J158" i="2"/>
  <c r="AC158" i="2"/>
  <c r="J801" i="2"/>
  <c r="AC801" i="2"/>
  <c r="J52" i="2"/>
  <c r="AC52" i="2"/>
  <c r="J53" i="2"/>
  <c r="AC53" i="2"/>
  <c r="J814" i="2"/>
  <c r="AC814" i="2"/>
  <c r="J132" i="2"/>
  <c r="AC132" i="2"/>
  <c r="J798" i="2"/>
  <c r="AC798" i="2"/>
  <c r="J156" i="2"/>
  <c r="AC156" i="2"/>
  <c r="J196" i="2"/>
  <c r="AC196" i="2"/>
  <c r="J176" i="2"/>
  <c r="AC176" i="2"/>
  <c r="J684" i="2"/>
  <c r="AC684" i="2"/>
  <c r="J100" i="2"/>
  <c r="AC100" i="2"/>
  <c r="J99" i="2"/>
  <c r="AC99" i="2"/>
  <c r="J430" i="2"/>
  <c r="AC430" i="2"/>
  <c r="AC970" i="2"/>
  <c r="AC954" i="2"/>
  <c r="AC938" i="2"/>
  <c r="AC922" i="2"/>
  <c r="AC906" i="2"/>
  <c r="AC890" i="2"/>
  <c r="AC874" i="2"/>
  <c r="AC858" i="2"/>
  <c r="J796" i="2"/>
  <c r="AC796" i="2"/>
  <c r="J722" i="2"/>
  <c r="AC722" i="2"/>
  <c r="J723" i="2"/>
  <c r="AC723" i="2"/>
  <c r="J161" i="2"/>
  <c r="AC161" i="2"/>
  <c r="J721" i="2"/>
  <c r="AC721" i="2"/>
  <c r="J227" i="2"/>
  <c r="AC227" i="2"/>
  <c r="J676" i="2"/>
  <c r="AC676" i="2"/>
  <c r="J186" i="2"/>
  <c r="AC186" i="2"/>
  <c r="J877" i="2"/>
  <c r="AC877" i="2"/>
  <c r="J731" i="2"/>
  <c r="AC731" i="2"/>
  <c r="J775" i="2"/>
  <c r="AC775" i="2"/>
  <c r="J188" i="2"/>
  <c r="AC188" i="2"/>
  <c r="J648" i="2"/>
  <c r="AC648" i="2"/>
  <c r="J248" i="2"/>
  <c r="AC248" i="2"/>
  <c r="J642" i="2"/>
  <c r="AC642" i="2"/>
  <c r="J678" i="2"/>
  <c r="AC678" i="2"/>
  <c r="J234" i="2"/>
  <c r="AC234" i="2"/>
  <c r="J87" i="2"/>
  <c r="AC87" i="2"/>
  <c r="J689" i="2"/>
  <c r="AC689" i="2"/>
  <c r="J969" i="2"/>
  <c r="AC969" i="2"/>
  <c r="J912" i="2"/>
  <c r="AC912" i="2"/>
  <c r="J473" i="2"/>
  <c r="AC473" i="2"/>
  <c r="J880" i="2"/>
  <c r="AC880" i="2"/>
  <c r="J541" i="2"/>
  <c r="AC541" i="2"/>
  <c r="J674" i="2"/>
  <c r="AC674" i="2"/>
  <c r="J152" i="2"/>
  <c r="AC152" i="2"/>
  <c r="J149" i="2"/>
  <c r="AC149" i="2"/>
  <c r="J257" i="2"/>
  <c r="AC257" i="2"/>
  <c r="J126" i="2"/>
  <c r="AC126" i="2"/>
  <c r="J141" i="2"/>
  <c r="AC141" i="2"/>
  <c r="J921" i="2"/>
  <c r="AC921" i="2"/>
  <c r="J117" i="2"/>
  <c r="AC117" i="2"/>
  <c r="J713" i="2"/>
  <c r="AC713" i="2"/>
  <c r="J443" i="2"/>
  <c r="AC443" i="2"/>
  <c r="J511" i="2"/>
  <c r="AC511" i="2"/>
  <c r="J169" i="2"/>
  <c r="AC169" i="2"/>
  <c r="J675" i="2"/>
  <c r="AC675" i="2"/>
  <c r="J55" i="2"/>
  <c r="AC55" i="2"/>
  <c r="J876" i="2"/>
  <c r="AC876" i="2"/>
  <c r="J730" i="2"/>
  <c r="AC730" i="2"/>
  <c r="J66" i="2"/>
  <c r="AC66" i="2"/>
  <c r="J285" i="2"/>
  <c r="AC285" i="2"/>
  <c r="J324" i="2"/>
  <c r="AC324" i="2"/>
  <c r="J552" i="2"/>
  <c r="AC552" i="2"/>
  <c r="J184" i="2"/>
  <c r="AC184" i="2"/>
  <c r="J247" i="2"/>
  <c r="AC247" i="2"/>
  <c r="J138" i="2"/>
  <c r="AC138" i="2"/>
  <c r="J765" i="2"/>
  <c r="AC765" i="2"/>
  <c r="J528" i="2"/>
  <c r="AC528" i="2"/>
  <c r="J843" i="2"/>
  <c r="AC843" i="2"/>
  <c r="J658" i="2"/>
  <c r="AC658" i="2"/>
  <c r="J968" i="2"/>
  <c r="AC968" i="2"/>
  <c r="J206" i="2"/>
  <c r="AC206" i="2"/>
  <c r="J56" i="2"/>
  <c r="AC56" i="2"/>
  <c r="J57" i="2"/>
  <c r="AC57" i="2"/>
  <c r="J246" i="2"/>
  <c r="AC246" i="2"/>
  <c r="J562" i="2"/>
  <c r="AC562" i="2"/>
  <c r="J310" i="2"/>
  <c r="AC310" i="2"/>
  <c r="J236" i="2"/>
  <c r="AC236" i="2"/>
  <c r="J797" i="2"/>
  <c r="AC797" i="2"/>
  <c r="J963" i="2"/>
  <c r="AC963" i="2"/>
  <c r="J509" i="2"/>
  <c r="AC509" i="2"/>
  <c r="J510" i="2"/>
  <c r="AC510" i="2"/>
  <c r="J168" i="2"/>
  <c r="AC168" i="2"/>
  <c r="J937" i="2"/>
  <c r="AC937" i="2"/>
  <c r="J54" i="2"/>
  <c r="AC54" i="2"/>
  <c r="J810" i="2"/>
  <c r="AC810" i="2"/>
  <c r="J755" i="2"/>
  <c r="AC755" i="2"/>
  <c r="J724" i="2"/>
  <c r="AC724" i="2"/>
  <c r="J729" i="2"/>
  <c r="AC729" i="2"/>
  <c r="J65" i="2"/>
  <c r="AC65" i="2"/>
  <c r="J570" i="2"/>
  <c r="AC570" i="2"/>
  <c r="J323" i="2"/>
  <c r="AC323" i="2"/>
  <c r="J190" i="2"/>
  <c r="AC190" i="2"/>
  <c r="J561" i="2"/>
  <c r="AC561" i="2"/>
  <c r="J183" i="2"/>
  <c r="AC183" i="2"/>
  <c r="J650" i="2"/>
  <c r="AC650" i="2"/>
  <c r="J136" i="2"/>
  <c r="AC136" i="2"/>
  <c r="J137" i="2"/>
  <c r="AC137" i="2"/>
  <c r="J644" i="2"/>
  <c r="AC644" i="2"/>
  <c r="J479" i="2"/>
  <c r="AC479" i="2"/>
  <c r="J719" i="2"/>
  <c r="AC719" i="2"/>
  <c r="J900" i="2"/>
  <c r="AC900" i="2"/>
  <c r="J59" i="2"/>
  <c r="AC59" i="2"/>
  <c r="J624" i="2"/>
  <c r="AC624" i="2"/>
  <c r="J657" i="2"/>
  <c r="AC657" i="2"/>
  <c r="J85" i="2"/>
  <c r="AC85" i="2"/>
  <c r="J709" i="2"/>
  <c r="AC709" i="2"/>
  <c r="J422" i="2"/>
  <c r="AC422" i="2"/>
  <c r="J423" i="2"/>
  <c r="AC423" i="2"/>
  <c r="J687" i="2"/>
  <c r="AC687" i="2"/>
  <c r="J967" i="2"/>
  <c r="AC967" i="2"/>
  <c r="J205" i="2"/>
  <c r="AC205" i="2"/>
  <c r="J670" i="2"/>
  <c r="AC670" i="2"/>
  <c r="J807" i="2"/>
  <c r="AC807" i="2"/>
  <c r="J245" i="2"/>
  <c r="AC245" i="2"/>
  <c r="J471" i="2"/>
  <c r="AC471" i="2"/>
  <c r="J777" i="2"/>
  <c r="AC777" i="2"/>
  <c r="J692" i="2"/>
  <c r="AC692" i="2"/>
  <c r="J309" i="2"/>
  <c r="AC309" i="2"/>
  <c r="J440" i="2"/>
  <c r="AC440" i="2"/>
  <c r="J107" i="2"/>
  <c r="AC107" i="2"/>
  <c r="J780" i="2"/>
  <c r="AC780" i="2"/>
  <c r="J315" i="2"/>
  <c r="AC315" i="2"/>
  <c r="J532" i="2"/>
  <c r="AC532" i="2"/>
  <c r="J71" i="2"/>
  <c r="AC71" i="2"/>
  <c r="J372" i="2"/>
  <c r="AC372" i="2"/>
  <c r="J695" i="2"/>
  <c r="AC695" i="2"/>
  <c r="J98" i="2"/>
  <c r="AC98" i="2"/>
  <c r="J380" i="2"/>
  <c r="AC380" i="2"/>
  <c r="J391" i="2"/>
  <c r="AC391" i="2"/>
  <c r="J960" i="2"/>
  <c r="AC960" i="2"/>
  <c r="J465" i="2"/>
  <c r="AC465" i="2"/>
  <c r="J371" i="2"/>
  <c r="AC371" i="2"/>
  <c r="J749" i="2"/>
  <c r="AC749" i="2"/>
  <c r="J750" i="2"/>
  <c r="AC750" i="2"/>
  <c r="J803" i="2"/>
  <c r="AC803" i="2"/>
  <c r="J804" i="2"/>
  <c r="AC804" i="2"/>
  <c r="J351" i="2"/>
  <c r="AC351" i="2"/>
  <c r="J203" i="2"/>
  <c r="AC203" i="2"/>
  <c r="J105" i="2"/>
  <c r="AC105" i="2"/>
  <c r="J639" i="2"/>
  <c r="AC639" i="2"/>
  <c r="J255" i="2"/>
  <c r="AC255" i="2"/>
  <c r="J737" i="2"/>
  <c r="AC737" i="2"/>
  <c r="J418" i="2"/>
  <c r="AC418" i="2"/>
  <c r="J94" i="2"/>
  <c r="AC94" i="2"/>
  <c r="J113" i="2"/>
  <c r="AC113" i="2"/>
  <c r="J361" i="2"/>
  <c r="AC361" i="2"/>
  <c r="J823" i="2"/>
  <c r="AC823" i="2"/>
  <c r="J824" i="2"/>
  <c r="AC824" i="2"/>
  <c r="J317" i="2"/>
  <c r="AC317" i="2"/>
  <c r="J262" i="2"/>
  <c r="AC262" i="2"/>
  <c r="J45" i="2"/>
  <c r="AC45" i="2"/>
  <c r="J637" i="2"/>
  <c r="AC637" i="2"/>
  <c r="J928" i="2"/>
  <c r="AC928" i="2"/>
  <c r="J932" i="2"/>
  <c r="AC932" i="2"/>
  <c r="J936" i="2"/>
  <c r="AC936" i="2"/>
  <c r="J201" i="2"/>
  <c r="AC201" i="2"/>
  <c r="J653" i="2"/>
  <c r="AC653" i="2"/>
  <c r="J129" i="2"/>
  <c r="AC129" i="2"/>
  <c r="J277" i="2"/>
  <c r="AC277" i="2"/>
  <c r="J504" i="2"/>
  <c r="AC504" i="2"/>
  <c r="J550" i="2"/>
  <c r="AC550" i="2"/>
  <c r="J193" i="2"/>
  <c r="AC193" i="2"/>
  <c r="J521" i="2"/>
  <c r="AC521" i="2"/>
  <c r="J923" i="2"/>
  <c r="AC923" i="2"/>
  <c r="J349" i="2"/>
  <c r="AC349" i="2"/>
  <c r="J911" i="2"/>
  <c r="AC911" i="2"/>
  <c r="J583" i="2"/>
  <c r="AC583" i="2"/>
  <c r="J885" i="2"/>
  <c r="AC885" i="2"/>
  <c r="J772" i="2"/>
  <c r="AC772" i="2"/>
  <c r="J786" i="2"/>
  <c r="AC786" i="2"/>
  <c r="J407" i="2"/>
  <c r="AC407" i="2"/>
  <c r="J951" i="2"/>
  <c r="AC951" i="2"/>
  <c r="J952" i="2"/>
  <c r="J441" i="2"/>
  <c r="AC441" i="2"/>
  <c r="J30" i="2"/>
  <c r="AC30" i="2"/>
  <c r="J847" i="2"/>
  <c r="J752" i="2"/>
  <c r="AC752" i="2"/>
  <c r="J753" i="2"/>
  <c r="J10" i="2"/>
  <c r="AC10" i="2"/>
  <c r="J359" i="2"/>
  <c r="AC359" i="2"/>
  <c r="J209" i="2"/>
  <c r="AC209" i="2"/>
  <c r="J345" i="2"/>
  <c r="J346" i="2"/>
  <c r="AC346" i="2"/>
  <c r="J44" i="2"/>
  <c r="AC44" i="2"/>
  <c r="J225" i="2"/>
  <c r="J404" i="2"/>
  <c r="AC404" i="2"/>
  <c r="J173" i="2"/>
  <c r="AC173" i="2"/>
  <c r="J179" i="2"/>
  <c r="AC179" i="2"/>
  <c r="J121" i="2"/>
  <c r="AC121" i="2"/>
  <c r="J481" i="2"/>
  <c r="AC481" i="2"/>
  <c r="J482" i="2"/>
  <c r="J613" i="2"/>
  <c r="AC613" i="2"/>
  <c r="J364" i="2"/>
  <c r="AC364" i="2"/>
  <c r="J252" i="2"/>
  <c r="AC252" i="2"/>
  <c r="J557" i="2"/>
  <c r="AC557" i="2"/>
  <c r="J558" i="2"/>
  <c r="AC558" i="2"/>
  <c r="J484" i="2"/>
  <c r="AC484" i="2"/>
  <c r="J485" i="2"/>
  <c r="AC485" i="2"/>
  <c r="J835" i="2"/>
  <c r="AC835" i="2"/>
  <c r="J860" i="2"/>
  <c r="AC860" i="2"/>
  <c r="J829" i="2"/>
  <c r="AC829" i="2"/>
  <c r="J543" i="2"/>
  <c r="AC543" i="2"/>
  <c r="J491" i="2"/>
  <c r="AC491" i="2"/>
  <c r="J18" i="2"/>
  <c r="AC18" i="2"/>
  <c r="J747" i="2"/>
  <c r="AC747" i="2"/>
  <c r="J4" i="2"/>
  <c r="AC4" i="2"/>
  <c r="J5" i="2"/>
  <c r="AC5" i="2"/>
  <c r="J665" i="2"/>
  <c r="AC665" i="2"/>
  <c r="J794" i="2"/>
  <c r="AC794" i="2"/>
  <c r="J342" i="2"/>
  <c r="AC342" i="2"/>
  <c r="J567" i="2"/>
  <c r="AC567" i="2"/>
  <c r="J621" i="2"/>
  <c r="AC621" i="2"/>
  <c r="J215" i="2"/>
  <c r="AC215" i="2"/>
  <c r="J891" i="2"/>
  <c r="AC891" i="2"/>
  <c r="J211" i="2"/>
  <c r="AC211" i="2"/>
  <c r="J118" i="2"/>
  <c r="AC118" i="2"/>
  <c r="J170" i="2"/>
  <c r="AC170" i="2"/>
  <c r="J171" i="2"/>
  <c r="AC171" i="2"/>
  <c r="J12" i="2"/>
  <c r="AC12" i="2"/>
  <c r="J81" i="2"/>
  <c r="AC81" i="2"/>
  <c r="J702" i="2"/>
  <c r="AC702" i="2"/>
  <c r="J854" i="2"/>
  <c r="J124" i="2"/>
  <c r="AC124" i="2"/>
  <c r="J230" i="2"/>
  <c r="AC230" i="2"/>
  <c r="J51" i="2"/>
  <c r="AC51" i="2"/>
  <c r="J322" i="2"/>
  <c r="AC322" i="2"/>
  <c r="J92" i="2"/>
  <c r="AC92" i="2"/>
  <c r="J283" i="2"/>
  <c r="AC283" i="2"/>
  <c r="J734" i="2"/>
  <c r="AC734" i="2"/>
  <c r="J735" i="2"/>
  <c r="J448" i="2"/>
  <c r="AC448" i="2"/>
  <c r="J634" i="2"/>
  <c r="AC634" i="2"/>
  <c r="J904" i="2"/>
  <c r="AC904" i="2"/>
  <c r="J572" i="2"/>
  <c r="J851" i="2"/>
  <c r="AC851" i="2"/>
  <c r="J22" i="2"/>
  <c r="AC22" i="2"/>
  <c r="J605" i="2"/>
  <c r="AC605" i="2"/>
  <c r="J265" i="2"/>
  <c r="AC265" i="2"/>
  <c r="J656" i="2"/>
  <c r="AC656" i="2"/>
  <c r="J69" i="2"/>
  <c r="AC69" i="2"/>
  <c r="J386" i="2"/>
  <c r="AC386" i="2"/>
  <c r="J513" i="2"/>
  <c r="AC513" i="2"/>
  <c r="J476" i="2"/>
  <c r="AC476" i="2"/>
  <c r="J468" i="2"/>
  <c r="AC468" i="2"/>
  <c r="J469" i="2"/>
  <c r="J191" i="2"/>
  <c r="AC191" i="2"/>
  <c r="J134" i="2"/>
  <c r="AC134" i="2"/>
  <c r="J537" i="2"/>
  <c r="AC537" i="2"/>
  <c r="J585" i="2"/>
  <c r="AC585" i="2"/>
  <c r="J839" i="2"/>
  <c r="AC839" i="2"/>
  <c r="J354" i="2"/>
  <c r="AC354" i="2"/>
  <c r="J751" i="2"/>
  <c r="AC751" i="2"/>
  <c r="J865" i="2"/>
  <c r="AC865" i="2"/>
  <c r="J340" i="2"/>
  <c r="AC340" i="2"/>
  <c r="J33" i="2"/>
  <c r="AC33" i="2"/>
  <c r="J871" i="2"/>
  <c r="AC871" i="2"/>
  <c r="J223" i="2"/>
  <c r="AC223" i="2"/>
  <c r="J957" i="2"/>
  <c r="AC957" i="2"/>
  <c r="J493" i="2"/>
  <c r="J494" i="2"/>
  <c r="J884" i="2"/>
  <c r="AC884" i="2"/>
  <c r="J565" i="2"/>
  <c r="AC565" i="2"/>
  <c r="J383" i="2"/>
  <c r="AC383" i="2"/>
  <c r="J477" i="2"/>
  <c r="AC477" i="2"/>
  <c r="J460" i="2"/>
  <c r="AC460" i="2"/>
  <c r="J90" i="2"/>
  <c r="AC90" i="2"/>
  <c r="J945" i="2"/>
  <c r="AC945" i="2"/>
  <c r="J571" i="2"/>
  <c r="AC571" i="2"/>
  <c r="J710" i="2"/>
  <c r="AC710" i="2"/>
  <c r="J316" i="2"/>
  <c r="AC316" i="2"/>
  <c r="J396" i="2"/>
  <c r="AC396" i="2"/>
  <c r="J590" i="2"/>
  <c r="AC590" i="2"/>
  <c r="J916" i="2"/>
  <c r="AC916" i="2"/>
  <c r="J608" i="2"/>
  <c r="AC608" i="2"/>
  <c r="J435" i="2"/>
  <c r="AC435" i="2"/>
  <c r="J965" i="2"/>
  <c r="AC965" i="2"/>
  <c r="J966" i="2"/>
  <c r="J300" i="2"/>
  <c r="AC300" i="2"/>
  <c r="J24" i="2"/>
  <c r="AC24" i="2"/>
  <c r="J507" i="2"/>
  <c r="AC507" i="2"/>
  <c r="J185" i="2"/>
  <c r="AC185" i="2"/>
  <c r="J746" i="2"/>
  <c r="AC746" i="2"/>
  <c r="J290" i="2"/>
  <c r="AC290" i="2"/>
  <c r="J207" i="2"/>
  <c r="AC207" i="2"/>
  <c r="J311" i="2"/>
  <c r="AC311" i="2"/>
  <c r="J408" i="2"/>
  <c r="AC408" i="2"/>
  <c r="J166" i="2"/>
  <c r="AC166" i="2"/>
  <c r="J861" i="2"/>
  <c r="AC861" i="2"/>
  <c r="J157" i="2"/>
  <c r="AC157" i="2"/>
  <c r="J726" i="2"/>
  <c r="AC726" i="2"/>
  <c r="J800" i="2"/>
  <c r="J783" i="2"/>
  <c r="AC783" i="2"/>
  <c r="J243" i="2"/>
  <c r="AC243" i="2"/>
  <c r="J681" i="2"/>
  <c r="AC681" i="2"/>
  <c r="J84" i="2"/>
  <c r="AC84" i="2"/>
  <c r="J599" i="2"/>
  <c r="AC599" i="2"/>
  <c r="J603" i="2"/>
  <c r="AC603" i="2"/>
  <c r="J743" i="2"/>
  <c r="AC743" i="2"/>
  <c r="J474" i="2"/>
  <c r="AC474" i="2"/>
  <c r="J41" i="2"/>
  <c r="AC41" i="2"/>
  <c r="J40" i="2"/>
  <c r="AC40" i="2"/>
  <c r="J387" i="2"/>
  <c r="AC387" i="2"/>
  <c r="J857" i="2"/>
  <c r="AC950" i="2"/>
  <c r="AC934" i="2"/>
  <c r="AC918" i="2"/>
  <c r="AC902" i="2"/>
  <c r="AC886" i="2"/>
  <c r="J167" i="2"/>
  <c r="AC167" i="2"/>
  <c r="J187" i="2"/>
  <c r="AC187" i="2"/>
  <c r="J809" i="2"/>
  <c r="AC809" i="2"/>
  <c r="J593" i="2"/>
  <c r="AC593" i="2"/>
  <c r="J569" i="2"/>
  <c r="AC569" i="2"/>
  <c r="J287" i="2"/>
  <c r="AC287" i="2"/>
  <c r="J189" i="2"/>
  <c r="AC189" i="2"/>
  <c r="J560" i="2"/>
  <c r="AC560" i="2"/>
  <c r="J182" i="2"/>
  <c r="AC182" i="2"/>
  <c r="J649" i="2"/>
  <c r="AC649" i="2"/>
  <c r="J249" i="2"/>
  <c r="AC249" i="2"/>
  <c r="J643" i="2"/>
  <c r="AC643" i="2"/>
  <c r="J767" i="2"/>
  <c r="AC767" i="2"/>
  <c r="J718" i="2"/>
  <c r="AC718" i="2"/>
  <c r="J899" i="2"/>
  <c r="AC899" i="2"/>
  <c r="J845" i="2"/>
  <c r="AC845" i="2"/>
  <c r="J679" i="2"/>
  <c r="AC679" i="2"/>
  <c r="J235" i="2"/>
  <c r="AC235" i="2"/>
  <c r="J39" i="2"/>
  <c r="AC39" i="2"/>
  <c r="J949" i="2"/>
  <c r="AC949" i="2"/>
  <c r="J708" i="2"/>
  <c r="AC708" i="2"/>
  <c r="J421" i="2"/>
  <c r="AC421" i="2"/>
  <c r="J458" i="2"/>
  <c r="AC458" i="2"/>
  <c r="J875" i="2"/>
  <c r="AC875" i="2"/>
  <c r="J204" i="2"/>
  <c r="AC204" i="2"/>
  <c r="J531" i="2"/>
  <c r="AC531" i="2"/>
  <c r="J806" i="2"/>
  <c r="AC806" i="2"/>
  <c r="J244" i="2"/>
  <c r="AC244" i="2"/>
  <c r="J913" i="2"/>
  <c r="AC913" i="2"/>
  <c r="J776" i="2"/>
  <c r="AC776" i="2"/>
  <c r="J690" i="2"/>
  <c r="AC690" i="2"/>
  <c r="J691" i="2"/>
  <c r="AC691" i="2"/>
  <c r="J308" i="2"/>
  <c r="AC308" i="2"/>
  <c r="J439" i="2"/>
  <c r="AC439" i="2"/>
  <c r="J106" i="2"/>
  <c r="AC106" i="2"/>
  <c r="J29" i="2"/>
  <c r="AC29" i="2"/>
  <c r="J314" i="2"/>
  <c r="AC314" i="2"/>
  <c r="J881" i="2"/>
  <c r="AC881" i="2"/>
  <c r="J70" i="2"/>
  <c r="AC70" i="2"/>
  <c r="J497" i="2"/>
  <c r="AC497" i="2"/>
  <c r="J694" i="2"/>
  <c r="AC694" i="2"/>
  <c r="J96" i="2"/>
  <c r="AC96" i="2"/>
  <c r="J97" i="2"/>
  <c r="AC97" i="2"/>
  <c r="J542" i="2"/>
  <c r="AC542" i="2"/>
  <c r="J103" i="2"/>
  <c r="AC103" i="2"/>
  <c r="J446" i="2"/>
  <c r="AC446" i="2"/>
  <c r="J447" i="2"/>
  <c r="AC447" i="2"/>
  <c r="J959" i="2"/>
  <c r="AC959" i="2"/>
  <c r="J647" i="2"/>
  <c r="AC647" i="2"/>
  <c r="J369" i="2"/>
  <c r="AC369" i="2"/>
  <c r="J370" i="2"/>
  <c r="AC370" i="2"/>
  <c r="J907" i="2"/>
  <c r="AC907" i="2"/>
  <c r="J242" i="2"/>
  <c r="AC242" i="2"/>
  <c r="J350" i="2"/>
  <c r="AC350" i="2"/>
  <c r="J202" i="2"/>
  <c r="AC202" i="2"/>
  <c r="J153" i="2"/>
  <c r="AC153" i="2"/>
  <c r="J104" i="2"/>
  <c r="AC104" i="2"/>
  <c r="J150" i="2"/>
  <c r="AC150" i="2"/>
  <c r="J736" i="2"/>
  <c r="AC736" i="2"/>
  <c r="J931" i="2"/>
  <c r="AC931" i="2"/>
  <c r="J686" i="2"/>
  <c r="AC686" i="2"/>
  <c r="J578" i="2"/>
  <c r="AC578" i="2"/>
  <c r="J579" i="2"/>
  <c r="AC579" i="2"/>
  <c r="J464" i="2"/>
  <c r="AC464" i="2"/>
  <c r="J360" i="2"/>
  <c r="AC360" i="2"/>
  <c r="J518" i="2"/>
  <c r="AC518" i="2"/>
  <c r="J275" i="2"/>
  <c r="AC275" i="2"/>
  <c r="J276" i="2"/>
  <c r="AC276" i="2"/>
  <c r="J261" i="2"/>
  <c r="AC261" i="2"/>
  <c r="J626" i="2"/>
  <c r="AC626" i="2"/>
  <c r="J927" i="2"/>
  <c r="AC927" i="2"/>
  <c r="J935" i="2"/>
  <c r="AC935" i="2"/>
  <c r="J200" i="2"/>
  <c r="AC200" i="2"/>
  <c r="J652" i="2"/>
  <c r="AC652" i="2"/>
  <c r="J128" i="2"/>
  <c r="AC128" i="2"/>
  <c r="J154" i="2"/>
  <c r="AC154" i="2"/>
  <c r="J155" i="2"/>
  <c r="AC155" i="2"/>
  <c r="J502" i="2"/>
  <c r="AC502" i="2"/>
  <c r="J503" i="2"/>
  <c r="AC503" i="2"/>
  <c r="J549" i="2"/>
  <c r="AC549" i="2"/>
  <c r="J520" i="2"/>
  <c r="AC520" i="2"/>
  <c r="J347" i="2"/>
  <c r="AC347" i="2"/>
  <c r="J348" i="2"/>
  <c r="AC348" i="2"/>
  <c r="J598" i="2"/>
  <c r="AC598" i="2"/>
  <c r="J582" i="2"/>
  <c r="AC582" i="2"/>
  <c r="J771" i="2"/>
  <c r="AC771" i="2"/>
  <c r="J741" i="2"/>
  <c r="AC741" i="2"/>
  <c r="J406" i="2"/>
  <c r="AC406" i="2"/>
  <c r="J197" i="2"/>
  <c r="AC197" i="2"/>
  <c r="J198" i="2"/>
  <c r="AC198" i="2"/>
  <c r="J714" i="2"/>
  <c r="AC714" i="2"/>
  <c r="J587" i="2"/>
  <c r="AC587" i="2"/>
  <c r="J943" i="2"/>
  <c r="AC943" i="2"/>
  <c r="J146" i="2"/>
  <c r="AC146" i="2"/>
  <c r="J9" i="2"/>
  <c r="AC9" i="2"/>
  <c r="J869" i="2"/>
  <c r="AC869" i="2"/>
  <c r="J358" i="2"/>
  <c r="AC358" i="2"/>
  <c r="J964" i="2"/>
  <c r="AC964" i="2"/>
  <c r="J43" i="2"/>
  <c r="AC43" i="2"/>
  <c r="J799" i="2"/>
  <c r="AC799" i="2"/>
  <c r="J820" i="2"/>
  <c r="AC820" i="2"/>
  <c r="J218" i="2"/>
  <c r="AC218" i="2"/>
  <c r="J172" i="2"/>
  <c r="AC172" i="2"/>
  <c r="J630" i="2"/>
  <c r="AC630" i="2"/>
  <c r="J178" i="2"/>
  <c r="AC178" i="2"/>
  <c r="J480" i="2"/>
  <c r="AC480" i="2"/>
  <c r="J363" i="2"/>
  <c r="AC363" i="2"/>
  <c r="J220" i="2"/>
  <c r="AC220" i="2"/>
  <c r="J393" i="2"/>
  <c r="AC393" i="2"/>
  <c r="J394" i="2"/>
  <c r="AC394" i="2"/>
  <c r="J483" i="2"/>
  <c r="AC483" i="2"/>
  <c r="J834" i="2"/>
  <c r="AC834" i="2"/>
  <c r="J519" i="2"/>
  <c r="AC519" i="2"/>
  <c r="J454" i="2"/>
  <c r="AC454" i="2"/>
  <c r="J112" i="2"/>
  <c r="AC112" i="2"/>
  <c r="J682" i="2"/>
  <c r="AC682" i="2"/>
  <c r="J683" i="2"/>
  <c r="AC683" i="2"/>
  <c r="J401" i="2"/>
  <c r="AC401" i="2"/>
  <c r="J367" i="2"/>
  <c r="AC367" i="2"/>
  <c r="J831" i="2"/>
  <c r="AC831" i="2"/>
  <c r="J832" i="2"/>
  <c r="AC832" i="2"/>
  <c r="J664" i="2"/>
  <c r="AC664" i="2"/>
  <c r="J760" i="2"/>
  <c r="AC760" i="2"/>
  <c r="J897" i="2"/>
  <c r="AC897" i="2"/>
  <c r="J566" i="2"/>
  <c r="AC566" i="2"/>
  <c r="J620" i="2"/>
  <c r="AC620" i="2"/>
  <c r="J214" i="2"/>
  <c r="AC214" i="2"/>
  <c r="J489" i="2"/>
  <c r="AC489" i="2"/>
  <c r="J490" i="2"/>
  <c r="AC490" i="2"/>
  <c r="J822" i="2"/>
  <c r="AC822" i="2"/>
  <c r="J769" i="2"/>
  <c r="AC769" i="2"/>
  <c r="J696" i="2"/>
  <c r="AC696" i="2"/>
  <c r="J697" i="2"/>
  <c r="AC697" i="2"/>
  <c r="J868" i="2"/>
  <c r="AC868" i="2"/>
  <c r="J77" i="2"/>
  <c r="AC77" i="2"/>
  <c r="J78" i="2"/>
  <c r="AC78" i="2"/>
  <c r="J701" i="2"/>
  <c r="AC701" i="2"/>
  <c r="J761" i="2"/>
  <c r="AC761" i="2"/>
  <c r="J228" i="2"/>
  <c r="AC228" i="2"/>
  <c r="J229" i="2"/>
  <c r="AC229" i="2"/>
  <c r="J49" i="2"/>
  <c r="AC49" i="2"/>
  <c r="J50" i="2"/>
  <c r="AC50" i="2"/>
  <c r="J321" i="2"/>
  <c r="AC321" i="2"/>
  <c r="J251" i="2"/>
  <c r="AC251" i="2"/>
  <c r="J282" i="2"/>
  <c r="J416" i="2"/>
  <c r="AC416" i="2"/>
  <c r="J164" i="2"/>
  <c r="AC164" i="2"/>
  <c r="J633" i="2"/>
  <c r="AC633" i="2"/>
  <c r="J813" i="2"/>
  <c r="AC813" i="2"/>
  <c r="J903" i="2"/>
  <c r="J21" i="2"/>
  <c r="AC21" i="2"/>
  <c r="J816" i="2"/>
  <c r="AC816" i="2"/>
  <c r="J264" i="2"/>
  <c r="AC264" i="2"/>
  <c r="J655" i="2"/>
  <c r="AC655" i="2"/>
  <c r="J68" i="2"/>
  <c r="AC68" i="2"/>
  <c r="J385" i="2"/>
  <c r="AC385" i="2"/>
  <c r="J853" i="2"/>
  <c r="AC853" i="2"/>
  <c r="J293" i="2"/>
  <c r="AC293" i="2"/>
  <c r="J475" i="2"/>
  <c r="AC475" i="2"/>
  <c r="J699" i="2"/>
  <c r="AC699" i="2"/>
  <c r="J551" i="2"/>
  <c r="AC551" i="2"/>
  <c r="J889" i="2"/>
  <c r="AC889" i="2"/>
  <c r="J233" i="2"/>
  <c r="AC233" i="2"/>
  <c r="J584" i="2"/>
  <c r="AC584" i="2"/>
  <c r="J838" i="2"/>
  <c r="AC838" i="2"/>
  <c r="J353" i="2"/>
  <c r="AC353" i="2"/>
  <c r="J715" i="2"/>
  <c r="AC715" i="2"/>
  <c r="J339" i="2"/>
  <c r="AC339" i="2"/>
  <c r="J661" i="2"/>
  <c r="J662" i="2"/>
  <c r="J368" i="2"/>
  <c r="AC368" i="2"/>
  <c r="J109" i="2"/>
  <c r="AC109" i="2"/>
  <c r="J601" i="2"/>
  <c r="AC601" i="2"/>
  <c r="J971" i="2"/>
  <c r="J956" i="2"/>
  <c r="J883" i="2"/>
  <c r="AC883" i="2"/>
  <c r="J564" i="2"/>
  <c r="AC564" i="2"/>
  <c r="J382" i="2"/>
  <c r="AC382" i="2"/>
  <c r="J864" i="2"/>
  <c r="AC864" i="2"/>
  <c r="J36" i="2"/>
  <c r="AC36" i="2"/>
  <c r="J89" i="2"/>
  <c r="AC89" i="2"/>
  <c r="J222" i="2"/>
  <c r="AC222" i="2"/>
  <c r="J307" i="2"/>
  <c r="AC307" i="2"/>
  <c r="J589" i="2"/>
  <c r="AC589" i="2"/>
  <c r="J972" i="2"/>
  <c r="AC972" i="2"/>
  <c r="J536" i="2"/>
  <c r="AC536" i="2"/>
  <c r="J395" i="2"/>
  <c r="AC395" i="2"/>
  <c r="J425" i="2"/>
  <c r="AC425" i="2"/>
  <c r="J48" i="2"/>
  <c r="AC48" i="2"/>
  <c r="J574" i="2"/>
  <c r="J836" i="2"/>
  <c r="AC836" i="2"/>
  <c r="J837" i="2"/>
  <c r="AC837" i="2"/>
  <c r="J434" i="2"/>
  <c r="AC434" i="2"/>
  <c r="J3" i="2"/>
  <c r="AC3" i="2"/>
  <c r="J299" i="2"/>
  <c r="AC299" i="2"/>
  <c r="J326" i="2"/>
  <c r="AC326" i="2"/>
  <c r="J23" i="2"/>
  <c r="AC23" i="2"/>
  <c r="J920" i="2"/>
  <c r="AC920" i="2"/>
  <c r="J289" i="2"/>
  <c r="AC289" i="2"/>
  <c r="J604" i="2"/>
  <c r="AC604" i="2"/>
  <c r="J61" i="2"/>
  <c r="AC61" i="2"/>
  <c r="J782" i="2"/>
  <c r="AC782" i="2"/>
  <c r="J181" i="2"/>
  <c r="AC181" i="2"/>
  <c r="J7" i="2"/>
  <c r="AC7" i="2"/>
  <c r="J733" i="2"/>
  <c r="AC733" i="2"/>
  <c r="J165" i="2"/>
  <c r="J478" i="2"/>
  <c r="AC478" i="2"/>
  <c r="J623" i="2"/>
  <c r="AC623" i="2"/>
  <c r="J808" i="2"/>
  <c r="AC808" i="2"/>
  <c r="J638" i="2"/>
  <c r="AC638" i="2"/>
  <c r="J547" i="2"/>
  <c r="AC547" i="2"/>
  <c r="J159" i="2"/>
  <c r="AC159" i="2"/>
  <c r="J908" i="2"/>
  <c r="AC908" i="2"/>
  <c r="J742" i="2"/>
  <c r="AC742" i="2"/>
  <c r="J618" i="2"/>
  <c r="AC618" i="2"/>
  <c r="J338" i="2"/>
  <c r="AC338" i="2"/>
  <c r="J83" i="2"/>
  <c r="AC83" i="2"/>
  <c r="J399" i="2"/>
  <c r="AC399" i="2"/>
  <c r="J461" i="2"/>
  <c r="AC461" i="2"/>
  <c r="J431" i="2"/>
  <c r="AC431" i="2"/>
  <c r="AC962" i="2"/>
  <c r="AC946" i="2"/>
  <c r="AC930" i="2"/>
  <c r="AC914" i="2"/>
  <c r="AC898" i="2"/>
  <c r="AC882" i="2"/>
  <c r="AC866" i="2"/>
  <c r="AC850" i="2"/>
  <c r="J592" i="2"/>
  <c r="AC592" i="2"/>
  <c r="J67" i="2"/>
  <c r="AC67" i="2"/>
  <c r="J559" i="2"/>
  <c r="AC559" i="2"/>
  <c r="J437" i="2"/>
  <c r="AC437" i="2"/>
  <c r="J717" i="2"/>
  <c r="AC717" i="2"/>
  <c r="J306" i="2"/>
  <c r="AC306" i="2"/>
  <c r="J975" i="2"/>
  <c r="AC975" i="2"/>
  <c r="J745" i="2"/>
  <c r="AC745" i="2"/>
  <c r="J457" i="2"/>
  <c r="AC457" i="2"/>
  <c r="J529" i="2"/>
  <c r="AC529" i="2"/>
  <c r="J530" i="2"/>
  <c r="AC530" i="2"/>
  <c r="J672" i="2"/>
  <c r="AC672" i="2"/>
  <c r="J779" i="2"/>
  <c r="AC779" i="2"/>
  <c r="J563" i="2"/>
  <c r="AC563" i="2"/>
  <c r="J438" i="2"/>
  <c r="AC438" i="2"/>
  <c r="J313" i="2"/>
  <c r="AC313" i="2"/>
  <c r="J693" i="2"/>
  <c r="AC693" i="2"/>
  <c r="J102" i="2"/>
  <c r="AC102" i="2"/>
  <c r="J445" i="2"/>
  <c r="AC445" i="2"/>
  <c r="J467" i="2"/>
  <c r="AC467" i="2"/>
  <c r="J487" i="2"/>
  <c r="AC487" i="2"/>
  <c r="J488" i="2"/>
  <c r="AC488" i="2"/>
  <c r="J641" i="2"/>
  <c r="AC641" i="2"/>
  <c r="J925" i="2"/>
  <c r="AC925" i="2"/>
  <c r="J389" i="2"/>
  <c r="AC389" i="2"/>
  <c r="J462" i="2"/>
  <c r="AC462" i="2"/>
  <c r="J463" i="2"/>
  <c r="AC463" i="2"/>
  <c r="J319" i="2"/>
  <c r="AC319" i="2"/>
  <c r="J47" i="2"/>
  <c r="AC47" i="2"/>
  <c r="J763" i="2"/>
  <c r="AC763" i="2"/>
  <c r="J127" i="2"/>
  <c r="AC127" i="2"/>
  <c r="J140" i="2"/>
  <c r="AC140" i="2"/>
  <c r="J546" i="2"/>
  <c r="AC546" i="2"/>
  <c r="J279" i="2"/>
  <c r="AC279" i="2"/>
  <c r="J175" i="2"/>
  <c r="AC175" i="2"/>
  <c r="J581" i="2"/>
  <c r="AC581" i="2"/>
  <c r="J195" i="2"/>
  <c r="AC195" i="2"/>
  <c r="J770" i="2"/>
  <c r="AC770" i="2"/>
  <c r="J428" i="2"/>
  <c r="AC428" i="2"/>
  <c r="J144" i="2"/>
  <c r="AC144" i="2"/>
  <c r="J145" i="2"/>
  <c r="AC145" i="2"/>
  <c r="J64" i="2"/>
  <c r="AC64" i="2"/>
  <c r="J616" i="2"/>
  <c r="AC616" i="2"/>
  <c r="J409" i="2"/>
  <c r="AC409" i="2"/>
  <c r="J76" i="2"/>
  <c r="AC76" i="2"/>
  <c r="J556" i="2"/>
  <c r="AC556" i="2"/>
  <c r="J819" i="2"/>
  <c r="AC819" i="2"/>
  <c r="J217" i="2"/>
  <c r="AC217" i="2"/>
  <c r="J629" i="2"/>
  <c r="AC629" i="2"/>
  <c r="J123" i="2"/>
  <c r="AC123" i="2"/>
  <c r="J362" i="2"/>
  <c r="AC362" i="2"/>
  <c r="J16" i="2"/>
  <c r="AC16" i="2"/>
  <c r="J17" i="2"/>
  <c r="AC17" i="2"/>
  <c r="J254" i="2"/>
  <c r="AC254" i="2"/>
  <c r="J74" i="2"/>
  <c r="AC74" i="2"/>
  <c r="J833" i="2"/>
  <c r="AC833" i="2"/>
  <c r="J402" i="2"/>
  <c r="AC402" i="2"/>
  <c r="J403" i="2"/>
  <c r="AC403" i="2"/>
  <c r="J453" i="2"/>
  <c r="AC453" i="2"/>
  <c r="J111" i="2"/>
  <c r="AC111" i="2"/>
  <c r="J773" i="2"/>
  <c r="AC773" i="2"/>
  <c r="J774" i="2"/>
  <c r="AC774" i="2"/>
  <c r="J400" i="2"/>
  <c r="AC400" i="2"/>
  <c r="J20" i="2"/>
  <c r="AC20" i="2"/>
  <c r="J14" i="2"/>
  <c r="AC14" i="2"/>
  <c r="J873" i="2"/>
  <c r="AC873" i="2"/>
  <c r="J663" i="2"/>
  <c r="AC663" i="2"/>
  <c r="J759" i="2"/>
  <c r="AC759" i="2"/>
  <c r="J896" i="2"/>
  <c r="AC896" i="2"/>
  <c r="J258" i="2"/>
  <c r="AC258" i="2"/>
  <c r="J259" i="2"/>
  <c r="AC259" i="2"/>
  <c r="J619" i="2"/>
  <c r="AC619" i="2"/>
  <c r="J213" i="2"/>
  <c r="AC213" i="2"/>
  <c r="J356" i="2"/>
  <c r="AC356" i="2"/>
  <c r="J357" i="2"/>
  <c r="AC357" i="2"/>
  <c r="J821" i="2"/>
  <c r="AC821" i="2"/>
  <c r="J135" i="2"/>
  <c r="AC135" i="2"/>
  <c r="J768" i="2"/>
  <c r="AC768" i="2"/>
  <c r="J455" i="2"/>
  <c r="AC455" i="2"/>
  <c r="J867" i="2"/>
  <c r="AC867" i="2"/>
  <c r="J506" i="2"/>
  <c r="AC506" i="2"/>
  <c r="J700" i="2"/>
  <c r="AC700" i="2"/>
  <c r="J856" i="2"/>
  <c r="AC856" i="2"/>
  <c r="J500" i="2"/>
  <c r="AC500" i="2"/>
  <c r="J501" i="2"/>
  <c r="AC501" i="2"/>
  <c r="J525" i="2"/>
  <c r="AC525" i="2"/>
  <c r="J660" i="2"/>
  <c r="AC660" i="2"/>
  <c r="J72" i="2"/>
  <c r="AC72" i="2"/>
  <c r="J415" i="2"/>
  <c r="AC415" i="2"/>
  <c r="J163" i="2"/>
  <c r="AC163" i="2"/>
  <c r="J450" i="2"/>
  <c r="AC450" i="2"/>
  <c r="J812" i="2"/>
  <c r="AC812" i="2"/>
  <c r="J849" i="2"/>
  <c r="AC849" i="2"/>
  <c r="J815" i="2"/>
  <c r="AC815" i="2"/>
  <c r="J607" i="2"/>
  <c r="AC607" i="2"/>
  <c r="J602" i="2"/>
  <c r="AC602" i="2"/>
  <c r="J133" i="2"/>
  <c r="AC133" i="2"/>
  <c r="J297" i="2"/>
  <c r="AC297" i="2"/>
  <c r="J852" i="2"/>
  <c r="AC852" i="2"/>
  <c r="J292" i="2"/>
  <c r="AC292" i="2"/>
  <c r="J515" i="2"/>
  <c r="AC515" i="2"/>
  <c r="J499" i="2"/>
  <c r="AC499" i="2"/>
  <c r="J698" i="2"/>
  <c r="AC698" i="2"/>
  <c r="J444" i="2"/>
  <c r="AC444" i="2"/>
  <c r="J888" i="2"/>
  <c r="AC888" i="2"/>
  <c r="J232" i="2"/>
  <c r="AC232" i="2"/>
  <c r="J631" i="2"/>
  <c r="AC631" i="2"/>
  <c r="J632" i="2"/>
  <c r="AC632" i="2"/>
  <c r="J793" i="2"/>
  <c r="AC793" i="2"/>
  <c r="J636" i="2"/>
  <c r="AC636" i="2"/>
  <c r="J666" i="2"/>
  <c r="AC666" i="2"/>
  <c r="J841" i="2"/>
  <c r="AC841" i="2"/>
  <c r="J302" i="2"/>
  <c r="AC302" i="2"/>
  <c r="J512" i="2"/>
  <c r="AC512" i="2"/>
  <c r="J329" i="2"/>
  <c r="AC329" i="2"/>
  <c r="J397" i="2"/>
  <c r="AC397" i="2"/>
  <c r="J784" i="2"/>
  <c r="AC784" i="2"/>
  <c r="J334" i="2"/>
  <c r="AC334" i="2"/>
  <c r="J893" i="2"/>
  <c r="AC893" i="2"/>
  <c r="J527" i="2"/>
  <c r="AC527" i="2"/>
  <c r="J281" i="2"/>
  <c r="AC281" i="2"/>
  <c r="J863" i="2"/>
  <c r="AC863" i="2"/>
  <c r="J35" i="2"/>
  <c r="AC35" i="2"/>
  <c r="J595" i="2"/>
  <c r="AC595" i="2"/>
  <c r="J909" i="2"/>
  <c r="AC909" i="2"/>
  <c r="J609" i="2"/>
  <c r="AC609" i="2"/>
  <c r="J270" i="2"/>
  <c r="AC270" i="2"/>
  <c r="J535" i="2"/>
  <c r="AC535" i="2"/>
  <c r="J79" i="2"/>
  <c r="AC79" i="2"/>
  <c r="J80" i="2"/>
  <c r="AC80" i="2"/>
  <c r="J390" i="2"/>
  <c r="AC390" i="2"/>
  <c r="J872" i="2"/>
  <c r="AC872" i="2"/>
  <c r="J273" i="2"/>
  <c r="AC273" i="2"/>
  <c r="J267" i="2"/>
  <c r="AC267" i="2"/>
  <c r="J303" i="2"/>
  <c r="AC303" i="2"/>
  <c r="J304" i="2"/>
  <c r="AC304" i="2"/>
  <c r="J704" i="2"/>
  <c r="AC704" i="2"/>
  <c r="J331" i="2"/>
  <c r="AC331" i="2"/>
  <c r="J120" i="2"/>
  <c r="AC120" i="2"/>
  <c r="J325" i="2"/>
  <c r="AC325" i="2"/>
  <c r="J919" i="2"/>
  <c r="AC919" i="2"/>
  <c r="J288" i="2"/>
  <c r="AC288" i="2"/>
  <c r="J901" i="2"/>
  <c r="AC901" i="2"/>
  <c r="J955" i="2"/>
  <c r="AC955" i="2"/>
  <c r="J817" i="2"/>
  <c r="AC817" i="2"/>
  <c r="J180" i="2"/>
  <c r="AC180" i="2"/>
  <c r="J732" i="2"/>
  <c r="AC732" i="2"/>
  <c r="J548" i="2"/>
  <c r="AC548" i="2"/>
  <c r="J622" i="2"/>
  <c r="AC622" i="2"/>
  <c r="J378" i="2"/>
  <c r="AC378" i="2"/>
  <c r="J263" i="2"/>
  <c r="AC263" i="2"/>
  <c r="J703" i="2"/>
  <c r="AC703" i="2"/>
  <c r="J940" i="2"/>
  <c r="AC940" i="2"/>
  <c r="J429" i="2"/>
  <c r="AC429" i="2"/>
  <c r="J271" i="2"/>
  <c r="AC271" i="2"/>
  <c r="J764" i="2"/>
  <c r="AC764" i="2"/>
  <c r="J337" i="2"/>
  <c r="AC337" i="2"/>
  <c r="J221" i="2"/>
  <c r="AC221" i="2"/>
  <c r="J260" i="2"/>
  <c r="AC260" i="2"/>
  <c r="J417" i="2"/>
  <c r="AC417" i="2"/>
  <c r="J842" i="2"/>
  <c r="AC842" i="2"/>
  <c r="AC974" i="2"/>
  <c r="AC958" i="2"/>
  <c r="AC942" i="2"/>
  <c r="AC926" i="2"/>
  <c r="AC910" i="2"/>
  <c r="AC894" i="2"/>
  <c r="AC878" i="2"/>
  <c r="AC862" i="2"/>
  <c r="AC846" i="2"/>
  <c r="P21" i="6"/>
  <c r="P23" i="6"/>
  <c r="F11" i="6"/>
  <c r="E12" i="6" s="1"/>
  <c r="P22" i="6"/>
  <c r="Y8" i="6"/>
  <c r="P18" i="6"/>
  <c r="P19" i="6"/>
  <c r="P20" i="6"/>
  <c r="P24" i="6"/>
  <c r="P25" i="6"/>
  <c r="P16" i="6"/>
  <c r="P26" i="6"/>
  <c r="P27" i="6"/>
  <c r="P14" i="6"/>
  <c r="P12" i="6"/>
  <c r="Q12" i="6"/>
  <c r="P15" i="6"/>
  <c r="Q14" i="6"/>
  <c r="P1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D19E48-C930-4AE7-9AFC-884862D5F3E2}" keepAlive="1" name="Query - goe" description="Connection to the 'goe' query in the workbook." type="5" refreshedVersion="8" background="1" saveData="1">
    <dbPr connection="Provider=Microsoft.Mashup.OleDb.1;Data Source=$Workbook$;Location=goe;Extended Properties=&quot;&quot;" command="SELECT * FROM [goe]"/>
  </connection>
  <connection id="2" xr16:uid="{EAFADD3E-8296-4F8F-97C9-1D71FAD88CA4}" keepAlive="1" name="Query - goe (2)" description="Connection to the 'goe (2)' query in the workbook." type="5" refreshedVersion="8" background="1" saveData="1">
    <dbPr connection="Provider=Microsoft.Mashup.OleDb.1;Data Source=$Workbook$;Location=&quot;goe (2)&quot;;Extended Properties=&quot;&quot;" command="SELECT * FROM [goe (2)]"/>
  </connection>
  <connection id="3" xr16:uid="{8752B97C-1B8F-4318-ADC7-7BC204B7677E}"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4" xr16:uid="{AD1DEA4D-1C5D-4F08-9F53-D23E66036422}"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5" xr16:uid="{0041DFA5-8C37-4B70-8E65-F11F8F160B1E}"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 id="6" xr16:uid="{340730F7-C98D-401E-BEE3-2D74247D7C8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67CAD464-6429-4113-8E2B-D8C631636E4F}" name="WorksheetConnection_mtn_customer_churn(Dashboard).xlsx!Table1" type="102" refreshedVersion="8" minRefreshableVersion="5">
    <extLst>
      <ext xmlns:x15="http://schemas.microsoft.com/office/spreadsheetml/2010/11/main" uri="{DE250136-89BD-433C-8126-D09CA5730AF9}">
        <x15:connection id="Table1">
          <x15:rangePr sourceName="_xlcn.WorksheetConnection_mtn_customer_churnDashboard.xlsxTable11"/>
        </x15:connection>
      </ext>
    </extLst>
  </connection>
  <connection id="8" xr16:uid="{D3BCCE54-16F5-4B21-986D-CF81A19CAD1B}" name="WorksheetConnection_mtn_customer_churn(Dashboard).xlsx!Table1__2" type="102" refreshedVersion="8" minRefreshableVersion="5">
    <extLst>
      <ext xmlns:x15="http://schemas.microsoft.com/office/spreadsheetml/2010/11/main" uri="{DE250136-89BD-433C-8126-D09CA5730AF9}">
        <x15:connection id="Table1__2">
          <x15:rangePr sourceName="_xlcn.WorksheetConnection_mtn_customer_churnDashboard.xlsxTable1__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<sst xmlns="http://schemas.openxmlformats.org/spreadsheetml/2006/main" count="23994" uniqueCount="1137">
  <si>
    <t>Customer ID</t>
  </si>
  <si>
    <t>Full Name</t>
  </si>
  <si>
    <t>Date of Purchase</t>
  </si>
  <si>
    <t>Age</t>
  </si>
  <si>
    <t>State</t>
  </si>
  <si>
    <t>MTN Device</t>
  </si>
  <si>
    <t>Gender</t>
  </si>
  <si>
    <t>Satisfaction Rate</t>
  </si>
  <si>
    <t>Customer Review</t>
  </si>
  <si>
    <t>Customer Tenure in months</t>
  </si>
  <si>
    <t>Subscription Plan</t>
  </si>
  <si>
    <t>Unit Price</t>
  </si>
  <si>
    <t>Number of Times Purchased</t>
  </si>
  <si>
    <t>Total Revenue</t>
  </si>
  <si>
    <t>Data Usage</t>
  </si>
  <si>
    <t>Customer Churn Status</t>
  </si>
  <si>
    <t>Reasons for Churn</t>
  </si>
  <si>
    <t>CUST0001</t>
  </si>
  <si>
    <t>Ngozi Berry</t>
  </si>
  <si>
    <t>Kwara</t>
  </si>
  <si>
    <t>4G Router</t>
  </si>
  <si>
    <t>Male</t>
  </si>
  <si>
    <t>Fair</t>
  </si>
  <si>
    <t>165GB Monthly Plan</t>
  </si>
  <si>
    <t>Yes</t>
  </si>
  <si>
    <t>Relocation</t>
  </si>
  <si>
    <t>CUST0002</t>
  </si>
  <si>
    <t>Zainab Baker</t>
  </si>
  <si>
    <t>Abuja (FCT)</t>
  </si>
  <si>
    <t>Mobile SIM Card</t>
  </si>
  <si>
    <t>Female</t>
  </si>
  <si>
    <t>12.5GB Monthly Plan</t>
  </si>
  <si>
    <t>Better Offers from Competitors</t>
  </si>
  <si>
    <t>CUST0003</t>
  </si>
  <si>
    <t>Saidu Evans</t>
  </si>
  <si>
    <t>Sokoto</t>
  </si>
  <si>
    <t>5G Broadband Router</t>
  </si>
  <si>
    <t>Poor</t>
  </si>
  <si>
    <t>150GB FUP Monthly Unlimited</t>
  </si>
  <si>
    <t>No</t>
  </si>
  <si>
    <t>1GB+1.5mins Daily Plan</t>
  </si>
  <si>
    <t>Broadband MiFi</t>
  </si>
  <si>
    <t>30GB Monthly Broadband Plan</t>
  </si>
  <si>
    <t>CUST0004</t>
  </si>
  <si>
    <t>Ejiro Walker</t>
  </si>
  <si>
    <t>Gombe</t>
  </si>
  <si>
    <t>10GB+10mins Monthly Plan</t>
  </si>
  <si>
    <t>CUST0005</t>
  </si>
  <si>
    <t>Nura Mann</t>
  </si>
  <si>
    <t>Oyo</t>
  </si>
  <si>
    <t>Good</t>
  </si>
  <si>
    <t>25GB Monthly Plan</t>
  </si>
  <si>
    <t>CUST0006</t>
  </si>
  <si>
    <t>Tamuno Lewis</t>
  </si>
  <si>
    <t>Plateau</t>
  </si>
  <si>
    <t>Excellent</t>
  </si>
  <si>
    <t>7GB Monthly Plan</t>
  </si>
  <si>
    <t>1.5TB Yearly Broadband Plan</t>
  </si>
  <si>
    <t>65GB Monthly Plan</t>
  </si>
  <si>
    <t>CUST0007</t>
  </si>
  <si>
    <t>Boma Stewart</t>
  </si>
  <si>
    <t>Jigawa</t>
  </si>
  <si>
    <t>120GB Monthly Broadband Plan</t>
  </si>
  <si>
    <t>CUST0008</t>
  </si>
  <si>
    <t>Ifeanyi Park</t>
  </si>
  <si>
    <t>300GB FUP Monthly Unlimited</t>
  </si>
  <si>
    <t>CUST0009</t>
  </si>
  <si>
    <t>Bala Robbins</t>
  </si>
  <si>
    <t>CUST0010</t>
  </si>
  <si>
    <t>Halima Ochoa</t>
  </si>
  <si>
    <t>Imo</t>
  </si>
  <si>
    <t>60GB Monthly Broadband Plan</t>
  </si>
  <si>
    <t>500MB Daily Plan</t>
  </si>
  <si>
    <t>CUST0011</t>
  </si>
  <si>
    <t>Ejiro Griffith</t>
  </si>
  <si>
    <t>Bauchi</t>
  </si>
  <si>
    <t>Poor Network</t>
  </si>
  <si>
    <t>CUST0012</t>
  </si>
  <si>
    <t>Zainab Morton</t>
  </si>
  <si>
    <t>Ondo</t>
  </si>
  <si>
    <t>CUST0013</t>
  </si>
  <si>
    <t>Ngozi Moreno</t>
  </si>
  <si>
    <t>Kebbi</t>
  </si>
  <si>
    <t>3.2GB 2-Day Plan</t>
  </si>
  <si>
    <t>CUST0014</t>
  </si>
  <si>
    <t>Ngozi Crawford</t>
  </si>
  <si>
    <t>Adamawa</t>
  </si>
  <si>
    <t>20GB Monthly Plan</t>
  </si>
  <si>
    <t>CUST0015</t>
  </si>
  <si>
    <t>Abubakar Garner</t>
  </si>
  <si>
    <t>Yobe</t>
  </si>
  <si>
    <t>CUST0016</t>
  </si>
  <si>
    <t>Kunle Ford</t>
  </si>
  <si>
    <t>CUST0017</t>
  </si>
  <si>
    <t>Tunde Hayes</t>
  </si>
  <si>
    <t>Anambra</t>
  </si>
  <si>
    <t>Costly Data Plans</t>
  </si>
  <si>
    <t>CUST0018</t>
  </si>
  <si>
    <t>David Fletcher</t>
  </si>
  <si>
    <t>CUST0019</t>
  </si>
  <si>
    <t>Obinna Wright</t>
  </si>
  <si>
    <t>Cross River</t>
  </si>
  <si>
    <t>2.5GB 2-Day Plan</t>
  </si>
  <si>
    <t>CUST0020</t>
  </si>
  <si>
    <t>Amaka Reed</t>
  </si>
  <si>
    <t>450GB 3-Month Broadband Plan</t>
  </si>
  <si>
    <t>CUST0021</t>
  </si>
  <si>
    <t>Oghene Brown</t>
  </si>
  <si>
    <t>CUST0022</t>
  </si>
  <si>
    <t>Shehu Ferguson</t>
  </si>
  <si>
    <t>Kogi</t>
  </si>
  <si>
    <t>CUST0023</t>
  </si>
  <si>
    <t>Oghene Vazquez</t>
  </si>
  <si>
    <t>Osun</t>
  </si>
  <si>
    <t>Very Good</t>
  </si>
  <si>
    <t>200GB Monthly Broadband Plan</t>
  </si>
  <si>
    <t>CUST0024</t>
  </si>
  <si>
    <t>David Johnson</t>
  </si>
  <si>
    <t>Kano</t>
  </si>
  <si>
    <t>CUST0025</t>
  </si>
  <si>
    <t>Ifeanyi Brown</t>
  </si>
  <si>
    <t>Benue</t>
  </si>
  <si>
    <t>CUST0026</t>
  </si>
  <si>
    <t>Ese Simmons</t>
  </si>
  <si>
    <t>CUST0027</t>
  </si>
  <si>
    <t>Maryam Reyes</t>
  </si>
  <si>
    <t>CUST0028</t>
  </si>
  <si>
    <t>Obinna Sanchez</t>
  </si>
  <si>
    <t>Rivers</t>
  </si>
  <si>
    <t>CUST0029</t>
  </si>
  <si>
    <t>Boma Franco</t>
  </si>
  <si>
    <t>Enugu</t>
  </si>
  <si>
    <t>CUST0030</t>
  </si>
  <si>
    <t>Alabo Davis</t>
  </si>
  <si>
    <t>CUST0031</t>
  </si>
  <si>
    <t>Kunle West</t>
  </si>
  <si>
    <t>CUST0032</t>
  </si>
  <si>
    <t>Maryam Terry</t>
  </si>
  <si>
    <t>CUST0033</t>
  </si>
  <si>
    <t>Amina Mosley</t>
  </si>
  <si>
    <t>Borno</t>
  </si>
  <si>
    <t>CUST0034</t>
  </si>
  <si>
    <t>Shehu Anderson</t>
  </si>
  <si>
    <t>Edo</t>
  </si>
  <si>
    <t>CUST0035</t>
  </si>
  <si>
    <t>Oghene Mcguire</t>
  </si>
  <si>
    <t>Kaduna</t>
  </si>
  <si>
    <t>CUST0036</t>
  </si>
  <si>
    <t>Ifeanyi Randall</t>
  </si>
  <si>
    <t>Abia</t>
  </si>
  <si>
    <t>CUST0037</t>
  </si>
  <si>
    <t>Ifeanyi Ruiz</t>
  </si>
  <si>
    <t>Ekiti</t>
  </si>
  <si>
    <t>CUST0038</t>
  </si>
  <si>
    <t>Shehu Randall</t>
  </si>
  <si>
    <t>CUST0039</t>
  </si>
  <si>
    <t>Zina Green</t>
  </si>
  <si>
    <t>Bayelsa</t>
  </si>
  <si>
    <t>CUST0040</t>
  </si>
  <si>
    <t>Chinedu Ruiz</t>
  </si>
  <si>
    <t>CUST0041</t>
  </si>
  <si>
    <t>Ejiro Mason</t>
  </si>
  <si>
    <t>CUST0042</t>
  </si>
  <si>
    <t>Shehu Hoffman</t>
  </si>
  <si>
    <t>1.5GB 2-Day Plan</t>
  </si>
  <si>
    <t>CUST0043</t>
  </si>
  <si>
    <t>Abubakar Johnson</t>
  </si>
  <si>
    <t>Fast Data Consumption</t>
  </si>
  <si>
    <t>CUST0044</t>
  </si>
  <si>
    <t>Grace Walker</t>
  </si>
  <si>
    <t>CUST0045</t>
  </si>
  <si>
    <t>Alabo Thompson</t>
  </si>
  <si>
    <t>CUST0046</t>
  </si>
  <si>
    <t>Amina Wright</t>
  </si>
  <si>
    <t>CUST0047</t>
  </si>
  <si>
    <t>Bala Christian</t>
  </si>
  <si>
    <t>Delta</t>
  </si>
  <si>
    <t>CUST0048</t>
  </si>
  <si>
    <t>Abubakar Gentry</t>
  </si>
  <si>
    <t>CUST0049</t>
  </si>
  <si>
    <t>Zainab Taylor</t>
  </si>
  <si>
    <t>CUST0050</t>
  </si>
  <si>
    <t>Tega Stevens</t>
  </si>
  <si>
    <t>CUST0051</t>
  </si>
  <si>
    <t>Zina Carter</t>
  </si>
  <si>
    <t>CUST0052</t>
  </si>
  <si>
    <t>Halima Johnston</t>
  </si>
  <si>
    <t>CUST0053</t>
  </si>
  <si>
    <t>Grace Christensen</t>
  </si>
  <si>
    <t>Zamfara</t>
  </si>
  <si>
    <t>CUST0054</t>
  </si>
  <si>
    <t>Amaka Potter</t>
  </si>
  <si>
    <t>Akwa Ibom</t>
  </si>
  <si>
    <t>16.5GB+10mins Monthly Plan</t>
  </si>
  <si>
    <t>CUST0055</t>
  </si>
  <si>
    <t>Halima Smith</t>
  </si>
  <si>
    <t>CUST0056</t>
  </si>
  <si>
    <t>Tega Daniels</t>
  </si>
  <si>
    <t>Nasarawa</t>
  </si>
  <si>
    <t>CUST0057</t>
  </si>
  <si>
    <t>Chinedu Davis</t>
  </si>
  <si>
    <t>CUST0058</t>
  </si>
  <si>
    <t>Ngozi Brown</t>
  </si>
  <si>
    <t>CUST0059</t>
  </si>
  <si>
    <t>Halima Williams</t>
  </si>
  <si>
    <t>CUST0060</t>
  </si>
  <si>
    <t>Amina Payne</t>
  </si>
  <si>
    <t>CUST0061</t>
  </si>
  <si>
    <t>Abubakar Ewing</t>
  </si>
  <si>
    <t>CUST0062</t>
  </si>
  <si>
    <t>Ngozi Henson</t>
  </si>
  <si>
    <t>CUST0063</t>
  </si>
  <si>
    <t>Amina Flores</t>
  </si>
  <si>
    <t>Taraba</t>
  </si>
  <si>
    <t>CUST0064</t>
  </si>
  <si>
    <t>Ejiro Ford</t>
  </si>
  <si>
    <t>CUST0065</t>
  </si>
  <si>
    <t>Kunle Shaw</t>
  </si>
  <si>
    <t>CUST0066</t>
  </si>
  <si>
    <t>David Schneider</t>
  </si>
  <si>
    <t>CUST0067</t>
  </si>
  <si>
    <t>Ejiro Smith</t>
  </si>
  <si>
    <t>CUST0068</t>
  </si>
  <si>
    <t>Halima Anderson</t>
  </si>
  <si>
    <t>CUST0069</t>
  </si>
  <si>
    <t>Tunde Oliver</t>
  </si>
  <si>
    <t>CUST0070</t>
  </si>
  <si>
    <t>Ese Obrien</t>
  </si>
  <si>
    <t>CUST0071</t>
  </si>
  <si>
    <t>Alabo Keith</t>
  </si>
  <si>
    <t>CUST0072</t>
  </si>
  <si>
    <t>Ngozi Hernandez</t>
  </si>
  <si>
    <t>CUST0073</t>
  </si>
  <si>
    <t>Ese Flowers</t>
  </si>
  <si>
    <t>CUST0074</t>
  </si>
  <si>
    <t>Ibim Marshall</t>
  </si>
  <si>
    <t>CUST0075</t>
  </si>
  <si>
    <t>Tega Medina</t>
  </si>
  <si>
    <t>CUST0076</t>
  </si>
  <si>
    <t>Nura Mcneil</t>
  </si>
  <si>
    <t>CUST0077</t>
  </si>
  <si>
    <t>Chinedu Pitts</t>
  </si>
  <si>
    <t>CUST0078</t>
  </si>
  <si>
    <t>Alabo Kelly</t>
  </si>
  <si>
    <t>CUST0079</t>
  </si>
  <si>
    <t>Fatima Pennington</t>
  </si>
  <si>
    <t>CUST0080</t>
  </si>
  <si>
    <t>Kunle Williams</t>
  </si>
  <si>
    <t>CUST0081</t>
  </si>
  <si>
    <t>Chinedu Ortiz</t>
  </si>
  <si>
    <t>CUST0082</t>
  </si>
  <si>
    <t>Michael Ortiz</t>
  </si>
  <si>
    <t>CUST0083</t>
  </si>
  <si>
    <t>Shehu Holt</t>
  </si>
  <si>
    <t>CUST0084</t>
  </si>
  <si>
    <t>Maryam Velez</t>
  </si>
  <si>
    <t>CUST0085</t>
  </si>
  <si>
    <t>Alabo Turner</t>
  </si>
  <si>
    <t>Niger</t>
  </si>
  <si>
    <t>CUST0086</t>
  </si>
  <si>
    <t>Amina Rivas</t>
  </si>
  <si>
    <t>CUST0087</t>
  </si>
  <si>
    <t>Omamuzo Guerrero</t>
  </si>
  <si>
    <t>CUST0088</t>
  </si>
  <si>
    <t>Amaka Brown</t>
  </si>
  <si>
    <t>Poor Customer Service</t>
  </si>
  <si>
    <t>CUST0089</t>
  </si>
  <si>
    <t>Michael Schultz</t>
  </si>
  <si>
    <t>CUST0090</t>
  </si>
  <si>
    <t>John Montoya</t>
  </si>
  <si>
    <t>CUST0091</t>
  </si>
  <si>
    <t>Ngozi Fox</t>
  </si>
  <si>
    <t>CUST0092</t>
  </si>
  <si>
    <t>Chinedu Burke</t>
  </si>
  <si>
    <t>CUST0093</t>
  </si>
  <si>
    <t>Amaka Webb</t>
  </si>
  <si>
    <t>CUST0094</t>
  </si>
  <si>
    <t>Maryam Tucker</t>
  </si>
  <si>
    <t>CUST0095</t>
  </si>
  <si>
    <t>Sarah James</t>
  </si>
  <si>
    <t>CUST0096</t>
  </si>
  <si>
    <t>Tega Turner</t>
  </si>
  <si>
    <t>CUST0097</t>
  </si>
  <si>
    <t>Ese Perez</t>
  </si>
  <si>
    <t>High Call Tarriffs</t>
  </si>
  <si>
    <t>CUST0098</t>
  </si>
  <si>
    <t>Tega Murray</t>
  </si>
  <si>
    <t>CUST0099</t>
  </si>
  <si>
    <t>Boma Gonzalez</t>
  </si>
  <si>
    <t>CUST0100</t>
  </si>
  <si>
    <t>Kunle Davis</t>
  </si>
  <si>
    <t>CUST0101</t>
  </si>
  <si>
    <t>Bola Brown</t>
  </si>
  <si>
    <t>CUST0102</t>
  </si>
  <si>
    <t>Ifeanyi Burns</t>
  </si>
  <si>
    <t>CUST0103</t>
  </si>
  <si>
    <t>Chinedu Barrera</t>
  </si>
  <si>
    <t>CUST0104</t>
  </si>
  <si>
    <t>Zina Fischer</t>
  </si>
  <si>
    <t>Katsina</t>
  </si>
  <si>
    <t>CUST0105</t>
  </si>
  <si>
    <t>Amaka Garcia</t>
  </si>
  <si>
    <t>CUST0106</t>
  </si>
  <si>
    <t>Abubakar Holmes</t>
  </si>
  <si>
    <t>CUST0107</t>
  </si>
  <si>
    <t>Bola Rogers</t>
  </si>
  <si>
    <t>CUST0108</t>
  </si>
  <si>
    <t>John Rose</t>
  </si>
  <si>
    <t>CUST0109</t>
  </si>
  <si>
    <t>Tamuno Bates</t>
  </si>
  <si>
    <t>CUST0110</t>
  </si>
  <si>
    <t>Ibim Richards</t>
  </si>
  <si>
    <t>CUST0111</t>
  </si>
  <si>
    <t>Fatima Blevins</t>
  </si>
  <si>
    <t>CUST0112</t>
  </si>
  <si>
    <t>Bala Smith</t>
  </si>
  <si>
    <t>CUST0113</t>
  </si>
  <si>
    <t>Michael Evans</t>
  </si>
  <si>
    <t>CUST0114</t>
  </si>
  <si>
    <t>Amina Todd</t>
  </si>
  <si>
    <t>CUST0115</t>
  </si>
  <si>
    <t>Maryam Smith</t>
  </si>
  <si>
    <t>CUST0116</t>
  </si>
  <si>
    <t>Bola Garcia</t>
  </si>
  <si>
    <t>CUST0117</t>
  </si>
  <si>
    <t>Sade Collins</t>
  </si>
  <si>
    <t>CUST0118</t>
  </si>
  <si>
    <t>Zainab Garcia</t>
  </si>
  <si>
    <t>CUST0119</t>
  </si>
  <si>
    <t>Omamuzo Terry</t>
  </si>
  <si>
    <t>CUST0120</t>
  </si>
  <si>
    <t>Fatima Lindsey</t>
  </si>
  <si>
    <t>CUST0121</t>
  </si>
  <si>
    <t>Tunde Smith</t>
  </si>
  <si>
    <t>CUST0122</t>
  </si>
  <si>
    <t>Grace Fowler</t>
  </si>
  <si>
    <t>CUST0123</t>
  </si>
  <si>
    <t>Tega Chen</t>
  </si>
  <si>
    <t>CUST0124</t>
  </si>
  <si>
    <t>Shehu Nguyen</t>
  </si>
  <si>
    <t>CUST0125</t>
  </si>
  <si>
    <t>Halima Aguilar</t>
  </si>
  <si>
    <t>CUST0126</t>
  </si>
  <si>
    <t>Ejiro Ware</t>
  </si>
  <si>
    <t>CUST0127</t>
  </si>
  <si>
    <t>Ifeanyi Clayton</t>
  </si>
  <si>
    <t>CUST0128</t>
  </si>
  <si>
    <t>Sade Berry</t>
  </si>
  <si>
    <t>CUST0129</t>
  </si>
  <si>
    <t>Shehu Lee</t>
  </si>
  <si>
    <t>CUST0130</t>
  </si>
  <si>
    <t>Tamuno Greer</t>
  </si>
  <si>
    <t>CUST0131</t>
  </si>
  <si>
    <t>Funke Hart</t>
  </si>
  <si>
    <t>CUST0132</t>
  </si>
  <si>
    <t>Nura Yang</t>
  </si>
  <si>
    <t>CUST0133</t>
  </si>
  <si>
    <t>Oghene Cooper</t>
  </si>
  <si>
    <t>CUST0134</t>
  </si>
  <si>
    <t>Obinna Branch</t>
  </si>
  <si>
    <t>CUST0135</t>
  </si>
  <si>
    <t>Bola Anderson</t>
  </si>
  <si>
    <t>CUST0136</t>
  </si>
  <si>
    <t>John Hill</t>
  </si>
  <si>
    <t>CUST0137</t>
  </si>
  <si>
    <t>Zina Singh</t>
  </si>
  <si>
    <t>CUST0138</t>
  </si>
  <si>
    <t>Ibim Brown</t>
  </si>
  <si>
    <t>CUST0139</t>
  </si>
  <si>
    <t>Saidu Holt</t>
  </si>
  <si>
    <t>CUST0140</t>
  </si>
  <si>
    <t>Amaka Vang</t>
  </si>
  <si>
    <t>CUST0141</t>
  </si>
  <si>
    <t>Ibim Faulkner</t>
  </si>
  <si>
    <t>CUST0142</t>
  </si>
  <si>
    <t>Bala Hood</t>
  </si>
  <si>
    <t>CUST0143</t>
  </si>
  <si>
    <t>Bola Brooks</t>
  </si>
  <si>
    <t>CUST0144</t>
  </si>
  <si>
    <t>Fatima Wheeler</t>
  </si>
  <si>
    <t>CUST0145</t>
  </si>
  <si>
    <t>Halima Valencia</t>
  </si>
  <si>
    <t>CUST0146</t>
  </si>
  <si>
    <t>Tamuno Boyd</t>
  </si>
  <si>
    <t>CUST0147</t>
  </si>
  <si>
    <t>Chinedu Martinez</t>
  </si>
  <si>
    <t>CUST0148</t>
  </si>
  <si>
    <t>Ejiro Finley</t>
  </si>
  <si>
    <t>CUST0149</t>
  </si>
  <si>
    <t>Omamuzo Levine</t>
  </si>
  <si>
    <t>CUST0150</t>
  </si>
  <si>
    <t>Ejiro Roman</t>
  </si>
  <si>
    <t>CUST0151</t>
  </si>
  <si>
    <t>Tega Mendez</t>
  </si>
  <si>
    <t>CUST0152</t>
  </si>
  <si>
    <t>Tamuno Yang</t>
  </si>
  <si>
    <t>CUST0153</t>
  </si>
  <si>
    <t>Maryam Williams</t>
  </si>
  <si>
    <t>CUST0154</t>
  </si>
  <si>
    <t>David Miller</t>
  </si>
  <si>
    <t>CUST0155</t>
  </si>
  <si>
    <t>Ngozi Fowler</t>
  </si>
  <si>
    <t>CUST0156</t>
  </si>
  <si>
    <t>Ifeanyi Garcia</t>
  </si>
  <si>
    <t>CUST0157</t>
  </si>
  <si>
    <t>Ifeanyi Jimenez</t>
  </si>
  <si>
    <t>CUST0159</t>
  </si>
  <si>
    <t>Kunle Nielsen</t>
  </si>
  <si>
    <t>CUST0160</t>
  </si>
  <si>
    <t>Oghene Diaz</t>
  </si>
  <si>
    <t>CUST0161</t>
  </si>
  <si>
    <t>Michael Wilson</t>
  </si>
  <si>
    <t>CUST0162</t>
  </si>
  <si>
    <t>Grace Gallegos</t>
  </si>
  <si>
    <t>CUST0163</t>
  </si>
  <si>
    <t>Nura Jackson</t>
  </si>
  <si>
    <t>CUST0164</t>
  </si>
  <si>
    <t>Maryam Diaz</t>
  </si>
  <si>
    <t>CUST0165</t>
  </si>
  <si>
    <t>Oghene Allison</t>
  </si>
  <si>
    <t>CUST0166</t>
  </si>
  <si>
    <t>Sade Suarez</t>
  </si>
  <si>
    <t>CUST0167</t>
  </si>
  <si>
    <t>Ejiro Thomas</t>
  </si>
  <si>
    <t>CUST0168</t>
  </si>
  <si>
    <t>Abubakar Weiss</t>
  </si>
  <si>
    <t>CUST0169</t>
  </si>
  <si>
    <t>Maryam Dean</t>
  </si>
  <si>
    <t>CUST0170</t>
  </si>
  <si>
    <t>Amaka Whitaker</t>
  </si>
  <si>
    <t>CUST0171</t>
  </si>
  <si>
    <t>Maryam Dixon</t>
  </si>
  <si>
    <t>CUST0172</t>
  </si>
  <si>
    <t>Obinna Miller</t>
  </si>
  <si>
    <t>CUST0173</t>
  </si>
  <si>
    <t>Maryam Soto</t>
  </si>
  <si>
    <t>CUST0174</t>
  </si>
  <si>
    <t>Kunle Jones</t>
  </si>
  <si>
    <t>CUST0175</t>
  </si>
  <si>
    <t>Tamuno Patton</t>
  </si>
  <si>
    <t>CUST0176</t>
  </si>
  <si>
    <t>Maryam Martinez</t>
  </si>
  <si>
    <t>CUST0177</t>
  </si>
  <si>
    <t>Amina Johnson</t>
  </si>
  <si>
    <t>CUST0178</t>
  </si>
  <si>
    <t>Ejiro Johnson</t>
  </si>
  <si>
    <t>CUST0179</t>
  </si>
  <si>
    <t>Bola Curtis</t>
  </si>
  <si>
    <t>CUST0180</t>
  </si>
  <si>
    <t>Ese Haley</t>
  </si>
  <si>
    <t>CUST0181</t>
  </si>
  <si>
    <t>Halima Walker</t>
  </si>
  <si>
    <t>Lagos</t>
  </si>
  <si>
    <t>CUST0182</t>
  </si>
  <si>
    <t>Obinna Mills</t>
  </si>
  <si>
    <t>CUST0183</t>
  </si>
  <si>
    <t>CUST0184</t>
  </si>
  <si>
    <t>Ngozi Webb</t>
  </si>
  <si>
    <t>CUST0185</t>
  </si>
  <si>
    <t>Obinna Young</t>
  </si>
  <si>
    <t>CUST0186</t>
  </si>
  <si>
    <t>Halima Harrison</t>
  </si>
  <si>
    <t>CUST0187</t>
  </si>
  <si>
    <t>Chinedu Brown</t>
  </si>
  <si>
    <t>CUST0188</t>
  </si>
  <si>
    <t>Sade Cruz</t>
  </si>
  <si>
    <t>CUST0189</t>
  </si>
  <si>
    <t>Zainab Mcguire</t>
  </si>
  <si>
    <t>CUST0190</t>
  </si>
  <si>
    <t>Funke Thomas</t>
  </si>
  <si>
    <t>CUST0191</t>
  </si>
  <si>
    <t>Sarah Meyer</t>
  </si>
  <si>
    <t>CUST0192</t>
  </si>
  <si>
    <t>Oghene Schroeder</t>
  </si>
  <si>
    <t>CUST0193</t>
  </si>
  <si>
    <t>Sarah Thomas</t>
  </si>
  <si>
    <t>CUST0194</t>
  </si>
  <si>
    <t>Obinna Dunn</t>
  </si>
  <si>
    <t>CUST0195</t>
  </si>
  <si>
    <t>Oghene Munoz</t>
  </si>
  <si>
    <t>CUST0196</t>
  </si>
  <si>
    <t>Halima Burns</t>
  </si>
  <si>
    <t>CUST0197</t>
  </si>
  <si>
    <t>Ibim Murphy</t>
  </si>
  <si>
    <t>CUST0198</t>
  </si>
  <si>
    <t>Bola Potter</t>
  </si>
  <si>
    <t>CUST0199</t>
  </si>
  <si>
    <t>John Morales</t>
  </si>
  <si>
    <t>CUST0200</t>
  </si>
  <si>
    <t>Saidu Tucker</t>
  </si>
  <si>
    <t>CUST0201</t>
  </si>
  <si>
    <t>John Mcgrath</t>
  </si>
  <si>
    <t>CUST0202</t>
  </si>
  <si>
    <t>Shehu Hays</t>
  </si>
  <si>
    <t>CUST0203</t>
  </si>
  <si>
    <t>Ibim Castro</t>
  </si>
  <si>
    <t>CUST0204</t>
  </si>
  <si>
    <t>Obinna Patterson</t>
  </si>
  <si>
    <t>CUST0205</t>
  </si>
  <si>
    <t>Saidu Munoz</t>
  </si>
  <si>
    <t>CUST0206</t>
  </si>
  <si>
    <t>Ngozi Wood</t>
  </si>
  <si>
    <t>CUST0207</t>
  </si>
  <si>
    <t>Bola Miller</t>
  </si>
  <si>
    <t>CUST0208</t>
  </si>
  <si>
    <t>Ngozi Acevedo</t>
  </si>
  <si>
    <t>CUST0209</t>
  </si>
  <si>
    <t>Kunle Bird</t>
  </si>
  <si>
    <t>CUST0210</t>
  </si>
  <si>
    <t>Ejiro Gill</t>
  </si>
  <si>
    <t>CUST0211</t>
  </si>
  <si>
    <t>Alabo Clay</t>
  </si>
  <si>
    <t>CUST0212</t>
  </si>
  <si>
    <t>Michael Williams</t>
  </si>
  <si>
    <t>CUST0213</t>
  </si>
  <si>
    <t>Zainab Clark</t>
  </si>
  <si>
    <t>CUST0214</t>
  </si>
  <si>
    <t>Ese Cooper</t>
  </si>
  <si>
    <t>CUST0215</t>
  </si>
  <si>
    <t>Grace Figueroa</t>
  </si>
  <si>
    <t>CUST0216</t>
  </si>
  <si>
    <t>John Erickson</t>
  </si>
  <si>
    <t>CUST0217</t>
  </si>
  <si>
    <t>Kunle Collins</t>
  </si>
  <si>
    <t>CUST0218</t>
  </si>
  <si>
    <t>Zina Dawson</t>
  </si>
  <si>
    <t>CUST0219</t>
  </si>
  <si>
    <t>Fatima Scott</t>
  </si>
  <si>
    <t>CUST0220</t>
  </si>
  <si>
    <t>CUST0221</t>
  </si>
  <si>
    <t>Zina Cochran</t>
  </si>
  <si>
    <t>CUST0222</t>
  </si>
  <si>
    <t>Fatima Carpenter</t>
  </si>
  <si>
    <t>CUST0223</t>
  </si>
  <si>
    <t>Sade Howell</t>
  </si>
  <si>
    <t>CUST0224</t>
  </si>
  <si>
    <t>Sarah Stevens</t>
  </si>
  <si>
    <t>CUST0225</t>
  </si>
  <si>
    <t>Bala Cummings</t>
  </si>
  <si>
    <t>CUST0226</t>
  </si>
  <si>
    <t>Grace Carter</t>
  </si>
  <si>
    <t>CUST0227</t>
  </si>
  <si>
    <t>Ese Stewart</t>
  </si>
  <si>
    <t>CUST0228</t>
  </si>
  <si>
    <t>Zina Fuller</t>
  </si>
  <si>
    <t>CUST0229</t>
  </si>
  <si>
    <t>John Edwards</t>
  </si>
  <si>
    <t>CUST0230</t>
  </si>
  <si>
    <t>Ngozi Pierce</t>
  </si>
  <si>
    <t>CUST0231</t>
  </si>
  <si>
    <t>Sade Smith</t>
  </si>
  <si>
    <t>CUST0232</t>
  </si>
  <si>
    <t>Chinedu Hughes</t>
  </si>
  <si>
    <t>CUST0233</t>
  </si>
  <si>
    <t>John Benjamin</t>
  </si>
  <si>
    <t>CUST0234</t>
  </si>
  <si>
    <t>Bala Hardin</t>
  </si>
  <si>
    <t>CUST0235</t>
  </si>
  <si>
    <t>Michael Savage</t>
  </si>
  <si>
    <t>CUST0236</t>
  </si>
  <si>
    <t>Omamuzo Stephenson</t>
  </si>
  <si>
    <t>CUST0237</t>
  </si>
  <si>
    <t>Maryam Moore</t>
  </si>
  <si>
    <t>CUST0238</t>
  </si>
  <si>
    <t>John Patel</t>
  </si>
  <si>
    <t>CUST0239</t>
  </si>
  <si>
    <t>Bala Holt</t>
  </si>
  <si>
    <t>CUST0240</t>
  </si>
  <si>
    <t>Omamuzo Roberts</t>
  </si>
  <si>
    <t>CUST0241</t>
  </si>
  <si>
    <t>Bala Calhoun</t>
  </si>
  <si>
    <t>CUST0242</t>
  </si>
  <si>
    <t>CUST0243</t>
  </si>
  <si>
    <t>Chinedu Elliott</t>
  </si>
  <si>
    <t>CUST0244</t>
  </si>
  <si>
    <t>Ifeanyi Austin</t>
  </si>
  <si>
    <t>CUST0245</t>
  </si>
  <si>
    <t>Michael Jones</t>
  </si>
  <si>
    <t>CUST0246</t>
  </si>
  <si>
    <t>Fatima Foster</t>
  </si>
  <si>
    <t>CUST0247</t>
  </si>
  <si>
    <t>Chinedu Yates</t>
  </si>
  <si>
    <t>CUST0248</t>
  </si>
  <si>
    <t>Boma Peterson</t>
  </si>
  <si>
    <t>CUST0249</t>
  </si>
  <si>
    <t>Omamuzo Jones</t>
  </si>
  <si>
    <t>CUST0250</t>
  </si>
  <si>
    <t>Tamuno Lawrence</t>
  </si>
  <si>
    <t>CUST0251</t>
  </si>
  <si>
    <t>Zina Nicholson</t>
  </si>
  <si>
    <t>CUST0252</t>
  </si>
  <si>
    <t>Bala Graham</t>
  </si>
  <si>
    <t>CUST0253</t>
  </si>
  <si>
    <t>Zainab Blackwell</t>
  </si>
  <si>
    <t>CUST0254</t>
  </si>
  <si>
    <t>David Rodriguez</t>
  </si>
  <si>
    <t>CUST0255</t>
  </si>
  <si>
    <t>Ejiro Miller</t>
  </si>
  <si>
    <t>CUST0256</t>
  </si>
  <si>
    <t>Alabo Smith</t>
  </si>
  <si>
    <t>CUST0257</t>
  </si>
  <si>
    <t>Omamuzo Smith</t>
  </si>
  <si>
    <t>CUST0258</t>
  </si>
  <si>
    <t>Sarah Munoz</t>
  </si>
  <si>
    <t>CUST0259</t>
  </si>
  <si>
    <t>Ejiro Collins</t>
  </si>
  <si>
    <t>CUST0260</t>
  </si>
  <si>
    <t>Amina Johns</t>
  </si>
  <si>
    <t>CUST0261</t>
  </si>
  <si>
    <t>Obinna Simon</t>
  </si>
  <si>
    <t>CUST0262</t>
  </si>
  <si>
    <t>Funke Alexander</t>
  </si>
  <si>
    <t>CUST0263</t>
  </si>
  <si>
    <t>Sarah Fritz</t>
  </si>
  <si>
    <t>CUST0264</t>
  </si>
  <si>
    <t>CUST0265</t>
  </si>
  <si>
    <t>Saidu Martinez</t>
  </si>
  <si>
    <t>CUST0266</t>
  </si>
  <si>
    <t>Nura Hunter</t>
  </si>
  <si>
    <t>CUST0267</t>
  </si>
  <si>
    <t>Ejiro Mendoza</t>
  </si>
  <si>
    <t>CUST0268</t>
  </si>
  <si>
    <t>Michael Peterson</t>
  </si>
  <si>
    <t>CUST0269</t>
  </si>
  <si>
    <t>Tamuno Diaz</t>
  </si>
  <si>
    <t>CUST0270</t>
  </si>
  <si>
    <t>Michael Rodriguez</t>
  </si>
  <si>
    <t>CUST0271</t>
  </si>
  <si>
    <t>John Benson</t>
  </si>
  <si>
    <t>CUST0272</t>
  </si>
  <si>
    <t>Tega Cooper</t>
  </si>
  <si>
    <t>CUST0273</t>
  </si>
  <si>
    <t>Fatima Lewis</t>
  </si>
  <si>
    <t>CUST0274</t>
  </si>
  <si>
    <t>Bola Duffy</t>
  </si>
  <si>
    <t>CUST0275</t>
  </si>
  <si>
    <t>Zina Gallegos</t>
  </si>
  <si>
    <t>CUST0276</t>
  </si>
  <si>
    <t>Zainab Rogers</t>
  </si>
  <si>
    <t>CUST0277</t>
  </si>
  <si>
    <t>Ngozi Dunn</t>
  </si>
  <si>
    <t>CUST0278</t>
  </si>
  <si>
    <t>Amaka Johnson</t>
  </si>
  <si>
    <t>CUST0279</t>
  </si>
  <si>
    <t>Alabo Carlson</t>
  </si>
  <si>
    <t>CUST0280</t>
  </si>
  <si>
    <t>Grace Brock</t>
  </si>
  <si>
    <t>CUST0281</t>
  </si>
  <si>
    <t>Tamuno Ortiz</t>
  </si>
  <si>
    <t>CUST0282</t>
  </si>
  <si>
    <t>Alabo Chavez</t>
  </si>
  <si>
    <t>CUST0283</t>
  </si>
  <si>
    <t>Sarah Ballard</t>
  </si>
  <si>
    <t>CUST0284</t>
  </si>
  <si>
    <t>Funke Shaffer</t>
  </si>
  <si>
    <t>CUST0285</t>
  </si>
  <si>
    <t>Maryam Gates</t>
  </si>
  <si>
    <t>CUST0286</t>
  </si>
  <si>
    <t>David George</t>
  </si>
  <si>
    <t>CUST0287</t>
  </si>
  <si>
    <t>Omamuzo Rivera</t>
  </si>
  <si>
    <t>CUST0288</t>
  </si>
  <si>
    <t>Grace Chaney</t>
  </si>
  <si>
    <t>CUST0289</t>
  </si>
  <si>
    <t>CUST0290</t>
  </si>
  <si>
    <t>Sade Ryan</t>
  </si>
  <si>
    <t>CUST0291</t>
  </si>
  <si>
    <t>Halima Mahoney</t>
  </si>
  <si>
    <t>CUST0292</t>
  </si>
  <si>
    <t>Ese Rose</t>
  </si>
  <si>
    <t>CUST0293</t>
  </si>
  <si>
    <t>John Jones</t>
  </si>
  <si>
    <t>CUST0294</t>
  </si>
  <si>
    <t>Ese Bailey</t>
  </si>
  <si>
    <t>CUST0295</t>
  </si>
  <si>
    <t>David Higgins</t>
  </si>
  <si>
    <t>CUST0296</t>
  </si>
  <si>
    <t>Ejiro Scott</t>
  </si>
  <si>
    <t>CUST0297</t>
  </si>
  <si>
    <t>Bola Spencer</t>
  </si>
  <si>
    <t>CUST0298</t>
  </si>
  <si>
    <t>Grace Davis</t>
  </si>
  <si>
    <t>CUST0299</t>
  </si>
  <si>
    <t>Kunle Fuller</t>
  </si>
  <si>
    <t>CUST0300</t>
  </si>
  <si>
    <t>Ibim Wilkerson</t>
  </si>
  <si>
    <t>CUST0301</t>
  </si>
  <si>
    <t>Boma Knight</t>
  </si>
  <si>
    <t>CUST0302</t>
  </si>
  <si>
    <t>Tunde Wallace</t>
  </si>
  <si>
    <t>CUST0303</t>
  </si>
  <si>
    <t>Maryam Walker</t>
  </si>
  <si>
    <t>CUST0304</t>
  </si>
  <si>
    <t>Bola Castro</t>
  </si>
  <si>
    <t>CUST0305</t>
  </si>
  <si>
    <t>Sade Shepard</t>
  </si>
  <si>
    <t>CUST0306</t>
  </si>
  <si>
    <t>Alabo Cortez</t>
  </si>
  <si>
    <t>CUST0307</t>
  </si>
  <si>
    <t>Chinedu Hoffman</t>
  </si>
  <si>
    <t>CUST0308</t>
  </si>
  <si>
    <t>Sarah Flores</t>
  </si>
  <si>
    <t>CUST0309</t>
  </si>
  <si>
    <t>Alabo Guerra</t>
  </si>
  <si>
    <t>CUST0310</t>
  </si>
  <si>
    <t>Obinna Ballard</t>
  </si>
  <si>
    <t>CUST0311</t>
  </si>
  <si>
    <t>Fatima Freeman</t>
  </si>
  <si>
    <t>CUST0312</t>
  </si>
  <si>
    <t>Ejiro Barker</t>
  </si>
  <si>
    <t>CUST0313</t>
  </si>
  <si>
    <t>Maryam Hernandez</t>
  </si>
  <si>
    <t>CUST0314</t>
  </si>
  <si>
    <t>Omamuzo King</t>
  </si>
  <si>
    <t>CUST0315</t>
  </si>
  <si>
    <t>Obinna Anderson</t>
  </si>
  <si>
    <t>CUST0316</t>
  </si>
  <si>
    <t>Shehu Rogers</t>
  </si>
  <si>
    <t>CUST0317</t>
  </si>
  <si>
    <t>Zainab Shaw</t>
  </si>
  <si>
    <t>CUST0318</t>
  </si>
  <si>
    <t>John Martinez</t>
  </si>
  <si>
    <t>CUST0319</t>
  </si>
  <si>
    <t>Fatima Powell</t>
  </si>
  <si>
    <t>CUST0320</t>
  </si>
  <si>
    <t>Omamuzo Perez</t>
  </si>
  <si>
    <t>CUST0321</t>
  </si>
  <si>
    <t>Omamuzo Schwartz</t>
  </si>
  <si>
    <t>CUST0322</t>
  </si>
  <si>
    <t>Alabo Jackson</t>
  </si>
  <si>
    <t>CUST0323</t>
  </si>
  <si>
    <t>Amina Nguyen</t>
  </si>
  <si>
    <t>CUST0324</t>
  </si>
  <si>
    <t>Amina Taylor</t>
  </si>
  <si>
    <t>CUST0325</t>
  </si>
  <si>
    <t>Tunde Terry</t>
  </si>
  <si>
    <t>CUST0326</t>
  </si>
  <si>
    <t>Chinedu Krueger</t>
  </si>
  <si>
    <t>CUST0327</t>
  </si>
  <si>
    <t>Maryam Rhodes</t>
  </si>
  <si>
    <t>CUST0328</t>
  </si>
  <si>
    <t>Kunle Liu</t>
  </si>
  <si>
    <t>CUST0329</t>
  </si>
  <si>
    <t>Saidu Anderson</t>
  </si>
  <si>
    <t>CUST0330</t>
  </si>
  <si>
    <t>Ibim Harrison</t>
  </si>
  <si>
    <t>CUST0331</t>
  </si>
  <si>
    <t>Funke Francis</t>
  </si>
  <si>
    <t>CUST0332</t>
  </si>
  <si>
    <t>David Ward</t>
  </si>
  <si>
    <t>CUST0333</t>
  </si>
  <si>
    <t>Omamuzo Miller</t>
  </si>
  <si>
    <t>CUST0334</t>
  </si>
  <si>
    <t>Fatima Carter</t>
  </si>
  <si>
    <t>CUST0335</t>
  </si>
  <si>
    <t>Maryam Patterson</t>
  </si>
  <si>
    <t>CUST0336</t>
  </si>
  <si>
    <t>Chinedu Reynolds</t>
  </si>
  <si>
    <t>CUST0337</t>
  </si>
  <si>
    <t>Ifeanyi Cunningham</t>
  </si>
  <si>
    <t>CUST0338</t>
  </si>
  <si>
    <t>David Crosby</t>
  </si>
  <si>
    <t>CUST0339</t>
  </si>
  <si>
    <t>CUST0340</t>
  </si>
  <si>
    <t>Obinna Thomas</t>
  </si>
  <si>
    <t>CUST0341</t>
  </si>
  <si>
    <t>Zina Valenzuela</t>
  </si>
  <si>
    <t>CUST0342</t>
  </si>
  <si>
    <t>Omamuzo Holmes</t>
  </si>
  <si>
    <t>CUST0343</t>
  </si>
  <si>
    <t>Zina Diaz</t>
  </si>
  <si>
    <t>CUST0344</t>
  </si>
  <si>
    <t>Alabo Baker</t>
  </si>
  <si>
    <t>CUST0345</t>
  </si>
  <si>
    <t>Sade Mercer</t>
  </si>
  <si>
    <t>CUST0346</t>
  </si>
  <si>
    <t>Ese Harper</t>
  </si>
  <si>
    <t>CUST0347</t>
  </si>
  <si>
    <t>Abubakar Mcknight</t>
  </si>
  <si>
    <t>CUST0348</t>
  </si>
  <si>
    <t>Boma Anderson</t>
  </si>
  <si>
    <t>CUST0349</t>
  </si>
  <si>
    <t>Michael Smith</t>
  </si>
  <si>
    <t>CUST0350</t>
  </si>
  <si>
    <t>Zainab Compton</t>
  </si>
  <si>
    <t>CUST0351</t>
  </si>
  <si>
    <t>Ibim Mills</t>
  </si>
  <si>
    <t>CUST0352</t>
  </si>
  <si>
    <t>Zainab Rivera</t>
  </si>
  <si>
    <t>CUST0353</t>
  </si>
  <si>
    <t>Bola Patterson</t>
  </si>
  <si>
    <t>CUST0354</t>
  </si>
  <si>
    <t>Sade Brown</t>
  </si>
  <si>
    <t>CUST0355</t>
  </si>
  <si>
    <t>Abubakar Martin</t>
  </si>
  <si>
    <t>CUST0356</t>
  </si>
  <si>
    <t>Bala Gibson</t>
  </si>
  <si>
    <t>CUST0357</t>
  </si>
  <si>
    <t>Oghene Winters</t>
  </si>
  <si>
    <t>CUST0358</t>
  </si>
  <si>
    <t>Chinedu Smith</t>
  </si>
  <si>
    <t>CUST0359</t>
  </si>
  <si>
    <t>Omamuzo Juarez</t>
  </si>
  <si>
    <t>CUST0360</t>
  </si>
  <si>
    <t>Fatima Webb</t>
  </si>
  <si>
    <t>CUST0361</t>
  </si>
  <si>
    <t>Obinna Andrews</t>
  </si>
  <si>
    <t>CUST0362</t>
  </si>
  <si>
    <t>Sade Donaldson</t>
  </si>
  <si>
    <t>CUST0363</t>
  </si>
  <si>
    <t>Omamuzo Alexander</t>
  </si>
  <si>
    <t>CUST0364</t>
  </si>
  <si>
    <t>Maryam Harmon</t>
  </si>
  <si>
    <t>CUST0365</t>
  </si>
  <si>
    <t>Kunle Myers</t>
  </si>
  <si>
    <t>CUST0366</t>
  </si>
  <si>
    <t>Kunle Brady</t>
  </si>
  <si>
    <t>CUST0367</t>
  </si>
  <si>
    <t>Bola Carpenter</t>
  </si>
  <si>
    <t>CUST0368</t>
  </si>
  <si>
    <t>Bola Meadows</t>
  </si>
  <si>
    <t>CUST0369</t>
  </si>
  <si>
    <t>Abubakar Rodriguez</t>
  </si>
  <si>
    <t>CUST0370</t>
  </si>
  <si>
    <t>Oghene Bush</t>
  </si>
  <si>
    <t>CUST0371</t>
  </si>
  <si>
    <t>Grace Wilkerson</t>
  </si>
  <si>
    <t>CUST0372</t>
  </si>
  <si>
    <t>Grace Salas</t>
  </si>
  <si>
    <t>CUST0373</t>
  </si>
  <si>
    <t>Ibim Adams</t>
  </si>
  <si>
    <t>CUST0374</t>
  </si>
  <si>
    <t>Oghene Oliver</t>
  </si>
  <si>
    <t>CUST0375</t>
  </si>
  <si>
    <t>Nura Oconnell</t>
  </si>
  <si>
    <t>CUST0376</t>
  </si>
  <si>
    <t>CUST0377</t>
  </si>
  <si>
    <t>Chinedu Christian</t>
  </si>
  <si>
    <t>CUST0378</t>
  </si>
  <si>
    <t>Funke Carlson</t>
  </si>
  <si>
    <t>CUST0379</t>
  </si>
  <si>
    <t>Sarah Woods</t>
  </si>
  <si>
    <t>CUST0380</t>
  </si>
  <si>
    <t>Michael Jacobs</t>
  </si>
  <si>
    <t>CUST0381</t>
  </si>
  <si>
    <t>David Murphy</t>
  </si>
  <si>
    <t>CUST0382</t>
  </si>
  <si>
    <t>Ifeanyi Cooper</t>
  </si>
  <si>
    <t>CUST0383</t>
  </si>
  <si>
    <t>Kunle Manning</t>
  </si>
  <si>
    <t>CUST0384</t>
  </si>
  <si>
    <t>Nura Rodriguez</t>
  </si>
  <si>
    <t>CUST0385</t>
  </si>
  <si>
    <t>Sade George</t>
  </si>
  <si>
    <t>CUST0386</t>
  </si>
  <si>
    <t>Shehu Torres</t>
  </si>
  <si>
    <t>CUST0387</t>
  </si>
  <si>
    <t>Grace Walsh</t>
  </si>
  <si>
    <t>CUST0388</t>
  </si>
  <si>
    <t>Tega Cervantes</t>
  </si>
  <si>
    <t>CUST0389</t>
  </si>
  <si>
    <t>Bala Dunn</t>
  </si>
  <si>
    <t>CUST0390</t>
  </si>
  <si>
    <t>Ejiro Gonzalez</t>
  </si>
  <si>
    <t>CUST0391</t>
  </si>
  <si>
    <t>Ibim Schwartz</t>
  </si>
  <si>
    <t>CUST0392</t>
  </si>
  <si>
    <t>Abubakar Hayes</t>
  </si>
  <si>
    <t>CUST0393</t>
  </si>
  <si>
    <t>Ibim Ballard</t>
  </si>
  <si>
    <t>CUST0394</t>
  </si>
  <si>
    <t>John Nielsen</t>
  </si>
  <si>
    <t>CUST0395</t>
  </si>
  <si>
    <t>Oghene Pacheco</t>
  </si>
  <si>
    <t>CUST0396</t>
  </si>
  <si>
    <t>Ngozi Johnson</t>
  </si>
  <si>
    <t>CUST0397</t>
  </si>
  <si>
    <t>Sarah Perry</t>
  </si>
  <si>
    <t>CUST0398</t>
  </si>
  <si>
    <t>Amaka Shannon</t>
  </si>
  <si>
    <t>CUST0399</t>
  </si>
  <si>
    <t>Nura Delgado</t>
  </si>
  <si>
    <t>CUST0400</t>
  </si>
  <si>
    <t>Bola Vincent</t>
  </si>
  <si>
    <t>CUST0401</t>
  </si>
  <si>
    <t>Ifeanyi Adkins</t>
  </si>
  <si>
    <t>CUST0402</t>
  </si>
  <si>
    <t>Sarah Oconnor</t>
  </si>
  <si>
    <t>CUST0403</t>
  </si>
  <si>
    <t>Ibim Soto</t>
  </si>
  <si>
    <t>CUST0404</t>
  </si>
  <si>
    <t>Maryam Buck</t>
  </si>
  <si>
    <t>CUST0405</t>
  </si>
  <si>
    <t>CUST0406</t>
  </si>
  <si>
    <t>Zainab Soto</t>
  </si>
  <si>
    <t>CUST0407</t>
  </si>
  <si>
    <t>Grace Thompson</t>
  </si>
  <si>
    <t>CUST0408</t>
  </si>
  <si>
    <t>Obinna Daniels</t>
  </si>
  <si>
    <t>CUST0409</t>
  </si>
  <si>
    <t>Boma Burns</t>
  </si>
  <si>
    <t>CUST0410</t>
  </si>
  <si>
    <t>Grace Snyder</t>
  </si>
  <si>
    <t>CUST0411</t>
  </si>
  <si>
    <t>Abubakar Lane</t>
  </si>
  <si>
    <t>CUST0412</t>
  </si>
  <si>
    <t>Oghene Bartlett</t>
  </si>
  <si>
    <t>CUST0413</t>
  </si>
  <si>
    <t>David Giles</t>
  </si>
  <si>
    <t>CUST0414</t>
  </si>
  <si>
    <t>Ngozi Williams</t>
  </si>
  <si>
    <t>CUST0415</t>
  </si>
  <si>
    <t>Maryam Anthony</t>
  </si>
  <si>
    <t>CUST0416</t>
  </si>
  <si>
    <t>Maryam Blankenship</t>
  </si>
  <si>
    <t>CUST0417</t>
  </si>
  <si>
    <t>Zina Hernandez</t>
  </si>
  <si>
    <t>CUST0418</t>
  </si>
  <si>
    <t>Boma Johnson</t>
  </si>
  <si>
    <t>CUST0419</t>
  </si>
  <si>
    <t>Boma Sanchez</t>
  </si>
  <si>
    <t>CUST0420</t>
  </si>
  <si>
    <t>Ese Miller</t>
  </si>
  <si>
    <t>CUST0421</t>
  </si>
  <si>
    <t>Tega Stokes</t>
  </si>
  <si>
    <t>CUST0422</t>
  </si>
  <si>
    <t>John Smith</t>
  </si>
  <si>
    <t>CUST0423</t>
  </si>
  <si>
    <t>Saidu Smith</t>
  </si>
  <si>
    <t>CUST0424</t>
  </si>
  <si>
    <t>Maryam Becker</t>
  </si>
  <si>
    <t>CUST0425</t>
  </si>
  <si>
    <t>Amina Ortega</t>
  </si>
  <si>
    <t>CUST0426</t>
  </si>
  <si>
    <t>Ese Mathis</t>
  </si>
  <si>
    <t>CUST0427</t>
  </si>
  <si>
    <t>Chinedu West</t>
  </si>
  <si>
    <t>CUST0428</t>
  </si>
  <si>
    <t>Amina Skinner</t>
  </si>
  <si>
    <t>CUST0429</t>
  </si>
  <si>
    <t>CUST0430</t>
  </si>
  <si>
    <t>Funke Lawson</t>
  </si>
  <si>
    <t>CUST0431</t>
  </si>
  <si>
    <t>Kunle Cooper</t>
  </si>
  <si>
    <t>CUST0432</t>
  </si>
  <si>
    <t>Amina Espinoza</t>
  </si>
  <si>
    <t>CUST0433</t>
  </si>
  <si>
    <t>Saidu Whitehead</t>
  </si>
  <si>
    <t>CUST0434</t>
  </si>
  <si>
    <t>John Williams</t>
  </si>
  <si>
    <t>CUST0435</t>
  </si>
  <si>
    <t>Michael Santana</t>
  </si>
  <si>
    <t>CUST0436</t>
  </si>
  <si>
    <t>Abubakar Bullock</t>
  </si>
  <si>
    <t>CUST0437</t>
  </si>
  <si>
    <t>Alabo Young</t>
  </si>
  <si>
    <t>CUST0438</t>
  </si>
  <si>
    <t>Chinedu Ramos</t>
  </si>
  <si>
    <t>CUST0439</t>
  </si>
  <si>
    <t>Ifeanyi Zimmerman</t>
  </si>
  <si>
    <t>CUST0440</t>
  </si>
  <si>
    <t>John Carter</t>
  </si>
  <si>
    <t>CUST0441</t>
  </si>
  <si>
    <t>Grace Williams</t>
  </si>
  <si>
    <t>CUST0442</t>
  </si>
  <si>
    <t>Sade Johnson</t>
  </si>
  <si>
    <t>CUST0443</t>
  </si>
  <si>
    <t>Bola Wright</t>
  </si>
  <si>
    <t>CUST0444</t>
  </si>
  <si>
    <t>Boma Shah</t>
  </si>
  <si>
    <t>CUST0445</t>
  </si>
  <si>
    <t>Ejiro Wagner</t>
  </si>
  <si>
    <t>CUST0446</t>
  </si>
  <si>
    <t>Halima Lambert</t>
  </si>
  <si>
    <t>CUST0447</t>
  </si>
  <si>
    <t>Grace Hudson</t>
  </si>
  <si>
    <t>CUST0448</t>
  </si>
  <si>
    <t>Abubakar Ryan</t>
  </si>
  <si>
    <t>CUST0449</t>
  </si>
  <si>
    <t>Funke Chung</t>
  </si>
  <si>
    <t>CUST0450</t>
  </si>
  <si>
    <t>Fatima Curtis</t>
  </si>
  <si>
    <t>CUST0451</t>
  </si>
  <si>
    <t>Sade Baker</t>
  </si>
  <si>
    <t>CUST0452</t>
  </si>
  <si>
    <t>Saidu Jackson</t>
  </si>
  <si>
    <t>CUST0453</t>
  </si>
  <si>
    <t>Michael Madden</t>
  </si>
  <si>
    <t>CUST0454</t>
  </si>
  <si>
    <t>Tunde Fuller</t>
  </si>
  <si>
    <t>CUST0455</t>
  </si>
  <si>
    <t>Boma Baker</t>
  </si>
  <si>
    <t>CUST0456</t>
  </si>
  <si>
    <t>Amina Diaz</t>
  </si>
  <si>
    <t>CUST0457</t>
  </si>
  <si>
    <t>Maryam Martin</t>
  </si>
  <si>
    <t>CUST0458</t>
  </si>
  <si>
    <t>Alabo Bradley</t>
  </si>
  <si>
    <t>CUST0460</t>
  </si>
  <si>
    <t>Ejiro Martin</t>
  </si>
  <si>
    <t>CUST0461</t>
  </si>
  <si>
    <t>CUST0462</t>
  </si>
  <si>
    <t>Ejiro Brown</t>
  </si>
  <si>
    <t>CUST0463</t>
  </si>
  <si>
    <t>Grace Bell</t>
  </si>
  <si>
    <t>CUST0464</t>
  </si>
  <si>
    <t>Ifeanyi Smith</t>
  </si>
  <si>
    <t>CUST0465</t>
  </si>
  <si>
    <t>Abubakar Ross</t>
  </si>
  <si>
    <t>CUST0466</t>
  </si>
  <si>
    <t>Alabo Escobar</t>
  </si>
  <si>
    <t>CUST0467</t>
  </si>
  <si>
    <t>Ibim Hunter</t>
  </si>
  <si>
    <t>CUST0468</t>
  </si>
  <si>
    <t>David Boone</t>
  </si>
  <si>
    <t>CUST0469</t>
  </si>
  <si>
    <t>Halima Matthews</t>
  </si>
  <si>
    <t>CUST0470</t>
  </si>
  <si>
    <t>Sarah Gordon</t>
  </si>
  <si>
    <t>CUST0471</t>
  </si>
  <si>
    <t>Sade Wagner</t>
  </si>
  <si>
    <t>CUST0472</t>
  </si>
  <si>
    <t>Halima Adams</t>
  </si>
  <si>
    <t>CUST0473</t>
  </si>
  <si>
    <t>Amaka Jackson</t>
  </si>
  <si>
    <t>CUST0474</t>
  </si>
  <si>
    <t>Alabo Moreno</t>
  </si>
  <si>
    <t>CUST0475</t>
  </si>
  <si>
    <t>David Park</t>
  </si>
  <si>
    <t>CUST0476</t>
  </si>
  <si>
    <t>Zainab Lam</t>
  </si>
  <si>
    <t>CUST0478</t>
  </si>
  <si>
    <t>Ifeanyi Ballard</t>
  </si>
  <si>
    <t>CUST0479</t>
  </si>
  <si>
    <t>Ejiro Stewart</t>
  </si>
  <si>
    <t>CUST0480</t>
  </si>
  <si>
    <t>Kunle Goodwin</t>
  </si>
  <si>
    <t>CUST0481</t>
  </si>
  <si>
    <t>Sade Reed</t>
  </si>
  <si>
    <t>CUST0482</t>
  </si>
  <si>
    <t>CUST0484</t>
  </si>
  <si>
    <t>Ngozi Chan</t>
  </si>
  <si>
    <t>CUST0485</t>
  </si>
  <si>
    <t>Alabo Anderson</t>
  </si>
  <si>
    <t>CUST0486</t>
  </si>
  <si>
    <t>Tamuno Hudson</t>
  </si>
  <si>
    <t>CUST0487</t>
  </si>
  <si>
    <t>Kunle Gilmore</t>
  </si>
  <si>
    <t>CUST0488</t>
  </si>
  <si>
    <t>CUST0489</t>
  </si>
  <si>
    <t>Oghene Wilson</t>
  </si>
  <si>
    <t>CUST0490</t>
  </si>
  <si>
    <t>Nura Cox</t>
  </si>
  <si>
    <t>CUST0491</t>
  </si>
  <si>
    <t>Funke Smith</t>
  </si>
  <si>
    <t>CUST0492</t>
  </si>
  <si>
    <t>Tega Kim</t>
  </si>
  <si>
    <t>CUST0493</t>
  </si>
  <si>
    <t>Tega Fischer</t>
  </si>
  <si>
    <t>CUST0494</t>
  </si>
  <si>
    <t>Halima Martin</t>
  </si>
  <si>
    <t>CUST0495</t>
  </si>
  <si>
    <t>Kunle Brown</t>
  </si>
  <si>
    <t>CUST0496</t>
  </si>
  <si>
    <t>Grace Matthews</t>
  </si>
  <si>
    <t>CUST0497</t>
  </si>
  <si>
    <t>Saidu Baker</t>
  </si>
  <si>
    <t>CUST0498</t>
  </si>
  <si>
    <t>Shehu Harris</t>
  </si>
  <si>
    <t>CUST0499</t>
  </si>
  <si>
    <t>Tega Hood</t>
  </si>
  <si>
    <t>CUST0500</t>
  </si>
  <si>
    <t>Oghene Hamilton</t>
  </si>
  <si>
    <t>Age Brackect</t>
  </si>
  <si>
    <t>Zone</t>
  </si>
  <si>
    <t>Device Count</t>
  </si>
  <si>
    <t>No. of Device</t>
  </si>
  <si>
    <t>Costumer tenure</t>
  </si>
  <si>
    <t>Total user revenue</t>
  </si>
  <si>
    <t>Plan Category</t>
  </si>
  <si>
    <t xml:space="preserve">Device churn rate </t>
  </si>
  <si>
    <t>Churn Flag</t>
  </si>
  <si>
    <t>Complaints</t>
  </si>
  <si>
    <t>No reason</t>
  </si>
  <si>
    <t>Adult</t>
  </si>
  <si>
    <t>Multiple Devices</t>
  </si>
  <si>
    <t>Loyal User</t>
  </si>
  <si>
    <t>High-Premium</t>
  </si>
  <si>
    <t>Middle-Aged Adult</t>
  </si>
  <si>
    <t>Young Adult</t>
  </si>
  <si>
    <t>Established Customer</t>
  </si>
  <si>
    <t>Senior/Retiree</t>
  </si>
  <si>
    <t>Single Device</t>
  </si>
  <si>
    <t>Regular User</t>
  </si>
  <si>
    <t>Pre-Retirement</t>
  </si>
  <si>
    <t>Emerging User</t>
  </si>
  <si>
    <t>New User</t>
  </si>
  <si>
    <t>Premium</t>
  </si>
  <si>
    <t>Standard</t>
  </si>
  <si>
    <t>Teenager</t>
  </si>
  <si>
    <t>Basic</t>
  </si>
  <si>
    <t>KPIs</t>
  </si>
  <si>
    <t>Total User</t>
  </si>
  <si>
    <t>Devices count</t>
  </si>
  <si>
    <t>Retained users</t>
  </si>
  <si>
    <t>Retension Rate</t>
  </si>
  <si>
    <t>Churn users</t>
  </si>
  <si>
    <t>Churn rate</t>
  </si>
  <si>
    <t>Average satisfaction</t>
  </si>
  <si>
    <t>Average age</t>
  </si>
  <si>
    <t>Avegrage tenure</t>
  </si>
  <si>
    <t>Tenure</t>
  </si>
  <si>
    <t xml:space="preserve">correlation </t>
  </si>
  <si>
    <t>Analysis</t>
  </si>
  <si>
    <t>correlation</t>
  </si>
  <si>
    <t>Highest churn</t>
  </si>
  <si>
    <t>%</t>
  </si>
  <si>
    <t>Age bracket</t>
  </si>
  <si>
    <t>Satisfaction rate</t>
  </si>
  <si>
    <t xml:space="preserve"> Plans</t>
  </si>
  <si>
    <t>Plans</t>
  </si>
  <si>
    <t>Complains</t>
  </si>
  <si>
    <t>Devices</t>
  </si>
  <si>
    <t>Churn rate by device</t>
  </si>
  <si>
    <t>Count of Customer Churn Status</t>
  </si>
  <si>
    <t>Retained Devices</t>
  </si>
  <si>
    <t>Churned Devices</t>
  </si>
  <si>
    <t>Device Churn rate</t>
  </si>
  <si>
    <t>User Churn rate</t>
  </si>
  <si>
    <t>Sum of Total user revenue</t>
  </si>
  <si>
    <t>Churned</t>
  </si>
  <si>
    <t>No Reason</t>
  </si>
  <si>
    <t>Total data usage</t>
  </si>
  <si>
    <t>Churn Score</t>
  </si>
  <si>
    <t xml:space="preserve"> </t>
  </si>
  <si>
    <t>Reason for Churn</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</si>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</sst>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d\ mmm\ yyyy;@" x16r2:formatCode16="[$-en-NG,1]d\ mmm\ yyyy;@"/>
    <numFmt numFmtId="166" formatCode="0.0%"/>
  </numFmts>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16"/>
      <color theme="1"/>
      <name val="Aptos Narrow"/>
      <family val="2"/>
      <scheme val="minor"/>
    </font>
    <font>
      <sz val="11"/>
      <color theme="8" tint="0.39997558519241921"/>
      <name val="Aptos Narrow"/>
      <family val="2"/>
      <scheme val="minor"/>
    </font>
    <font>
      <sz val="11"/>
      <color rgb="FF00000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9997558519241921"/>
        <bgColor indexed="64"/>
      </patternFill>
    </fill>
    <fill>
      <patternFill patternType="solid">
        <fgColor theme="8" tint="0.39997558519241921"/>
        <bgColor indexed="64"/>
      </patternFill>
    </fill>
    <fill>
      <patternFill patternType="solid">
        <fgColor rgb="FFD4B48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
    <xf numFmtId="0" fontId="0" fillId="0" borderId="0" xfId="0"/>
    <xf numFmtId="17" fontId="0" fillId="0" borderId="0" xfId="0" applyNumberFormat="1"/>
    <xf numFmtId="164" fontId="0" fillId="0" borderId="0" xfId="0" applyNumberFormat="1"/>
    <xf numFmtId="3" fontId="0" fillId="0" borderId="0" xfId="0" applyNumberFormat="1"/>
    <xf numFmtId="165" fontId="0" fillId="0" borderId="0" xfId="0" applyNumberFormat="1"/>
    <xf numFmtId="166" fontId="0" fillId="0" borderId="0" xfId="42" applyNumberFormat="1" applyFont="1"/>
    <xf numFmtId="10" fontId="0" fillId="0" borderId="0" xfId="42" applyNumberFormat="1" applyFont="1"/>
    <xf numFmtId="10" fontId="0" fillId="0" borderId="0" xfId="0" applyNumberFormat="1"/>
    <xf numFmtId="2" fontId="0" fillId="0" borderId="0" xfId="0" applyNumberFormat="1"/>
    <xf numFmtId="0" fontId="19" fillId="0" borderId="0" xfId="0" applyFont="1"/>
    <xf numFmtId="0" fontId="0" fillId="0" borderId="0" xfId="0" applyAlignment="1">
      <alignment horizontal="left"/>
    </xf>
    <xf numFmtId="0" fontId="21" fillId="0" borderId="0" xfId="0" applyFont="1" applyAlignment="1">
      <alignment horizontal="left"/>
    </xf>
    <xf numFmtId="10" fontId="21" fillId="0" borderId="0" xfId="0" applyNumberFormat="1" applyFont="1"/>
    <xf numFmtId="0" fontId="16" fillId="0" borderId="0" xfId="0" applyFont="1"/>
    <xf numFmtId="9" fontId="21" fillId="0" borderId="0" xfId="42" applyFont="1"/>
    <xf numFmtId="9" fontId="0" fillId="0" borderId="0" xfId="0" applyNumberFormat="1"/>
    <xf numFmtId="0" fontId="16" fillId="33" borderId="0" xfId="0" applyFont="1" applyFill="1"/>
    <xf numFmtId="9" fontId="0" fillId="0" borderId="0" xfId="42" applyFont="1"/>
    <xf numFmtId="0" fontId="20" fillId="0" borderId="0" xfId="0" applyFont="1"/>
    <xf numFmtId="0" fontId="0" fillId="34" borderId="0" xfId="0" applyFill="1"/>
    <xf numFmtId="0" fontId="19" fillId="34" borderId="0" xfId="0" applyFont="1" applyFill="1"/>
    <xf numFmtId="0" fontId="16" fillId="34" borderId="0" xfId="0" applyFont="1" applyFill="1"/>
    <xf numFmtId="9" fontId="0" fillId="34" borderId="0" xfId="0" applyNumberFormat="1" applyFill="1"/>
    <xf numFmtId="0" fontId="20" fillId="34" borderId="0" xfId="0" applyFont="1" applyFill="1"/>
    <xf numFmtId="9" fontId="16" fillId="34" borderId="0" xfId="42" applyFont="1" applyFill="1"/>
    <xf numFmtId="0" fontId="0" fillId="35" borderId="0" xfId="0" applyFill="1"/>
    <xf numFmtId="1" fontId="0" fillId="0" borderId="0" xfId="0" applyNumberFormat="1"/>
    <xf numFmtId="1" fontId="0" fillId="34" borderId="0" xfId="0" applyNumberFormat="1" applyFill="1"/>
    <xf numFmtId="0" fontId="0" fillId="0" borderId="0" xfId="0" pivotButton="1"/>
    <xf numFmtId="2" fontId="0" fillId="0" borderId="0" xfId="42" applyNumberFormat="1" applyFont="1" applyFill="1"/>
    <xf numFmtId="0" fontId="19" fillId="33" borderId="0" xfId="0" applyFont="1" applyFill="1"/>
    <xf numFmtId="9" fontId="19" fillId="34" borderId="0" xfId="0" applyNumberFormat="1" applyFont="1" applyFill="1"/>
    <xf numFmtId="4"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95">
    <dxf>
      <numFmt numFmtId="14" formatCode="0.00%"/>
    </dxf>
    <dxf>
      <numFmt numFmtId="3" formatCode="#,##0"/>
    </dxf>
    <dxf>
      <numFmt numFmtId="3" formatCode="#,##0"/>
    </dxf>
    <dxf>
      <numFmt numFmtId="3" formatCode="#,##0"/>
    </dxf>
    <dxf>
      <numFmt numFmtId="1" formatCode="0"/>
    </dxf>
    <dxf>
      <numFmt numFmtId="165" formatCode="[$]d\ mmm\ yyyy;@" x16r2:formatCode16="[$-en-NG,1]d\ mmm\ yyyy;@"/>
    </dxf>
    <dxf>
      <font>
        <sz val="16"/>
      </font>
    </dxf>
    <dxf>
      <fill>
        <patternFill patternType="solid">
          <bgColor theme="0" tint="0.39997558519241921"/>
        </patternFill>
      </fill>
    </dxf>
    <dxf>
      <font>
        <b/>
      </font>
    </dxf>
    <dxf>
      <numFmt numFmtId="0" formatCode="General"/>
    </dxf>
    <dxf>
      <numFmt numFmtId="0" formatCode="General"/>
    </dxf>
    <dxf>
      <numFmt numFmtId="13" formatCode="0%"/>
    </dxf>
    <dxf>
      <numFmt numFmtId="13" formatCode="0%"/>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ont>
        <sz val="16"/>
      </font>
    </dxf>
    <dxf>
      <fill>
        <patternFill patternType="solid">
          <bgColor theme="0" tint="0.39997558519241921"/>
        </patternFill>
      </fill>
    </dxf>
    <dxf>
      <font>
        <b/>
      </font>
    </dxf>
    <dxf>
      <numFmt numFmtId="1" formatCode="0"/>
    </dxf>
    <dxf>
      <numFmt numFmtId="1" formatCode="0"/>
    </dxf>
    <dxf>
      <numFmt numFmtId="1" formatCode="0"/>
    </dxf>
    <dxf>
      <fill>
        <patternFill patternType="solid">
          <bgColor theme="8" tint="0.39997558519241921"/>
        </patternFill>
      </fill>
    </dxf>
    <dxf>
      <numFmt numFmtId="14" formatCode="0.00%"/>
    </dxf>
    <dxf>
      <numFmt numFmtId="14" formatCode="0.00%"/>
    </dxf>
    <dxf>
      <numFmt numFmtId="2" formatCode="0.00"/>
    </dxf>
    <dxf>
      <numFmt numFmtId="2" formatCode="0.00"/>
    </dxf>
    <dxf>
      <numFmt numFmtId="167" formatCode="0.000"/>
    </dxf>
    <dxf>
      <numFmt numFmtId="2" formatCode="0.00"/>
    </dxf>
    <dxf>
      <fill>
        <patternFill patternType="solid">
          <bgColor theme="8" tint="0.39997558519241921"/>
        </patternFill>
      </fill>
    </dxf>
    <dxf>
      <font>
        <sz val="16"/>
      </font>
    </dxf>
    <dxf>
      <fill>
        <patternFill patternType="solid">
          <bgColor theme="0" tint="0.39997558519241921"/>
        </patternFill>
      </fill>
    </dxf>
    <dxf>
      <font>
        <b/>
      </font>
    </dxf>
    <dxf>
      <numFmt numFmtId="1" formatCode="0"/>
    </dxf>
    <dxf>
      <numFmt numFmtId="14" formatCode="0.00%"/>
    </dxf>
    <dxf>
      <font>
        <sz val="16"/>
      </font>
    </dxf>
    <dxf>
      <fill>
        <patternFill patternType="solid">
          <bgColor theme="0" tint="0.39997558519241921"/>
        </patternFill>
      </fill>
    </dxf>
    <dxf>
      <font>
        <b/>
      </font>
    </dxf>
    <dxf>
      <numFmt numFmtId="13" formatCode="0%"/>
    </dxf>
    <dxf>
      <numFmt numFmtId="13" formatCode="0%"/>
    </dxf>
    <dxf>
      <numFmt numFmtId="14" formatCode="0.00%"/>
    </dxf>
    <dxf>
      <font>
        <sz val="16"/>
      </font>
    </dxf>
    <dxf>
      <fill>
        <patternFill patternType="solid">
          <bgColor theme="0" tint="0.39997558519241921"/>
        </patternFill>
      </fill>
    </dxf>
    <dxf>
      <font>
        <b/>
      </font>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numFmt numFmtId="13" formatCode="0%"/>
    </dxf>
    <dxf>
      <numFmt numFmtId="13" formatCode="0%"/>
    </dxf>
    <dxf>
      <fill>
        <patternFill patternType="solid">
          <bgColor theme="0" tint="0.39997558519241921"/>
        </patternFill>
      </fill>
    </dxf>
    <dxf>
      <fill>
        <patternFill>
          <bgColor theme="8" tint="0.39997558519241921"/>
        </patternFill>
      </fill>
    </dxf>
    <dxf>
      <font>
        <sz val="16"/>
      </font>
    </dxf>
    <dxf>
      <fill>
        <patternFill patternType="solid">
          <bgColor theme="0" tint="0.39997558519241921"/>
        </patternFill>
      </fill>
    </dxf>
    <dxf>
      <font>
        <b/>
      </font>
    </dxf>
    <dxf>
      <numFmt numFmtId="0" formatCode="General"/>
    </dxf>
    <dxf>
      <numFmt numFmtId="0" formatCode="General"/>
    </dxf>
    <dxf>
      <numFmt numFmtId="13" formatCode="0%"/>
    </dxf>
    <dxf>
      <fill>
        <patternFill patternType="solid">
          <bgColor theme="0" tint="0.39997558519241921"/>
        </patternFill>
      </fill>
    </dxf>
    <dxf>
      <numFmt numFmtId="0" formatCode="General"/>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ont>
        <sz val="16"/>
      </font>
    </dxf>
    <dxf>
      <fill>
        <patternFill patternType="solid">
          <bgColor theme="0" tint="0.39997558519241921"/>
        </patternFill>
      </fill>
    </dxf>
    <dxf>
      <font>
        <b/>
      </font>
    </dxf>
    <dxf>
      <fill>
        <patternFill>
          <bgColor theme="8" tint="0.39997558519241921"/>
        </patternFill>
      </fill>
    </dxf>
    <dxf>
      <fill>
        <patternFill patternType="solid">
          <bgColor theme="8" tint="0.39997558519241921"/>
        </patternFill>
      </fill>
    </dxf>
    <dxf>
      <numFmt numFmtId="14" formatCode="0.00%"/>
    </dxf>
    <dxf>
      <font>
        <sz val="16"/>
      </font>
    </dxf>
    <dxf>
      <font>
        <sz val="16"/>
      </font>
    </dxf>
    <dxf>
      <fill>
        <patternFill patternType="solid">
          <bgColor theme="0" tint="0.39997558519241921"/>
        </patternFill>
      </fill>
    </dxf>
    <dxf>
      <fill>
        <patternFill patternType="solid">
          <bgColor theme="0" tint="0.39997558519241921"/>
        </patternFill>
      </fill>
    </dxf>
    <dxf>
      <font>
        <b/>
      </font>
    </dxf>
    <dxf>
      <font>
        <b/>
      </font>
    </dxf>
    <dxf>
      <fill>
        <patternFill>
          <bgColor theme="8" tint="0.39997558519241921"/>
        </patternFill>
      </fill>
    </dxf>
    <dxf>
      <fill>
        <patternFill>
          <bgColor theme="8" tint="0.39997558519241921"/>
        </patternFill>
      </fill>
    </dxf>
    <dxf>
      <numFmt numFmtId="13" formatCode="0%"/>
    </dxf>
    <dxf>
      <font>
        <sz val="16"/>
      </font>
    </dxf>
    <dxf>
      <fill>
        <patternFill patternType="solid">
          <bgColor theme="0" tint="0.39997558519241921"/>
        </patternFill>
      </fill>
    </dxf>
    <dxf>
      <font>
        <b/>
      </font>
    </dxf>
    <dxf>
      <numFmt numFmtId="13" formatCode="0%"/>
    </dxf>
    <dxf>
      <font>
        <sz val="16"/>
      </font>
    </dxf>
    <dxf>
      <fill>
        <patternFill patternType="solid">
          <bgColor theme="0" tint="0.39997558519241921"/>
        </patternFill>
      </fill>
    </dxf>
    <dxf>
      <font>
        <b/>
      </font>
    </dxf>
    <dxf>
      <numFmt numFmtId="13" formatCode="0%"/>
    </dxf>
    <dxf>
      <numFmt numFmtId="13" formatCode="0%"/>
    </dxf>
    <dxf>
      <numFmt numFmtId="14" formatCode="0.00%"/>
    </dxf>
    <dxf>
      <font>
        <sz val="16"/>
      </font>
    </dxf>
    <dxf>
      <fill>
        <patternFill patternType="solid">
          <bgColor theme="0" tint="0.39997558519241921"/>
        </patternFill>
      </fill>
    </dxf>
    <dxf>
      <font>
        <b/>
      </font>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numFmt numFmtId="14" formatCode="0.00%"/>
    </dxf>
    <dxf>
      <font>
        <sz val="16"/>
      </font>
    </dxf>
    <dxf>
      <font>
        <sz val="16"/>
      </font>
    </dxf>
    <dxf>
      <fill>
        <patternFill patternType="solid">
          <bgColor theme="0" tint="0.39997558519241921"/>
        </patternFill>
      </fill>
    </dxf>
    <dxf>
      <fill>
        <patternFill patternType="solid">
          <bgColor theme="0" tint="0.39997558519241921"/>
        </patternFill>
      </fill>
    </dxf>
    <dxf>
      <font>
        <b/>
      </font>
    </dxf>
    <dxf>
      <font>
        <b/>
      </font>
    </dxf>
    <dxf>
      <fill>
        <patternFill>
          <bgColor theme="8" tint="0.39997558519241921"/>
        </patternFill>
      </fill>
    </dxf>
    <dxf>
      <fill>
        <patternFill>
          <bgColor theme="8" tint="0.39997558519241921"/>
        </patternFill>
      </fill>
    </dxf>
    <dxf>
      <font>
        <sz val="16"/>
      </font>
    </dxf>
    <dxf>
      <fill>
        <patternFill patternType="solid">
          <bgColor theme="0" tint="0.39997558519241921"/>
        </patternFill>
      </fill>
    </dxf>
    <dxf>
      <font>
        <b/>
      </font>
    </dxf>
    <dxf>
      <fill>
        <patternFill patternType="solid">
          <bgColor theme="0" tint="0.39997558519241921"/>
        </patternFill>
      </fill>
    </dxf>
    <dxf>
      <fill>
        <patternFill>
          <bgColor theme="8" tint="0.39997558519241921"/>
        </patternFill>
      </fill>
    </dxf>
    <dxf>
      <fill>
        <patternFill>
          <bgColor theme="8" tint="0.39997558519241921"/>
        </patternFill>
      </fill>
    </dxf>
    <dxf>
      <numFmt numFmtId="164" formatCode="&quot;₦&quot;#,##0"/>
    </dxf>
    <dxf>
      <numFmt numFmtId="13" formatCode="0%"/>
    </dxf>
    <dxf>
      <numFmt numFmtId="13" formatCode="0%"/>
    </dxf>
    <dxf>
      <numFmt numFmtId="1" formatCode="0"/>
    </dxf>
    <dxf>
      <font>
        <sz val="16"/>
      </font>
    </dxf>
    <dxf>
      <fill>
        <patternFill patternType="solid">
          <bgColor theme="0" tint="0.39997558519241921"/>
        </patternFill>
      </fill>
    </dxf>
    <dxf>
      <font>
        <b/>
      </font>
    </dxf>
    <dxf>
      <numFmt numFmtId="3" formatCode="#,##0"/>
    </dxf>
    <dxf>
      <fill>
        <patternFill patternType="solid">
          <bgColor theme="0" tint="0.39997558519241921"/>
        </patternFill>
      </fill>
    </dxf>
    <dxf>
      <fill>
        <patternFill>
          <bgColor theme="8" tint="0.39997558519241921"/>
        </patternFill>
      </fill>
    </dxf>
    <dxf>
      <numFmt numFmtId="13" formatCode="0%"/>
    </dxf>
    <dxf>
      <numFmt numFmtId="13" formatCode="0%"/>
    </dxf>
    <dxf>
      <numFmt numFmtId="3" formatCode="#,##0"/>
    </dxf>
    <dxf>
      <numFmt numFmtId="3" formatCode="#,##0"/>
    </dxf>
    <dxf>
      <font>
        <sz val="16"/>
      </font>
    </dxf>
    <dxf>
      <fill>
        <patternFill patternType="solid">
          <bgColor theme="0" tint="0.39997558519241921"/>
        </patternFill>
      </fill>
    </dxf>
    <dxf>
      <font>
        <b/>
      </font>
    </dxf>
    <dxf>
      <numFmt numFmtId="13" formatCode="0%"/>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ill>
        <patternFill patternType="solid">
          <bgColor rgb="FFFFFF00"/>
        </patternFill>
      </fill>
    </dxf>
    <dxf>
      <fill>
        <patternFill>
          <bgColor theme="8" tint="0.39997558519241921"/>
        </patternFill>
      </fill>
    </dxf>
    <dxf>
      <font>
        <sz val="16"/>
      </font>
    </dxf>
    <dxf>
      <fill>
        <patternFill patternType="solid">
          <bgColor theme="0" tint="0.39997558519241921"/>
        </patternFill>
      </fill>
    </dxf>
    <dxf>
      <font>
        <b/>
      </font>
    </dxf>
    <dxf>
      <numFmt numFmtId="1" formatCode="0"/>
    </dxf>
    <dxf>
      <numFmt numFmtId="14" formatCode="0.00%"/>
    </dxf>
    <dxf>
      <numFmt numFmtId="14" formatCode="0.00%"/>
    </dxf>
    <dxf>
      <numFmt numFmtId="14" formatCode="0.00%"/>
    </dxf>
    <dxf>
      <numFmt numFmtId="2" formatCode="0.00"/>
    </dxf>
    <dxf>
      <numFmt numFmtId="2" formatCode="0.00"/>
    </dxf>
    <dxf>
      <numFmt numFmtId="167" formatCode="0.000"/>
    </dxf>
    <dxf>
      <numFmt numFmtId="2" formatCode="0.00"/>
    </dxf>
    <dxf>
      <fill>
        <patternFill patternType="solid">
          <bgColor theme="8" tint="0.39997558519241921"/>
        </patternFill>
      </fill>
    </dxf>
    <dxf>
      <font>
        <sz val="16"/>
      </font>
    </dxf>
    <dxf>
      <fill>
        <patternFill patternType="solid">
          <bgColor theme="0" tint="0.39997558519241921"/>
        </patternFill>
      </fill>
    </dxf>
    <dxf>
      <font>
        <b/>
      </font>
    </dxf>
    <dxf>
      <numFmt numFmtId="1" formatCode="0"/>
    </dxf>
    <dxf>
      <numFmt numFmtId="1" formatCode="0"/>
    </dxf>
    <dxf>
      <numFmt numFmtId="1" formatCode="0"/>
    </dxf>
    <dxf>
      <fill>
        <patternFill patternType="solid">
          <bgColor theme="8" tint="0.39997558519241921"/>
        </patternFill>
      </fill>
    </dxf>
    <dxf>
      <font>
        <sz val="16"/>
      </font>
    </dxf>
    <dxf>
      <fill>
        <patternFill patternType="solid">
          <bgColor theme="0" tint="0.39997558519241921"/>
        </patternFill>
      </fill>
    </dxf>
    <dxf>
      <font>
        <b/>
      </font>
    </dxf>
    <dxf>
      <numFmt numFmtId="0" formatCode="General"/>
    </dxf>
    <dxf>
      <numFmt numFmtId="0" formatCode="General"/>
    </dxf>
    <dxf>
      <numFmt numFmtId="13" formatCode="0%"/>
    </dxf>
    <dxf>
      <numFmt numFmtId="13" formatCode="0%"/>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numFmt numFmtId="14" formatCode="0.00%"/>
    </dxf>
    <dxf>
      <numFmt numFmtId="14" formatCode="0.00%"/>
    </dxf>
    <dxf>
      <numFmt numFmtId="2" formatCode="0.00"/>
    </dxf>
    <dxf>
      <numFmt numFmtId="2" formatCode="0.00"/>
    </dxf>
    <dxf>
      <numFmt numFmtId="167" formatCode="0.000"/>
    </dxf>
    <dxf>
      <numFmt numFmtId="2" formatCode="0.00"/>
    </dxf>
    <dxf>
      <fill>
        <patternFill patternType="solid">
          <bgColor theme="8" tint="0.39997558519241921"/>
        </patternFill>
      </fill>
    </dxf>
    <dxf>
      <font>
        <sz val="16"/>
      </font>
    </dxf>
    <dxf>
      <fill>
        <patternFill patternType="solid">
          <bgColor theme="0" tint="0.39997558519241921"/>
        </patternFill>
      </fill>
    </dxf>
    <dxf>
      <font>
        <b/>
      </font>
    </dxf>
    <dxf>
      <numFmt numFmtId="1" formatCode="0"/>
    </dxf>
    <dxf>
      <numFmt numFmtId="14" formatCode="0.00%"/>
    </dxf>
    <dxf>
      <font>
        <sz val="16"/>
      </font>
    </dxf>
    <dxf>
      <fill>
        <patternFill patternType="solid">
          <bgColor theme="0" tint="0.39997558519241921"/>
        </patternFill>
      </fill>
    </dxf>
    <dxf>
      <font>
        <b/>
      </font>
    </dxf>
    <dxf>
      <numFmt numFmtId="13" formatCode="0%"/>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ill>
        <patternFill patternType="solid">
          <bgColor rgb="FFFFFF00"/>
        </patternFill>
      </fill>
    </dxf>
    <dxf>
      <fill>
        <patternFill>
          <bgColor theme="8" tint="0.39997558519241921"/>
        </patternFill>
      </fill>
    </dxf>
    <dxf>
      <font>
        <sz val="16"/>
      </font>
    </dxf>
    <dxf>
      <fill>
        <patternFill patternType="solid">
          <bgColor theme="0" tint="0.39997558519241921"/>
        </patternFill>
      </fill>
    </dxf>
    <dxf>
      <font>
        <b/>
      </font>
    </dxf>
    <dxf>
      <numFmt numFmtId="3" formatCode="#,##0"/>
    </dxf>
    <dxf>
      <fill>
        <patternFill patternType="solid">
          <bgColor theme="0" tint="0.39997558519241921"/>
        </patternFill>
      </fill>
    </dxf>
    <dxf>
      <fill>
        <patternFill>
          <bgColor theme="8" tint="0.39997558519241921"/>
        </patternFill>
      </fill>
    </dxf>
    <dxf>
      <numFmt numFmtId="13" formatCode="0%"/>
    </dxf>
    <dxf>
      <numFmt numFmtId="13" formatCode="0%"/>
    </dxf>
    <dxf>
      <numFmt numFmtId="3" formatCode="#,##0"/>
    </dxf>
    <dxf>
      <numFmt numFmtId="3" formatCode="#,##0"/>
    </dxf>
    <dxf>
      <font>
        <sz val="16"/>
      </font>
    </dxf>
    <dxf>
      <fill>
        <patternFill patternType="solid">
          <bgColor theme="0" tint="0.39997558519241921"/>
        </patternFill>
      </fill>
    </dxf>
    <dxf>
      <font>
        <b/>
      </font>
    </dxf>
    <dxf>
      <fill>
        <patternFill patternType="solid">
          <bgColor theme="0" tint="0.39997558519241921"/>
        </patternFill>
      </fill>
    </dxf>
    <dxf>
      <fill>
        <patternFill>
          <bgColor theme="8" tint="0.39997558519241921"/>
        </patternFill>
      </fill>
    </dxf>
    <dxf>
      <fill>
        <patternFill>
          <bgColor theme="8" tint="0.39997558519241921"/>
        </patternFill>
      </fill>
    </dxf>
    <dxf>
      <numFmt numFmtId="164" formatCode="&quot;₦&quot;#,##0"/>
    </dxf>
    <dxf>
      <numFmt numFmtId="13" formatCode="0%"/>
    </dxf>
    <dxf>
      <numFmt numFmtId="13" formatCode="0%"/>
    </dxf>
    <dxf>
      <numFmt numFmtId="1" formatCode="0"/>
    </dxf>
    <dxf>
      <numFmt numFmtId="14" formatCode="0.00%"/>
    </dxf>
    <dxf>
      <font>
        <sz val="16"/>
      </font>
    </dxf>
    <dxf>
      <font>
        <sz val="16"/>
      </font>
    </dxf>
    <dxf>
      <fill>
        <patternFill patternType="solid">
          <bgColor theme="0" tint="0.39997558519241921"/>
        </patternFill>
      </fill>
    </dxf>
    <dxf>
      <fill>
        <patternFill patternType="solid">
          <bgColor theme="0" tint="0.39997558519241921"/>
        </patternFill>
      </fill>
    </dxf>
    <dxf>
      <font>
        <b/>
      </font>
    </dxf>
    <dxf>
      <font>
        <b/>
      </font>
    </dxf>
    <dxf>
      <fill>
        <patternFill>
          <bgColor theme="8" tint="0.39997558519241921"/>
        </patternFill>
      </fill>
    </dxf>
    <dxf>
      <fill>
        <patternFill>
          <bgColor theme="8" tint="0.39997558519241921"/>
        </patternFill>
      </fill>
    </dxf>
    <dxf>
      <numFmt numFmtId="14" formatCode="0.00%"/>
    </dxf>
    <dxf>
      <font>
        <sz val="16"/>
      </font>
    </dxf>
    <dxf>
      <fill>
        <patternFill patternType="solid">
          <bgColor theme="0" tint="0.39997558519241921"/>
        </patternFill>
      </fill>
    </dxf>
    <dxf>
      <font>
        <b/>
      </font>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ont>
        <sz val="16"/>
      </font>
    </dxf>
    <dxf>
      <fill>
        <patternFill patternType="solid">
          <bgColor theme="0" tint="0.39997558519241921"/>
        </patternFill>
      </fill>
    </dxf>
    <dxf>
      <font>
        <b/>
      </font>
    </dxf>
    <dxf>
      <numFmt numFmtId="13" formatCode="0%"/>
    </dxf>
    <dxf>
      <numFmt numFmtId="13" formatCode="0%"/>
    </dxf>
    <dxf>
      <font>
        <sz val="16"/>
      </font>
    </dxf>
    <dxf>
      <fill>
        <patternFill patternType="solid">
          <bgColor theme="0" tint="0.39997558519241921"/>
        </patternFill>
      </fill>
    </dxf>
    <dxf>
      <font>
        <b/>
      </font>
    </dxf>
    <dxf>
      <numFmt numFmtId="13" formatCode="0%"/>
    </dxf>
    <dxf>
      <numFmt numFmtId="14" formatCode="0.00%"/>
    </dxf>
    <dxf>
      <font>
        <sz val="16"/>
      </font>
    </dxf>
    <dxf>
      <font>
        <sz val="16"/>
      </font>
    </dxf>
    <dxf>
      <fill>
        <patternFill patternType="solid">
          <bgColor theme="0" tint="0.39997558519241921"/>
        </patternFill>
      </fill>
    </dxf>
    <dxf>
      <fill>
        <patternFill patternType="solid">
          <bgColor theme="0" tint="0.39997558519241921"/>
        </patternFill>
      </fill>
    </dxf>
    <dxf>
      <font>
        <b/>
      </font>
    </dxf>
    <dxf>
      <font>
        <b/>
      </font>
    </dxf>
    <dxf>
      <fill>
        <patternFill>
          <bgColor theme="8" tint="0.39997558519241921"/>
        </patternFill>
      </fill>
    </dxf>
    <dxf>
      <fill>
        <patternFill>
          <bgColor theme="8" tint="0.39997558519241921"/>
        </patternFill>
      </fill>
    </dxf>
    <dxf>
      <numFmt numFmtId="13" formatCode="0%"/>
    </dxf>
    <dxf>
      <font>
        <sz val="16"/>
      </font>
    </dxf>
    <dxf>
      <fill>
        <patternFill patternType="solid">
          <bgColor theme="0" tint="0.39997558519241921"/>
        </patternFill>
      </fill>
    </dxf>
    <dxf>
      <font>
        <b/>
      </font>
    </dxf>
    <dxf>
      <fill>
        <patternFill>
          <bgColor theme="8" tint="0.39997558519241921"/>
        </patternFill>
      </fill>
    </dxf>
    <dxf>
      <fill>
        <patternFill patternType="solid">
          <bgColor theme="8" tint="0.39997558519241921"/>
        </patternFill>
      </fill>
    </dxf>
    <dxf>
      <font>
        <sz val="16"/>
      </font>
    </dxf>
    <dxf>
      <fill>
        <patternFill patternType="solid">
          <bgColor theme="0" tint="0.39997558519241921"/>
        </patternFill>
      </fill>
    </dxf>
    <dxf>
      <font>
        <b/>
      </font>
    </dxf>
    <dxf>
      <numFmt numFmtId="0" formatCode="General"/>
    </dxf>
    <dxf>
      <numFmt numFmtId="0" formatCode="General"/>
    </dxf>
    <dxf>
      <numFmt numFmtId="13" formatCode="0%"/>
    </dxf>
    <dxf>
      <fill>
        <patternFill patternType="solid">
          <bgColor theme="0" tint="0.39997558519241921"/>
        </patternFill>
      </fill>
    </dxf>
    <dxf>
      <numFmt numFmtId="0" formatCode="General"/>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numFmt numFmtId="13" formatCode="0%"/>
    </dxf>
    <dxf>
      <numFmt numFmtId="13" formatCode="0%"/>
    </dxf>
    <dxf>
      <fill>
        <patternFill patternType="solid">
          <bgColor theme="0" tint="0.39997558519241921"/>
        </patternFill>
      </fill>
    </dxf>
    <dxf>
      <fill>
        <patternFill>
          <bgColor theme="8" tint="0.39997558519241921"/>
        </patternFill>
      </fill>
    </dxf>
    <dxf>
      <numFmt numFmtId="14" formatCode="0.00%"/>
    </dxf>
    <dxf>
      <font>
        <sz val="16"/>
      </font>
    </dxf>
    <dxf>
      <fill>
        <patternFill patternType="solid">
          <bgColor theme="0" tint="0.39997558519241921"/>
        </patternFill>
      </fill>
    </dxf>
    <dxf>
      <font>
        <b/>
      </font>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ont>
        <sz val="16"/>
      </font>
    </dxf>
    <dxf>
      <fill>
        <patternFill patternType="solid">
          <bgColor theme="0" tint="0.39997558519241921"/>
        </patternFill>
      </fill>
    </dxf>
    <dxf>
      <font>
        <b/>
      </font>
    </dxf>
    <dxf>
      <numFmt numFmtId="13" formatCode="0%"/>
    </dxf>
    <dxf>
      <numFmt numFmtId="13" formatCode="0%"/>
    </dxf>
    <dxf>
      <font>
        <sz val="16"/>
      </font>
    </dxf>
    <dxf>
      <fill>
        <patternFill patternType="solid">
          <bgColor theme="0" tint="0.39997558519241921"/>
        </patternFill>
      </fill>
    </dxf>
    <dxf>
      <font>
        <b/>
      </font>
    </dxf>
    <dxf>
      <numFmt numFmtId="1" formatCode="0"/>
    </dxf>
    <dxf>
      <numFmt numFmtId="14" formatCode="0.00%"/>
    </dxf>
    <dxf>
      <numFmt numFmtId="14" formatCode="0.00%"/>
    </dxf>
    <dxf>
      <numFmt numFmtId="14" formatCode="0.00%"/>
    </dxf>
    <dxf>
      <numFmt numFmtId="2" formatCode="0.00"/>
    </dxf>
    <dxf>
      <numFmt numFmtId="2" formatCode="0.00"/>
    </dxf>
    <dxf>
      <numFmt numFmtId="167" formatCode="0.000"/>
    </dxf>
    <dxf>
      <numFmt numFmtId="2" formatCode="0.00"/>
    </dxf>
    <dxf>
      <fill>
        <patternFill patternType="solid">
          <bgColor theme="8" tint="0.39997558519241921"/>
        </patternFill>
      </fill>
    </dxf>
    <dxf>
      <font>
        <sz val="16"/>
      </font>
    </dxf>
    <dxf>
      <fill>
        <patternFill patternType="solid">
          <bgColor theme="0" tint="0.39997558519241921"/>
        </patternFill>
      </fill>
    </dxf>
    <dxf>
      <font>
        <b/>
      </font>
    </dxf>
    <dxf>
      <numFmt numFmtId="0" formatCode="General"/>
    </dxf>
    <dxf>
      <numFmt numFmtId="0" formatCode="General"/>
    </dxf>
    <dxf>
      <numFmt numFmtId="13" formatCode="0%"/>
    </dxf>
    <dxf>
      <numFmt numFmtId="13" formatCode="0%"/>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ont>
        <sz val="16"/>
      </font>
    </dxf>
    <dxf>
      <fill>
        <patternFill patternType="solid">
          <bgColor theme="0" tint="0.39997558519241921"/>
        </patternFill>
      </fill>
    </dxf>
    <dxf>
      <font>
        <b/>
      </font>
    </dxf>
    <dxf>
      <numFmt numFmtId="1" formatCode="0"/>
    </dxf>
    <dxf>
      <numFmt numFmtId="1" formatCode="0"/>
    </dxf>
    <dxf>
      <numFmt numFmtId="1" formatCode="0"/>
    </dxf>
    <dxf>
      <fill>
        <patternFill patternType="solid">
          <bgColor theme="8" tint="0.39997558519241921"/>
        </patternFill>
      </fill>
    </dxf>
    <dxf>
      <numFmt numFmtId="14" formatCode="0.00%"/>
    </dxf>
    <dxf>
      <numFmt numFmtId="14" formatCode="0.00%"/>
    </dxf>
    <dxf>
      <numFmt numFmtId="2" formatCode="0.00"/>
    </dxf>
    <dxf>
      <numFmt numFmtId="2" formatCode="0.00"/>
    </dxf>
    <dxf>
      <numFmt numFmtId="167" formatCode="0.000"/>
    </dxf>
    <dxf>
      <numFmt numFmtId="2" formatCode="0.00"/>
    </dxf>
    <dxf>
      <fill>
        <patternFill patternType="solid">
          <bgColor theme="8" tint="0.39997558519241921"/>
        </patternFill>
      </fill>
    </dxf>
    <dxf>
      <font>
        <sz val="16"/>
      </font>
    </dxf>
    <dxf>
      <fill>
        <patternFill patternType="solid">
          <bgColor theme="0" tint="0.39997558519241921"/>
        </patternFill>
      </fill>
    </dxf>
    <dxf>
      <font>
        <b/>
      </font>
    </dxf>
    <dxf>
      <numFmt numFmtId="1" formatCode="0"/>
    </dxf>
    <dxf>
      <numFmt numFmtId="14" formatCode="0.00%"/>
    </dxf>
    <dxf>
      <font>
        <sz val="16"/>
      </font>
    </dxf>
    <dxf>
      <fill>
        <patternFill patternType="solid">
          <bgColor theme="0" tint="0.39997558519241921"/>
        </patternFill>
      </fill>
    </dxf>
    <dxf>
      <font>
        <b/>
      </font>
    </dxf>
    <dxf>
      <numFmt numFmtId="13" formatCode="0%"/>
    </dxf>
    <dxf>
      <numFmt numFmtId="13" formatCode="0%"/>
    </dxf>
    <dxf>
      <numFmt numFmtId="14" formatCode="0.00%"/>
    </dxf>
    <dxf>
      <font>
        <sz val="16"/>
      </font>
    </dxf>
    <dxf>
      <fill>
        <patternFill patternType="solid">
          <bgColor theme="0" tint="0.39997558519241921"/>
        </patternFill>
      </fill>
    </dxf>
    <dxf>
      <font>
        <b/>
      </font>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numFmt numFmtId="13" formatCode="0%"/>
    </dxf>
    <dxf>
      <numFmt numFmtId="13" formatCode="0%"/>
    </dxf>
    <dxf>
      <fill>
        <patternFill patternType="solid">
          <bgColor theme="0" tint="0.39997558519241921"/>
        </patternFill>
      </fill>
    </dxf>
    <dxf>
      <fill>
        <patternFill>
          <bgColor theme="8" tint="0.39997558519241921"/>
        </patternFill>
      </fill>
    </dxf>
    <dxf>
      <font>
        <sz val="16"/>
      </font>
    </dxf>
    <dxf>
      <fill>
        <patternFill patternType="solid">
          <bgColor theme="0" tint="0.39997558519241921"/>
        </patternFill>
      </fill>
    </dxf>
    <dxf>
      <font>
        <b/>
      </font>
    </dxf>
    <dxf>
      <numFmt numFmtId="0" formatCode="General"/>
    </dxf>
    <dxf>
      <numFmt numFmtId="0" formatCode="General"/>
    </dxf>
    <dxf>
      <numFmt numFmtId="13" formatCode="0%"/>
    </dxf>
    <dxf>
      <fill>
        <patternFill patternType="solid">
          <bgColor theme="0" tint="0.39997558519241921"/>
        </patternFill>
      </fill>
    </dxf>
    <dxf>
      <numFmt numFmtId="0" formatCode="General"/>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ont>
        <sz val="16"/>
      </font>
    </dxf>
    <dxf>
      <fill>
        <patternFill patternType="solid">
          <bgColor theme="0" tint="0.39997558519241921"/>
        </patternFill>
      </fill>
    </dxf>
    <dxf>
      <font>
        <b/>
      </font>
    </dxf>
    <dxf>
      <fill>
        <patternFill>
          <bgColor theme="8" tint="0.39997558519241921"/>
        </patternFill>
      </fill>
    </dxf>
    <dxf>
      <fill>
        <patternFill patternType="solid">
          <bgColor theme="8" tint="0.39997558519241921"/>
        </patternFill>
      </fill>
    </dxf>
    <dxf>
      <numFmt numFmtId="14" formatCode="0.00%"/>
    </dxf>
    <dxf>
      <font>
        <sz val="16"/>
      </font>
    </dxf>
    <dxf>
      <font>
        <sz val="16"/>
      </font>
    </dxf>
    <dxf>
      <fill>
        <patternFill patternType="solid">
          <bgColor theme="0" tint="0.39997558519241921"/>
        </patternFill>
      </fill>
    </dxf>
    <dxf>
      <fill>
        <patternFill patternType="solid">
          <bgColor theme="0" tint="0.39997558519241921"/>
        </patternFill>
      </fill>
    </dxf>
    <dxf>
      <font>
        <b/>
      </font>
    </dxf>
    <dxf>
      <font>
        <b/>
      </font>
    </dxf>
    <dxf>
      <fill>
        <patternFill>
          <bgColor theme="8" tint="0.39997558519241921"/>
        </patternFill>
      </fill>
    </dxf>
    <dxf>
      <fill>
        <patternFill>
          <bgColor theme="8" tint="0.39997558519241921"/>
        </patternFill>
      </fill>
    </dxf>
    <dxf>
      <numFmt numFmtId="13" formatCode="0%"/>
    </dxf>
    <dxf>
      <font>
        <sz val="16"/>
      </font>
    </dxf>
    <dxf>
      <fill>
        <patternFill patternType="solid">
          <bgColor theme="0" tint="0.39997558519241921"/>
        </patternFill>
      </fill>
    </dxf>
    <dxf>
      <font>
        <b/>
      </font>
    </dxf>
    <dxf>
      <numFmt numFmtId="13" formatCode="0%"/>
    </dxf>
    <dxf>
      <font>
        <sz val="16"/>
      </font>
    </dxf>
    <dxf>
      <fill>
        <patternFill patternType="solid">
          <bgColor theme="0" tint="0.39997558519241921"/>
        </patternFill>
      </fill>
    </dxf>
    <dxf>
      <font>
        <b/>
      </font>
    </dxf>
    <dxf>
      <numFmt numFmtId="13" formatCode="0%"/>
    </dxf>
    <dxf>
      <numFmt numFmtId="13" formatCode="0%"/>
    </dxf>
    <dxf>
      <numFmt numFmtId="14" formatCode="0.00%"/>
    </dxf>
    <dxf>
      <font>
        <sz val="16"/>
      </font>
    </dxf>
    <dxf>
      <fill>
        <patternFill patternType="solid">
          <bgColor theme="0" tint="0.39997558519241921"/>
        </patternFill>
      </fill>
    </dxf>
    <dxf>
      <font>
        <b/>
      </font>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numFmt numFmtId="14" formatCode="0.00%"/>
    </dxf>
    <dxf>
      <font>
        <sz val="16"/>
      </font>
    </dxf>
    <dxf>
      <font>
        <sz val="16"/>
      </font>
    </dxf>
    <dxf>
      <fill>
        <patternFill patternType="solid">
          <bgColor theme="0" tint="0.39997558519241921"/>
        </patternFill>
      </fill>
    </dxf>
    <dxf>
      <fill>
        <patternFill patternType="solid">
          <bgColor theme="0" tint="0.39997558519241921"/>
        </patternFill>
      </fill>
    </dxf>
    <dxf>
      <font>
        <b/>
      </font>
    </dxf>
    <dxf>
      <font>
        <b/>
      </font>
    </dxf>
    <dxf>
      <fill>
        <patternFill>
          <bgColor theme="8" tint="0.39997558519241921"/>
        </patternFill>
      </fill>
    </dxf>
    <dxf>
      <fill>
        <patternFill>
          <bgColor theme="8" tint="0.39997558519241921"/>
        </patternFill>
      </fill>
    </dxf>
    <dxf>
      <font>
        <sz val="16"/>
      </font>
    </dxf>
    <dxf>
      <fill>
        <patternFill patternType="solid">
          <bgColor theme="0" tint="0.39997558519241921"/>
        </patternFill>
      </fill>
    </dxf>
    <dxf>
      <font>
        <b/>
      </font>
    </dxf>
    <dxf>
      <fill>
        <patternFill patternType="solid">
          <bgColor theme="0" tint="0.39997558519241921"/>
        </patternFill>
      </fill>
    </dxf>
    <dxf>
      <fill>
        <patternFill>
          <bgColor theme="8" tint="0.39997558519241921"/>
        </patternFill>
      </fill>
    </dxf>
    <dxf>
      <fill>
        <patternFill>
          <bgColor theme="8" tint="0.39997558519241921"/>
        </patternFill>
      </fill>
    </dxf>
    <dxf>
      <numFmt numFmtId="164" formatCode="&quot;₦&quot;#,##0"/>
    </dxf>
    <dxf>
      <numFmt numFmtId="13" formatCode="0%"/>
    </dxf>
    <dxf>
      <numFmt numFmtId="13" formatCode="0%"/>
    </dxf>
    <dxf>
      <numFmt numFmtId="1" formatCode="0"/>
    </dxf>
    <dxf>
      <font>
        <sz val="16"/>
      </font>
    </dxf>
    <dxf>
      <fill>
        <patternFill patternType="solid">
          <bgColor theme="0" tint="0.39997558519241921"/>
        </patternFill>
      </fill>
    </dxf>
    <dxf>
      <font>
        <b/>
      </font>
    </dxf>
    <dxf>
      <numFmt numFmtId="3" formatCode="#,##0"/>
    </dxf>
    <dxf>
      <fill>
        <patternFill patternType="solid">
          <bgColor theme="0" tint="0.39997558519241921"/>
        </patternFill>
      </fill>
    </dxf>
    <dxf>
      <fill>
        <patternFill>
          <bgColor theme="8" tint="0.39997558519241921"/>
        </patternFill>
      </fill>
    </dxf>
    <dxf>
      <numFmt numFmtId="13" formatCode="0%"/>
    </dxf>
    <dxf>
      <numFmt numFmtId="13" formatCode="0%"/>
    </dxf>
    <dxf>
      <numFmt numFmtId="3" formatCode="#,##0"/>
    </dxf>
    <dxf>
      <numFmt numFmtId="3" formatCode="#,##0"/>
    </dxf>
    <dxf>
      <font>
        <sz val="16"/>
      </font>
    </dxf>
    <dxf>
      <fill>
        <patternFill patternType="solid">
          <bgColor theme="0" tint="0.39997558519241921"/>
        </patternFill>
      </fill>
    </dxf>
    <dxf>
      <font>
        <b/>
      </font>
    </dxf>
    <dxf>
      <numFmt numFmtId="1" formatCode="0"/>
    </dxf>
    <dxf>
      <numFmt numFmtId="14" formatCode="0.00%"/>
    </dxf>
    <dxf>
      <numFmt numFmtId="14" formatCode="0.00%"/>
    </dxf>
    <dxf>
      <numFmt numFmtId="14" formatCode="0.00%"/>
    </dxf>
    <dxf>
      <numFmt numFmtId="2" formatCode="0.00"/>
    </dxf>
    <dxf>
      <numFmt numFmtId="2" formatCode="0.00"/>
    </dxf>
    <dxf>
      <numFmt numFmtId="167" formatCode="0.000"/>
    </dxf>
    <dxf>
      <numFmt numFmtId="2" formatCode="0.00"/>
    </dxf>
    <dxf>
      <fill>
        <patternFill patternType="solid">
          <bgColor theme="8" tint="0.39997558519241921"/>
        </patternFill>
      </fill>
    </dxf>
    <dxf>
      <font>
        <sz val="16"/>
      </font>
    </dxf>
    <dxf>
      <fill>
        <patternFill patternType="solid">
          <bgColor theme="0" tint="0.39997558519241921"/>
        </patternFill>
      </fill>
    </dxf>
    <dxf>
      <font>
        <b/>
      </font>
    </dxf>
    <dxf>
      <numFmt numFmtId="13" formatCode="0%"/>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ill>
        <patternFill patternType="solid">
          <bgColor rgb="FFFFFF00"/>
        </patternFill>
      </fill>
    </dxf>
    <dxf>
      <fill>
        <patternFill>
          <bgColor theme="8" tint="0.39997558519241921"/>
        </patternFill>
      </fill>
    </dxf>
    <dxf>
      <font>
        <sz val="16"/>
      </font>
    </dxf>
    <dxf>
      <fill>
        <patternFill patternType="solid">
          <bgColor theme="0" tint="0.39997558519241921"/>
        </patternFill>
      </fill>
    </dxf>
    <dxf>
      <font>
        <b/>
      </font>
    </dxf>
    <dxf>
      <numFmt numFmtId="13" formatCode="0%"/>
    </dxf>
    <dxf>
      <fill>
        <patternFill patternType="solid">
          <bgColor theme="0" tint="0.39997558519241921"/>
        </patternFill>
      </fill>
    </dxf>
    <dxf>
      <fill>
        <patternFill patternType="solid">
          <bgColor theme="0" tint="0.39997558519241921"/>
        </patternFill>
      </fill>
    </dxf>
    <dxf>
      <fill>
        <patternFill>
          <bgColor theme="8" tint="0.39997558519241921"/>
        </patternFill>
      </fill>
    </dxf>
    <dxf>
      <fill>
        <patternFill>
          <bgColor theme="8" tint="0.39997558519241921"/>
        </patternFill>
      </fill>
    </dxf>
    <dxf>
      <fill>
        <patternFill patternType="solid">
          <bgColor rgb="FFFFFF00"/>
        </patternFill>
      </fill>
    </dxf>
    <dxf>
      <fill>
        <patternFill>
          <bgColor theme="8" tint="0.39997558519241921"/>
        </patternFill>
      </fill>
    </dxf>
    <dxf>
      <numFmt numFmtId="14" formatCode="0.00%"/>
    </dxf>
    <dxf>
      <numFmt numFmtId="1" formatCode="0"/>
    </dxf>
    <dxf>
      <font>
        <b/>
      </font>
    </dxf>
    <dxf>
      <fill>
        <patternFill patternType="solid">
          <bgColor theme="0" tint="0.39997558519241921"/>
        </patternFill>
      </fill>
    </dxf>
    <dxf>
      <font>
        <sz val="16"/>
      </font>
    </dxf>
    <dxf>
      <fill>
        <patternFill patternType="solid">
          <bgColor theme="8" tint="0.39997558519241921"/>
        </patternFill>
      </fill>
    </dxf>
    <dxf>
      <fill>
        <patternFill>
          <bgColor theme="8" tint="0.39997558519241921"/>
        </patternFill>
      </fill>
    </dxf>
    <dxf>
      <font>
        <b/>
      </font>
    </dxf>
    <dxf>
      <fill>
        <patternFill patternType="solid">
          <bgColor theme="0" tint="0.39997558519241921"/>
        </patternFill>
      </fill>
    </dxf>
    <dxf>
      <font>
        <sz val="16"/>
      </font>
    </dxf>
    <dxf>
      <numFmt numFmtId="13" formatCode="0%"/>
    </dxf>
    <dxf>
      <font>
        <b/>
      </font>
    </dxf>
    <dxf>
      <fill>
        <patternFill patternType="solid">
          <bgColor theme="0" tint="0.39997558519241921"/>
        </patternFill>
      </fill>
    </dxf>
    <dxf>
      <font>
        <sz val="16"/>
      </font>
    </dxf>
    <dxf>
      <fill>
        <patternFill patternType="solid">
          <bgColor theme="8" tint="0.39997558519241921"/>
        </patternFill>
      </fill>
    </dxf>
    <dxf>
      <numFmt numFmtId="2" formatCode="0.00"/>
    </dxf>
    <dxf>
      <numFmt numFmtId="167" formatCode="0.000"/>
    </dxf>
    <dxf>
      <numFmt numFmtId="2" formatCode="0.00"/>
    </dxf>
    <dxf>
      <numFmt numFmtId="2" formatCode="0.00"/>
    </dxf>
    <dxf>
      <numFmt numFmtId="14" formatCode="0.00%"/>
    </dxf>
    <dxf>
      <numFmt numFmtId="14" formatCode="0.00%"/>
    </dxf>
    <dxf>
      <fill>
        <patternFill>
          <bgColor theme="8" tint="0.39997558519241921"/>
        </patternFill>
      </fill>
    </dxf>
    <dxf>
      <fill>
        <patternFill>
          <bgColor theme="8" tint="0.39997558519241921"/>
        </patternFill>
      </fill>
    </dxf>
    <dxf>
      <fill>
        <patternFill patternType="solid">
          <bgColor theme="0" tint="0.39997558519241921"/>
        </patternFill>
      </fill>
    </dxf>
    <dxf>
      <fill>
        <patternFill patternType="solid">
          <bgColor theme="0" tint="0.39997558519241921"/>
        </patternFill>
      </fill>
    </dxf>
    <dxf>
      <numFmt numFmtId="13" formatCode="0%"/>
    </dxf>
    <dxf>
      <numFmt numFmtId="13" formatCode="0%"/>
    </dxf>
    <dxf>
      <numFmt numFmtId="0" formatCode="General"/>
    </dxf>
    <dxf>
      <numFmt numFmtId="0" formatCode="General"/>
    </dxf>
    <dxf>
      <font>
        <b/>
      </font>
    </dxf>
    <dxf>
      <fill>
        <patternFill patternType="solid">
          <bgColor theme="0" tint="0.39997558519241921"/>
        </patternFill>
      </fill>
    </dxf>
    <dxf>
      <font>
        <sz val="16"/>
      </font>
    </dxf>
    <dxf>
      <fill>
        <patternFill>
          <bgColor theme="8" tint="0.39997558519241921"/>
        </patternFill>
      </fill>
    </dxf>
    <dxf>
      <fill>
        <patternFill patternType="solid">
          <bgColor theme="0" tint="0.39997558519241921"/>
        </patternFill>
      </fill>
    </dxf>
    <dxf>
      <numFmt numFmtId="13" formatCode="0%"/>
    </dxf>
    <dxf>
      <numFmt numFmtId="13" formatCode="0%"/>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0" tint="0.39997558519241921"/>
        </patternFill>
      </fill>
    </dxf>
    <dxf>
      <fill>
        <patternFill patternType="solid">
          <bgColor theme="0" tint="0.39997558519241921"/>
        </patternFill>
      </fill>
    </dxf>
    <dxf>
      <font>
        <b/>
      </font>
    </dxf>
    <dxf>
      <fill>
        <patternFill patternType="solid">
          <bgColor theme="0" tint="0.39997558519241921"/>
        </patternFill>
      </fill>
    </dxf>
    <dxf>
      <font>
        <sz val="16"/>
      </font>
    </dxf>
    <dxf>
      <numFmt numFmtId="14" formatCode="0.00%"/>
    </dxf>
    <dxf>
      <fill>
        <patternFill>
          <bgColor theme="8" tint="0.39997558519241921"/>
        </patternFill>
      </fill>
    </dxf>
    <dxf>
      <fill>
        <patternFill>
          <bgColor theme="8" tint="0.39997558519241921"/>
        </patternFill>
      </fill>
    </dxf>
    <dxf>
      <font>
        <b/>
      </font>
    </dxf>
    <dxf>
      <font>
        <b/>
      </font>
    </dxf>
    <dxf>
      <fill>
        <patternFill patternType="solid">
          <bgColor theme="0" tint="0.39997558519241921"/>
        </patternFill>
      </fill>
    </dxf>
    <dxf>
      <fill>
        <patternFill patternType="solid">
          <bgColor theme="0" tint="0.39997558519241921"/>
        </patternFill>
      </fill>
    </dxf>
    <dxf>
      <font>
        <sz val="16"/>
      </font>
    </dxf>
    <dxf>
      <font>
        <sz val="16"/>
      </font>
    </dxf>
    <dxf>
      <numFmt numFmtId="14" formatCode="0.00%"/>
    </dxf>
    <dxf>
      <fill>
        <patternFill>
          <bgColor theme="8" tint="0.39997558519241921"/>
        </patternFill>
      </fill>
    </dxf>
    <dxf>
      <fill>
        <patternFill>
          <bgColor theme="8" tint="0.39997558519241921"/>
        </patternFill>
      </fill>
    </dxf>
    <dxf>
      <fill>
        <patternFill patternType="solid">
          <bgColor theme="0" tint="0.39997558519241921"/>
        </patternFill>
      </fill>
    </dxf>
    <dxf>
      <fill>
        <patternFill patternType="solid">
          <bgColor theme="0" tint="0.39997558519241921"/>
        </patternFill>
      </fill>
    </dxf>
    <dxf>
      <numFmt numFmtId="0" formatCode="General"/>
    </dxf>
    <dxf>
      <fill>
        <patternFill patternType="solid">
          <bgColor theme="0" tint="0.39997558519241921"/>
        </patternFill>
      </fill>
    </dxf>
    <dxf>
      <numFmt numFmtId="13" formatCode="0%"/>
    </dxf>
    <dxf>
      <numFmt numFmtId="0" formatCode="General"/>
    </dxf>
    <dxf>
      <numFmt numFmtId="0" formatCode="General"/>
    </dxf>
    <dxf>
      <font>
        <b/>
      </font>
    </dxf>
    <dxf>
      <fill>
        <patternFill patternType="solid">
          <bgColor theme="0" tint="0.39997558519241921"/>
        </patternFill>
      </fill>
    </dxf>
    <dxf>
      <font>
        <sz val="16"/>
      </font>
    </dxf>
    <dxf>
      <numFmt numFmtId="13" formatCode="0%"/>
    </dxf>
    <dxf>
      <numFmt numFmtId="13" formatCode="0%"/>
    </dxf>
    <dxf>
      <font>
        <b/>
      </font>
    </dxf>
    <dxf>
      <fill>
        <patternFill patternType="solid">
          <bgColor theme="0" tint="0.39997558519241921"/>
        </patternFill>
      </fill>
    </dxf>
    <dxf>
      <font>
        <sz val="16"/>
      </font>
    </dxf>
    <dxf>
      <numFmt numFmtId="1" formatCode="0"/>
    </dxf>
    <dxf>
      <numFmt numFmtId="13" formatCode="0%"/>
    </dxf>
    <dxf>
      <numFmt numFmtId="13" formatCode="0%"/>
    </dxf>
    <dxf>
      <numFmt numFmtId="164" formatCode="&quot;₦&quot;#,##0"/>
    </dxf>
    <dxf>
      <fill>
        <patternFill>
          <bgColor theme="8" tint="0.39997558519241921"/>
        </patternFill>
      </fill>
    </dxf>
    <dxf>
      <fill>
        <patternFill>
          <bgColor theme="8" tint="0.39997558519241921"/>
        </patternFill>
      </fill>
    </dxf>
    <dxf>
      <fill>
        <patternFill patternType="solid">
          <bgColor theme="0" tint="0.39997558519241921"/>
        </patternFill>
      </fill>
    </dxf>
    <dxf>
      <font>
        <b/>
      </font>
    </dxf>
    <dxf>
      <fill>
        <patternFill patternType="solid">
          <bgColor theme="0" tint="0.39997558519241921"/>
        </patternFill>
      </fill>
    </dxf>
    <dxf>
      <font>
        <sz val="16"/>
      </font>
    </dxf>
    <dxf>
      <fill>
        <patternFill>
          <bgColor theme="8" tint="0.39997558519241921"/>
        </patternFill>
      </fill>
    </dxf>
    <dxf>
      <fill>
        <patternFill>
          <bgColor theme="8" tint="0.39997558519241921"/>
        </patternFill>
      </fill>
    </dxf>
    <dxf>
      <fill>
        <patternFill patternType="solid">
          <bgColor theme="0" tint="0.39997558519241921"/>
        </patternFill>
      </fill>
    </dxf>
    <dxf>
      <fill>
        <patternFill patternType="solid">
          <bgColor theme="0" tint="0.39997558519241921"/>
        </patternFill>
      </fill>
    </dxf>
    <dxf>
      <font>
        <b/>
      </font>
    </dxf>
    <dxf>
      <fill>
        <patternFill patternType="solid">
          <bgColor theme="0" tint="0.39997558519241921"/>
        </patternFill>
      </fill>
    </dxf>
    <dxf>
      <font>
        <sz val="16"/>
      </font>
    </dxf>
    <dxf>
      <numFmt numFmtId="14" formatCode="0.00%"/>
    </dxf>
    <dxf>
      <numFmt numFmtId="13" formatCode="0%"/>
    </dxf>
    <dxf>
      <fill>
        <patternFill>
          <bgColor theme="8" tint="0.39997558519241921"/>
        </patternFill>
      </fill>
    </dxf>
    <dxf>
      <fill>
        <patternFill>
          <bgColor theme="8" tint="0.39997558519241921"/>
        </patternFill>
      </fill>
    </dxf>
    <dxf>
      <font>
        <b/>
      </font>
    </dxf>
    <dxf>
      <font>
        <b/>
      </font>
    </dxf>
    <dxf>
      <fill>
        <patternFill patternType="solid">
          <bgColor theme="0" tint="0.39997558519241921"/>
        </patternFill>
      </fill>
    </dxf>
    <dxf>
      <fill>
        <patternFill patternType="solid">
          <bgColor theme="0" tint="0.39997558519241921"/>
        </patternFill>
      </fill>
    </dxf>
    <dxf>
      <font>
        <sz val="16"/>
      </font>
    </dxf>
    <dxf>
      <font>
        <sz val="16"/>
      </font>
    </dxf>
    <dxf>
      <numFmt numFmtId="14" formatCode="0.00%"/>
    </dxf>
    <dxf>
      <fill>
        <patternFill patternType="solid">
          <bgColor theme="8" tint="0.39997558519241921"/>
        </patternFill>
      </fill>
    </dxf>
    <dxf>
      <numFmt numFmtId="1" formatCode="0"/>
    </dxf>
    <dxf>
      <numFmt numFmtId="1" formatCode="0"/>
    </dxf>
    <dxf>
      <numFmt numFmtId="1" formatCode="0"/>
    </dxf>
    <dxf>
      <font>
        <b/>
      </font>
    </dxf>
    <dxf>
      <fill>
        <patternFill patternType="solid">
          <bgColor theme="0" tint="0.39997558519241921"/>
        </patternFill>
      </fill>
    </dxf>
    <dxf>
      <font>
        <sz val="16"/>
      </font>
    </dxf>
    <dxf>
      <numFmt numFmtId="3" formatCode="#,##0"/>
    </dxf>
    <dxf>
      <numFmt numFmtId="3" formatCode="#,##0"/>
    </dxf>
    <dxf>
      <numFmt numFmtId="13" formatCode="0%"/>
    </dxf>
    <dxf>
      <numFmt numFmtId="13" formatCode="0%"/>
    </dxf>
    <dxf>
      <fill>
        <patternFill>
          <bgColor theme="8" tint="0.39997558519241921"/>
        </patternFill>
      </fill>
    </dxf>
    <dxf>
      <fill>
        <patternFill patternType="solid">
          <bgColor theme="0" tint="0.39997558519241921"/>
        </patternFill>
      </fill>
    </dxf>
    <dxf>
      <numFmt numFmtId="3" formatCode="#,##0"/>
    </dxf>
    <dxf>
      <font>
        <b/>
      </font>
    </dxf>
    <dxf>
      <fill>
        <patternFill patternType="solid">
          <bgColor theme="0" tint="0.39997558519241921"/>
        </patternFill>
      </fill>
    </dxf>
    <dxf>
      <font>
        <sz val="16"/>
      </font>
    </dxf>
    <dxf>
      <numFmt numFmtId="13" formatCode="0%"/>
    </dxf>
    <dxf>
      <numFmt numFmtId="13" formatCode="0%"/>
    </dxf>
    <dxf>
      <font>
        <b/>
      </font>
    </dxf>
    <dxf>
      <fill>
        <patternFill patternType="solid">
          <bgColor theme="0" tint="0.39997558519241921"/>
        </patternFill>
      </fill>
    </dxf>
    <dxf>
      <font>
        <sz val="16"/>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4" formatCode="#,##0.00"/>
    </dxf>
    <dxf>
      <numFmt numFmtId="3" formatCode="#,##0"/>
    </dxf>
    <dxf>
      <numFmt numFmtId="3" formatCode="#,##0"/>
    </dxf>
    <dxf>
      <numFmt numFmtId="3" formatCode="#,##0"/>
    </dxf>
    <dxf>
      <numFmt numFmtId="164" formatCode="&quot;₦&quot;#,##0"/>
    </dxf>
    <dxf>
      <numFmt numFmtId="0" formatCode="General"/>
    </dxf>
    <dxf>
      <numFmt numFmtId="1" formatCode="0"/>
    </dxf>
    <dxf>
      <numFmt numFmtId="0" formatCode="General"/>
    </dxf>
    <dxf>
      <numFmt numFmtId="0" formatCode="General"/>
    </dxf>
    <dxf>
      <numFmt numFmtId="0" formatCode="General"/>
    </dxf>
    <dxf>
      <numFmt numFmtId="0" formatCode="General"/>
    </dxf>
    <dxf>
      <numFmt numFmtId="22" formatCode="mmm\-yy"/>
    </dxf>
    <dxf>
      <fill>
        <patternFill>
          <bgColor rgb="FF1E1E1E"/>
        </patternFill>
      </fill>
    </dxf>
    <dxf>
      <fill>
        <patternFill>
          <bgColor rgb="FF1E1E1E"/>
        </patternFill>
      </fill>
    </dxf>
    <dxf>
      <fill>
        <patternFill>
          <fgColor rgb="FFE4C465"/>
        </patternFill>
      </fill>
    </dxf>
    <dxf>
      <fill>
        <patternFill>
          <bgColor rgb="FFCC9900"/>
        </patternFill>
      </fill>
    </dxf>
  </dxfs>
  <tableStyles count="4" defaultTableStyle="TableStyleMedium2" defaultPivotStyle="PivotStyleLight16">
    <tableStyle name="Slicer Style 1" pivot="0" table="0" count="1" xr9:uid="{A16B3143-7781-4DE1-BD2D-58BE3A46DEA4}">
      <tableStyleElement type="wholeTable" dxfId="594"/>
    </tableStyle>
    <tableStyle name="Slicer Style 2" pivot="0" table="0" count="1" xr9:uid="{B19B2F28-730F-466F-93DE-7AAC3C1B6BCD}">
      <tableStyleElement type="headerRow" dxfId="593"/>
    </tableStyle>
    <tableStyle name="Slicer Style 3" pivot="0" table="0" count="0" xr9:uid="{76009ACE-E918-496A-B63B-9B478E366321}"/>
    <tableStyle name="Slicer Style 4" pivot="0" table="0" count="7" xr9:uid="{4EE1AC05-E44C-48FB-BE7F-D7FDB5A7A36A}">
      <tableStyleElement type="wholeTable" dxfId="592"/>
      <tableStyleElement type="headerRow" dxfId="591"/>
    </tableStyle>
  </tableStyles>
  <colors>
    <mruColors>
      <color rgb="FFE4C465"/>
      <color rgb="FFBCB41A"/>
      <color rgb="FFCC9900"/>
      <color rgb="FF1E1E1E"/>
      <color rgb="FF333333"/>
      <color rgb="FF2E2E2E"/>
      <color rgb="FF2B2B2B"/>
      <color rgb="FF9E9E9E"/>
      <color rgb="FFD4B483"/>
      <color rgb="FF7F8C8D"/>
    </mruColors>
  </colors>
  <extLst>
    <ext xmlns:x14="http://schemas.microsoft.com/office/spreadsheetml/2009/9/main" uri="{46F421CA-312F-682f-3DD2-61675219B42D}">
      <x14:dxfs count="5">
        <dxf>
          <fill>
            <patternFill>
              <bgColor rgb="FFCC9900"/>
            </patternFill>
          </fill>
        </dxf>
        <dxf>
          <fill>
            <patternFill patternType="solid">
              <bgColor rgb="FFBCB41A"/>
            </patternFill>
          </fill>
        </dxf>
        <dxf>
          <fill>
            <patternFill>
              <bgColor rgb="FFE4C465"/>
            </patternFill>
          </fill>
        </dxf>
        <dxf>
          <fill>
            <patternFill>
              <bgColor rgb="FFE4C465"/>
            </patternFill>
          </fill>
        </dxf>
        <dxf>
          <fill>
            <patternFill patternType="solid">
              <bgColor rgb="FFE4C465"/>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2.xml"/><Relationship Id="rId39" Type="http://schemas.openxmlformats.org/officeDocument/2006/relationships/customXml" Target="../customXml/item3.xml"/><Relationship Id="rId21" Type="http://schemas.openxmlformats.org/officeDocument/2006/relationships/pivotCacheDefinition" Target="pivotCache/pivotCacheDefinition15.xml"/><Relationship Id="rId34" Type="http://schemas.openxmlformats.org/officeDocument/2006/relationships/sheetMetadata" Target="metadata.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07/relationships/slicerCache" Target="slicerCaches/slicerCache5.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onnections" Target="connections.xml"/><Relationship Id="rId44" Type="http://schemas.openxmlformats.org/officeDocument/2006/relationships/customXml" Target="../customXml/item8.xml"/><Relationship Id="rId52"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8" Type="http://schemas.openxmlformats.org/officeDocument/2006/relationships/pivotCacheDefinition" Target="pivotCache/pivotCacheDefinition2.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1.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14.xml"/><Relationship Id="rId41"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4.xml"/><Relationship Id="rId36" Type="http://schemas.openxmlformats.org/officeDocument/2006/relationships/calcChain" Target="calcChain.xml"/><Relationship Id="rId4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[mtn_customer_churn(Dashboard).xlsx]Pivot!PivotTable12</c:name>
    <c:fmtId val="14"/>
  </c:pivotSource>
  <c:chart>
    <c:title>
      <c:tx>
        <c:rich>
          <a:bodyPr rot="0" spcFirstLastPara="1" vertOverflow="ellipsis" vert="horz" wrap="square" anchor="t" anchorCtr="0"/>
          <a:lstStyle/>
          <a:p>
            <a:pPr algn="ctr">
              <a:defRPr sz="1400" b="0" i="0" u="none" strike="noStrike" kern="1200" spc="0" baseline="0">
                <a:solidFill>
                  <a:schemeClr val="tx1">
                    <a:lumMod val="65000"/>
                    <a:lumOff val="35000"/>
                  </a:schemeClr>
                </a:solidFill>
                <a:latin typeface="+mn-lt"/>
                <a:ea typeface="+mn-ea"/>
                <a:cs typeface="+mn-cs"/>
              </a:defRPr>
            </a:pPr>
            <a:r>
              <a:rPr lang="en-US" sz="2400" b="0">
                <a:solidFill>
                  <a:sysClr val="windowText" lastClr="000000"/>
                </a:solidFill>
              </a:rPr>
              <a:t>Churned Users </a:t>
            </a:r>
          </a:p>
          <a:p>
            <a:pPr algn="ctr">
              <a:defRPr/>
            </a:pPr>
            <a:r>
              <a:rPr lang="en-US" sz="2500" b="1">
                <a:solidFill>
                  <a:srgbClr val="E4C465"/>
                </a:solidFill>
              </a:rPr>
              <a:t>by Gender</a:t>
            </a:r>
          </a:p>
        </c:rich>
      </c:tx>
      <c:layout>
        <c:manualLayout>
          <c:xMode val="edge"/>
          <c:yMode val="edge"/>
          <c:x val="2.8786491644729128E-3"/>
          <c:y val="5.3524867622710903E-4"/>
        </c:manualLayout>
      </c:layout>
      <c:overlay val="0"/>
      <c:spPr>
        <a:noFill/>
        <a:ln>
          <a:noFill/>
        </a:ln>
        <a:effectLst/>
      </c:spPr>
      <c:txPr>
        <a:bodyPr rot="0" spcFirstLastPara="1" vertOverflow="ellipsis" vert="horz" wrap="square" anchor="t" anchorCtr="0"/>
        <a:lstStyle/>
        <a:p>
          <a:pPr algn="ct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rgbClr val="E4C465"/>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E4C465"/>
          </a:solidFill>
          <a:ln w="19050">
            <a:solidFill>
              <a:schemeClr val="lt1"/>
            </a:solidFill>
          </a:ln>
          <a:effectLst/>
        </c:spPr>
        <c:dLbl>
          <c:idx val="0"/>
          <c:layout>
            <c:manualLayout>
              <c:x val="-8.9017219590602312E-2"/>
              <c:y val="-0.20201718208213534"/>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rgbClr val="E4C465"/>
                  </a:solidFill>
                  <a:latin typeface="Calibri" panose="020F0502020204030204" pitchFamily="34" charset="0"/>
                  <a:ea typeface="+mn-ea"/>
                  <a:cs typeface="Calibri" panose="020F0502020204030204" pitchFamily="34" charset="0"/>
                </a:defRPr>
              </a:pPr>
              <a:endParaRPr lang="en-NG"/>
            </a:p>
          </c:txPr>
          <c:showLegendKey val="0"/>
          <c:showVal val="0"/>
          <c:showCatName val="1"/>
          <c:showSerName val="0"/>
          <c:showPercent val="1"/>
          <c:showBubbleSize val="0"/>
          <c:separator>
</c:separator>
          <c:extLst>
            <c:ext xmlns:c15="http://schemas.microsoft.com/office/drawing/2012/chart" uri="{CE6537A1-D6FC-4f65-9D91-7224C49458BB}">
              <c15:layout>
                <c:manualLayout>
                  <c:w val="0.24440047735865897"/>
                  <c:h val="0.14263030808653759"/>
                </c:manualLayout>
              </c15:layout>
            </c:ext>
          </c:extLst>
        </c:dLbl>
      </c:pivotFmt>
      <c:pivotFmt>
        <c:idx val="6"/>
        <c:spPr>
          <a:solidFill>
            <a:schemeClr val="tx1">
              <a:lumMod val="95000"/>
              <a:lumOff val="5000"/>
            </a:schemeClr>
          </a:solidFill>
          <a:ln w="19050">
            <a:solidFill>
              <a:schemeClr val="lt1"/>
            </a:solidFill>
          </a:ln>
          <a:effectLst/>
        </c:spPr>
        <c:dLbl>
          <c:idx val="0"/>
          <c:layout>
            <c:manualLayout>
              <c:x val="8.1147962388429168E-2"/>
              <c:y val="0.21782879454233778"/>
            </c:manualLayout>
          </c:layout>
          <c:tx>
            <c:rich>
              <a:bodyPr rot="0" spcFirstLastPara="1" vertOverflow="ellipsis" vert="horz" wrap="square" lIns="38100" tIns="19050" rIns="38100" bIns="19050" anchor="t" anchorCtr="0">
                <a:noAutofit/>
              </a:bodyPr>
              <a:lstStyle/>
              <a:p>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fld id="{069144D2-F645-4D44-BFE7-A34912AB8A52}" type="CATEGORYNAME">
                  <a:rPr lang="en-US" sz="1400" b="1">
                    <a:solidFill>
                      <a:srgbClr val="E4C465"/>
                    </a:solidFill>
                    <a:latin typeface="Calibri" panose="020F0502020204030204" pitchFamily="34" charset="0"/>
                    <a:cs typeface="Calibri" panose="020F0502020204030204" pitchFamily="34" charset="0"/>
                  </a:rPr>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t>[CATEGORY NAME]</a:t>
                </a:fld>
                <a:r>
                  <a:rPr lang="en-US" sz="1400" b="1" baseline="0">
                    <a:solidFill>
                      <a:srgbClr val="E4C465"/>
                    </a:solidFill>
                    <a:latin typeface="Calibri" panose="020F0502020204030204" pitchFamily="34" charset="0"/>
                    <a:cs typeface="Calibri" panose="020F0502020204030204" pitchFamily="34" charset="0"/>
                  </a:rPr>
                  <a:t>
</a:t>
                </a:r>
                <a:fld id="{6E91F9D5-D126-49B2-9ADD-E4482568AA53}" type="PERCENTAGE">
                  <a:rPr lang="en-US" sz="1400" b="1" baseline="0">
                    <a:solidFill>
                      <a:srgbClr val="E4C465"/>
                    </a:solidFill>
                    <a:latin typeface="Calibri" panose="020F0502020204030204" pitchFamily="34" charset="0"/>
                    <a:cs typeface="Calibri" panose="020F0502020204030204" pitchFamily="34" charset="0"/>
                  </a:rPr>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t>[PERCENTAGE]</a:t>
                </a:fld>
                <a:endParaRPr lang="en-US" sz="1400" b="1" baseline="0">
                  <a:solidFill>
                    <a:srgbClr val="E4C465"/>
                  </a:solidFill>
                  <a:latin typeface="Calibri" panose="020F0502020204030204" pitchFamily="34" charset="0"/>
                  <a:cs typeface="Calibri" panose="020F0502020204030204" pitchFamily="34" charset="0"/>
                </a:endParaRPr>
              </a:p>
            </c:rich>
          </c:tx>
          <c:spPr>
            <a:noFill/>
            <a:ln>
              <a:noFill/>
            </a:ln>
            <a:effectLst/>
          </c:spPr>
          <c:txPr>
            <a:bodyPr rot="0" spcFirstLastPara="1" vertOverflow="ellipsis" vert="horz" wrap="square" lIns="38100" tIns="19050" rIns="38100" bIns="19050" anchor="t" anchorCtr="0">
              <a:noAutofit/>
            </a:bodyPr>
            <a:lstStyle/>
            <a:p>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9822729197839833"/>
                  <c:h val="0.14698839660102786"/>
                </c:manualLayout>
              </c15:layout>
              <c15:dlblFieldTable/>
              <c15:showDataLabelsRange val="0"/>
            </c:ext>
          </c:extLst>
        </c:dLbl>
      </c:pivotFmt>
      <c:pivotFmt>
        <c:idx val="7"/>
        <c:spPr>
          <a:solidFill>
            <a:srgbClr val="E4C465"/>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4C465"/>
          </a:solidFill>
          <a:ln w="19050">
            <a:solidFill>
              <a:schemeClr val="lt1"/>
            </a:solidFill>
          </a:ln>
          <a:effectLst/>
        </c:spPr>
        <c:dLbl>
          <c:idx val="0"/>
          <c:layout>
            <c:manualLayout>
              <c:x val="-8.9017219590602312E-2"/>
              <c:y val="-0.20201718208213534"/>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rgbClr val="E4C465"/>
                  </a:solidFill>
                  <a:latin typeface="Calibri" panose="020F0502020204030204" pitchFamily="34" charset="0"/>
                  <a:ea typeface="+mn-ea"/>
                  <a:cs typeface="Calibri" panose="020F0502020204030204" pitchFamily="34" charset="0"/>
                </a:defRPr>
              </a:pPr>
              <a:endParaRPr lang="en-NG"/>
            </a:p>
          </c:txPr>
          <c:showLegendKey val="0"/>
          <c:showVal val="0"/>
          <c:showCatName val="1"/>
          <c:showSerName val="0"/>
          <c:showPercent val="1"/>
          <c:showBubbleSize val="0"/>
          <c:separator>
</c:separator>
          <c:extLst>
            <c:ext xmlns:c15="http://schemas.microsoft.com/office/drawing/2012/chart" uri="{CE6537A1-D6FC-4f65-9D91-7224C49458BB}">
              <c15:layout>
                <c:manualLayout>
                  <c:w val="0.24440047735865897"/>
                  <c:h val="0.14263030808653759"/>
                </c:manualLayout>
              </c15:layout>
            </c:ext>
          </c:extLst>
        </c:dLbl>
      </c:pivotFmt>
      <c:pivotFmt>
        <c:idx val="9"/>
        <c:spPr>
          <a:solidFill>
            <a:schemeClr val="tx1">
              <a:lumMod val="95000"/>
              <a:lumOff val="5000"/>
            </a:schemeClr>
          </a:solidFill>
          <a:ln w="19050">
            <a:solidFill>
              <a:schemeClr val="lt1"/>
            </a:solidFill>
          </a:ln>
          <a:effectLst/>
        </c:spPr>
        <c:dLbl>
          <c:idx val="0"/>
          <c:layout>
            <c:manualLayout>
              <c:x val="8.1147962388429168E-2"/>
              <c:y val="0.21782879454233778"/>
            </c:manualLayout>
          </c:layout>
          <c:tx>
            <c:rich>
              <a:bodyPr rot="0" spcFirstLastPara="1" vertOverflow="ellipsis" vert="horz" wrap="square" lIns="38100" tIns="19050" rIns="38100" bIns="19050" anchor="t" anchorCtr="0">
                <a:noAutofit/>
              </a:bodyPr>
              <a:lstStyle/>
              <a:p>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fld id="{069144D2-F645-4D44-BFE7-A34912AB8A52}" type="CATEGORYNAME">
                  <a:rPr lang="en-US" sz="1400" b="1">
                    <a:solidFill>
                      <a:srgbClr val="E4C465"/>
                    </a:solidFill>
                    <a:latin typeface="Calibri" panose="020F0502020204030204" pitchFamily="34" charset="0"/>
                    <a:cs typeface="Calibri" panose="020F0502020204030204" pitchFamily="34" charset="0"/>
                  </a:rPr>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t>[CATEGORY NAME]</a:t>
                </a:fld>
                <a:r>
                  <a:rPr lang="en-US" sz="1400" b="1" baseline="0">
                    <a:solidFill>
                      <a:srgbClr val="E4C465"/>
                    </a:solidFill>
                    <a:latin typeface="Calibri" panose="020F0502020204030204" pitchFamily="34" charset="0"/>
                    <a:cs typeface="Calibri" panose="020F0502020204030204" pitchFamily="34" charset="0"/>
                  </a:rPr>
                  <a:t>
</a:t>
                </a:r>
                <a:fld id="{6E91F9D5-D126-49B2-9ADD-E4482568AA53}" type="PERCENTAGE">
                  <a:rPr lang="en-US" sz="1400" b="1" baseline="0">
                    <a:solidFill>
                      <a:srgbClr val="E4C465"/>
                    </a:solidFill>
                    <a:latin typeface="Calibri" panose="020F0502020204030204" pitchFamily="34" charset="0"/>
                    <a:cs typeface="Calibri" panose="020F0502020204030204" pitchFamily="34" charset="0"/>
                  </a:rPr>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t>[PERCENTAGE]</a:t>
                </a:fld>
                <a:endParaRPr lang="en-US" sz="1400" b="1" baseline="0">
                  <a:solidFill>
                    <a:srgbClr val="E4C465"/>
                  </a:solidFill>
                  <a:latin typeface="Calibri" panose="020F0502020204030204" pitchFamily="34" charset="0"/>
                  <a:cs typeface="Calibri" panose="020F0502020204030204" pitchFamily="34" charset="0"/>
                </a:endParaRPr>
              </a:p>
            </c:rich>
          </c:tx>
          <c:spPr>
            <a:noFill/>
            <a:ln>
              <a:noFill/>
            </a:ln>
            <a:effectLst/>
          </c:spPr>
          <c:txPr>
            <a:bodyPr rot="0" spcFirstLastPara="1" vertOverflow="ellipsis" vert="horz" wrap="square" lIns="38100" tIns="19050" rIns="38100" bIns="19050" anchor="t" anchorCtr="0">
              <a:noAutofit/>
            </a:bodyPr>
            <a:lstStyle/>
            <a:p>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9822729197839833"/>
                  <c:h val="0.14698839660102786"/>
                </c:manualLayout>
              </c15:layout>
              <c15:dlblFieldTable/>
              <c15:showDataLabelsRange val="0"/>
            </c:ext>
          </c:extLst>
        </c:dLbl>
      </c:pivotFmt>
      <c:pivotFmt>
        <c:idx val="10"/>
        <c:spPr>
          <a:solidFill>
            <a:srgbClr val="E4C465"/>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E4C465"/>
          </a:solidFill>
          <a:ln w="19050">
            <a:solidFill>
              <a:schemeClr val="lt1"/>
            </a:solidFill>
          </a:ln>
          <a:effectLst/>
        </c:spPr>
        <c:dLbl>
          <c:idx val="0"/>
          <c:layout>
            <c:manualLayout>
              <c:x val="-8.9017219590602312E-2"/>
              <c:y val="-0.20201718208213534"/>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rgbClr val="E4C465"/>
                  </a:solidFill>
                  <a:latin typeface="Calibri" panose="020F0502020204030204" pitchFamily="34" charset="0"/>
                  <a:ea typeface="+mn-ea"/>
                  <a:cs typeface="Calibri" panose="020F0502020204030204" pitchFamily="34" charset="0"/>
                </a:defRPr>
              </a:pPr>
              <a:endParaRPr lang="en-NG"/>
            </a:p>
          </c:txPr>
          <c:showLegendKey val="0"/>
          <c:showVal val="0"/>
          <c:showCatName val="1"/>
          <c:showSerName val="0"/>
          <c:showPercent val="1"/>
          <c:showBubbleSize val="0"/>
          <c:separator>
</c:separator>
          <c:extLst>
            <c:ext xmlns:c15="http://schemas.microsoft.com/office/drawing/2012/chart" uri="{CE6537A1-D6FC-4f65-9D91-7224C49458BB}">
              <c15:layout>
                <c:manualLayout>
                  <c:w val="0.24440047735865897"/>
                  <c:h val="0.14263030808653759"/>
                </c:manualLayout>
              </c15:layout>
            </c:ext>
          </c:extLst>
        </c:dLbl>
      </c:pivotFmt>
      <c:pivotFmt>
        <c:idx val="12"/>
        <c:spPr>
          <a:solidFill>
            <a:schemeClr val="tx1">
              <a:lumMod val="95000"/>
              <a:lumOff val="5000"/>
            </a:schemeClr>
          </a:solidFill>
          <a:ln w="19050">
            <a:solidFill>
              <a:schemeClr val="lt1"/>
            </a:solidFill>
          </a:ln>
          <a:effectLst/>
        </c:spPr>
        <c:dLbl>
          <c:idx val="0"/>
          <c:layout>
            <c:manualLayout>
              <c:x val="8.1147962388429168E-2"/>
              <c:y val="0.21782879454233778"/>
            </c:manualLayout>
          </c:layout>
          <c:tx>
            <c:rich>
              <a:bodyPr rot="0" spcFirstLastPara="1" vertOverflow="ellipsis" vert="horz" wrap="square" lIns="38100" tIns="19050" rIns="38100" bIns="19050" anchor="t" anchorCtr="0">
                <a:noAutofit/>
              </a:bodyPr>
              <a:lstStyle/>
              <a:p>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fld id="{069144D2-F645-4D44-BFE7-A34912AB8A52}" type="CATEGORYNAME">
                  <a:rPr lang="en-US" sz="1400" b="1">
                    <a:solidFill>
                      <a:srgbClr val="E4C465"/>
                    </a:solidFill>
                    <a:latin typeface="Calibri" panose="020F0502020204030204" pitchFamily="34" charset="0"/>
                    <a:cs typeface="Calibri" panose="020F0502020204030204" pitchFamily="34" charset="0"/>
                  </a:rPr>
                  <a:pPr>
                    <a:defRPr sz="1400" b="1">
                      <a:solidFill>
                        <a:srgbClr val="E4C465"/>
                      </a:solidFill>
                      <a:latin typeface="Calibri" panose="020F0502020204030204" pitchFamily="34" charset="0"/>
                      <a:cs typeface="Calibri" panose="020F0502020204030204" pitchFamily="34" charset="0"/>
                    </a:defRPr>
                  </a:pPr>
                  <a:t>[CATEGORY NAME]</a:t>
                </a:fld>
                <a:r>
                  <a:rPr lang="en-US" sz="1400" b="1" baseline="0">
                    <a:solidFill>
                      <a:srgbClr val="E4C465"/>
                    </a:solidFill>
                    <a:latin typeface="Calibri" panose="020F0502020204030204" pitchFamily="34" charset="0"/>
                    <a:cs typeface="Calibri" panose="020F0502020204030204" pitchFamily="34" charset="0"/>
                  </a:rPr>
                  <a:t>
</a:t>
                </a:r>
                <a:fld id="{6E91F9D5-D126-49B2-9ADD-E4482568AA53}" type="PERCENTAGE">
                  <a:rPr lang="en-US" sz="1400" b="1" baseline="0">
                    <a:solidFill>
                      <a:srgbClr val="E4C465"/>
                    </a:solidFill>
                    <a:latin typeface="Calibri" panose="020F0502020204030204" pitchFamily="34" charset="0"/>
                    <a:cs typeface="Calibri" panose="020F0502020204030204" pitchFamily="34" charset="0"/>
                  </a:rPr>
                  <a:pPr>
                    <a:defRPr sz="1400" b="1">
                      <a:solidFill>
                        <a:srgbClr val="E4C465"/>
                      </a:solidFill>
                      <a:latin typeface="Calibri" panose="020F0502020204030204" pitchFamily="34" charset="0"/>
                      <a:cs typeface="Calibri" panose="020F0502020204030204" pitchFamily="34" charset="0"/>
                    </a:defRPr>
                  </a:pPr>
                  <a:t>[PERCENTAGE]</a:t>
                </a:fld>
                <a:endParaRPr lang="en-US" sz="1400" b="1" baseline="0">
                  <a:solidFill>
                    <a:srgbClr val="E4C465"/>
                  </a:solidFill>
                  <a:latin typeface="Calibri" panose="020F0502020204030204" pitchFamily="34" charset="0"/>
                  <a:cs typeface="Calibri" panose="020F0502020204030204" pitchFamily="34" charset="0"/>
                </a:endParaRPr>
              </a:p>
            </c:rich>
          </c:tx>
          <c:spPr>
            <a:noFill/>
            <a:ln>
              <a:noFill/>
            </a:ln>
            <a:effectLst/>
          </c:spPr>
          <c:txPr>
            <a:bodyPr rot="0" spcFirstLastPara="1" vertOverflow="ellipsis" vert="horz" wrap="square" lIns="38100" tIns="19050" rIns="38100" bIns="19050" anchor="t" anchorCtr="0">
              <a:noAutofit/>
            </a:bodyPr>
            <a:lstStyle/>
            <a:p>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9822729197839833"/>
                  <c:h val="0.14698839660102786"/>
                </c:manualLayout>
              </c15:layout>
              <c15:dlblFieldTable/>
              <c15:showDataLabelsRange val="0"/>
            </c:ext>
          </c:extLst>
        </c:dLbl>
      </c:pivotFmt>
    </c:pivotFmts>
    <c:plotArea>
      <c:layout/>
      <c:doughnutChart>
        <c:varyColors val="1"/>
        <c:ser>
          <c:idx val="0"/>
          <c:order val="0"/>
          <c:tx>
            <c:strRef>
              <c:f>Pivot!$H$62</c:f>
              <c:strCache>
                <c:ptCount val="1"/>
                <c:pt idx="0">
                  <c:v>Total</c:v>
                </c:pt>
              </c:strCache>
            </c:strRef>
          </c:tx>
          <c:spPr>
            <a:solidFill>
              <a:srgbClr val="E4C465"/>
            </a:solidFill>
          </c:spPr>
          <c:dPt>
            <c:idx val="0"/>
            <c:bubble3D val="0"/>
            <c:spPr>
              <a:solidFill>
                <a:srgbClr val="E4C465"/>
              </a:solidFill>
              <a:ln w="19050">
                <a:solidFill>
                  <a:schemeClr val="lt1"/>
                </a:solidFill>
              </a:ln>
              <a:effectLst/>
            </c:spPr>
            <c:extLst>
              <c:ext xmlns:c16="http://schemas.microsoft.com/office/drawing/2014/chart" uri="{C3380CC4-5D6E-409C-BE32-E72D297353CC}">
                <c16:uniqueId val="{00000001-FCBA-4080-8C94-3863083F9F09}"/>
              </c:ext>
            </c:extLst>
          </c:dPt>
          <c:dPt>
            <c:idx val="1"/>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3-FCBA-4080-8C94-3863083F9F09}"/>
              </c:ext>
            </c:extLst>
          </c:dPt>
          <c:dLbls>
            <c:dLbl>
              <c:idx val="0"/>
              <c:layout>
                <c:manualLayout>
                  <c:x val="-8.9017219590602312E-2"/>
                  <c:y val="-0.20201718208213534"/>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rgbClr val="E4C465"/>
                      </a:solidFill>
                      <a:latin typeface="Calibri" panose="020F0502020204030204" pitchFamily="34" charset="0"/>
                      <a:ea typeface="+mn-ea"/>
                      <a:cs typeface="Calibri" panose="020F0502020204030204" pitchFamily="34" charset="0"/>
                    </a:defRPr>
                  </a:pPr>
                  <a:endParaRPr lang="en-NG"/>
                </a:p>
              </c:txPr>
              <c:showLegendKey val="0"/>
              <c:showVal val="0"/>
              <c:showCatName val="1"/>
              <c:showSerName val="0"/>
              <c:showPercent val="1"/>
              <c:showBubbleSize val="0"/>
              <c:separator>
</c:separator>
              <c:extLst>
                <c:ext xmlns:c15="http://schemas.microsoft.com/office/drawing/2012/chart" uri="{CE6537A1-D6FC-4f65-9D91-7224C49458BB}">
                  <c15:layout>
                    <c:manualLayout>
                      <c:w val="0.24440047735865897"/>
                      <c:h val="0.14263030808653759"/>
                    </c:manualLayout>
                  </c15:layout>
                </c:ext>
                <c:ext xmlns:c16="http://schemas.microsoft.com/office/drawing/2014/chart" uri="{C3380CC4-5D6E-409C-BE32-E72D297353CC}">
                  <c16:uniqueId val="{00000001-FCBA-4080-8C94-3863083F9F09}"/>
                </c:ext>
              </c:extLst>
            </c:dLbl>
            <c:dLbl>
              <c:idx val="1"/>
              <c:layout>
                <c:manualLayout>
                  <c:x val="8.1147962388429168E-2"/>
                  <c:y val="0.21782879454233778"/>
                </c:manualLayout>
              </c:layout>
              <c:tx>
                <c:rich>
                  <a:bodyPr rot="0" spcFirstLastPara="1" vertOverflow="ellipsis" vert="horz" wrap="square" lIns="38100" tIns="19050" rIns="38100" bIns="19050" anchor="t" anchorCtr="0">
                    <a:noAutofit/>
                  </a:bodyPr>
                  <a:lstStyle/>
                  <a:p>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fld id="{069144D2-F645-4D44-BFE7-A34912AB8A52}" type="CATEGORYNAME">
                      <a:rPr lang="en-US" sz="1400" b="1">
                        <a:solidFill>
                          <a:srgbClr val="E4C465"/>
                        </a:solidFill>
                        <a:latin typeface="Calibri" panose="020F0502020204030204" pitchFamily="34" charset="0"/>
                        <a:cs typeface="Calibri" panose="020F0502020204030204" pitchFamily="34" charset="0"/>
                      </a:rPr>
                      <a:pPr>
                        <a:defRPr sz="1400" b="1">
                          <a:solidFill>
                            <a:srgbClr val="E4C465"/>
                          </a:solidFill>
                          <a:latin typeface="Calibri" panose="020F0502020204030204" pitchFamily="34" charset="0"/>
                          <a:cs typeface="Calibri" panose="020F0502020204030204" pitchFamily="34" charset="0"/>
                        </a:defRPr>
                      </a:pPr>
                      <a:t>[CATEGORY NAME]</a:t>
                    </a:fld>
                    <a:r>
                      <a:rPr lang="en-US" sz="1400" b="1" baseline="0">
                        <a:solidFill>
                          <a:srgbClr val="E4C465"/>
                        </a:solidFill>
                        <a:latin typeface="Calibri" panose="020F0502020204030204" pitchFamily="34" charset="0"/>
                        <a:cs typeface="Calibri" panose="020F0502020204030204" pitchFamily="34" charset="0"/>
                      </a:rPr>
                      <a:t>
</a:t>
                    </a:r>
                    <a:fld id="{6E91F9D5-D126-49B2-9ADD-E4482568AA53}" type="PERCENTAGE">
                      <a:rPr lang="en-US" sz="1400" b="1" baseline="0">
                        <a:solidFill>
                          <a:srgbClr val="E4C465"/>
                        </a:solidFill>
                        <a:latin typeface="Calibri" panose="020F0502020204030204" pitchFamily="34" charset="0"/>
                        <a:cs typeface="Calibri" panose="020F0502020204030204" pitchFamily="34" charset="0"/>
                      </a:rPr>
                      <a:pPr>
                        <a:defRPr sz="1400" b="1">
                          <a:solidFill>
                            <a:srgbClr val="E4C465"/>
                          </a:solidFill>
                          <a:latin typeface="Calibri" panose="020F0502020204030204" pitchFamily="34" charset="0"/>
                          <a:cs typeface="Calibri" panose="020F0502020204030204" pitchFamily="34" charset="0"/>
                        </a:defRPr>
                      </a:pPr>
                      <a:t>[PERCENTAGE]</a:t>
                    </a:fld>
                    <a:endParaRPr lang="en-US" sz="1400" b="1" baseline="0">
                      <a:solidFill>
                        <a:srgbClr val="E4C465"/>
                      </a:solidFill>
                      <a:latin typeface="Calibri" panose="020F0502020204030204" pitchFamily="34" charset="0"/>
                      <a:cs typeface="Calibri" panose="020F0502020204030204" pitchFamily="34" charset="0"/>
                    </a:endParaRPr>
                  </a:p>
                </c:rich>
              </c:tx>
              <c:spPr>
                <a:noFill/>
                <a:ln>
                  <a:noFill/>
                </a:ln>
                <a:effectLst/>
              </c:spPr>
              <c:txPr>
                <a:bodyPr rot="0" spcFirstLastPara="1" vertOverflow="ellipsis" vert="horz" wrap="square" lIns="38100" tIns="19050" rIns="38100" bIns="19050" anchor="t" anchorCtr="0">
                  <a:noAutofit/>
                </a:bodyPr>
                <a:lstStyle/>
                <a:p>
                  <a:pPr>
                    <a:defRPr sz="1400" b="1" i="0" u="none" strike="noStrike" kern="1200" baseline="0">
                      <a:solidFill>
                        <a:srgbClr val="E4C465"/>
                      </a:solidFill>
                      <a:latin typeface="Calibri" panose="020F0502020204030204" pitchFamily="34" charset="0"/>
                      <a:ea typeface="+mn-ea"/>
                      <a:cs typeface="Calibri" panose="020F0502020204030204" pitchFamily="34" charset="0"/>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9822729197839833"/>
                      <c:h val="0.14698839660102786"/>
                    </c:manualLayout>
                  </c15:layout>
                  <c15:dlblFieldTable/>
                  <c15:showDataLabelsRange val="0"/>
                </c:ext>
                <c:ext xmlns:c16="http://schemas.microsoft.com/office/drawing/2014/chart" uri="{C3380CC4-5D6E-409C-BE32-E72D297353CC}">
                  <c16:uniqueId val="{00000003-FCBA-4080-8C94-3863083F9F09}"/>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Pivot!$G$63:$G$64</c:f>
              <c:strCache>
                <c:ptCount val="2"/>
                <c:pt idx="0">
                  <c:v>Female</c:v>
                </c:pt>
                <c:pt idx="1">
                  <c:v>Male</c:v>
                </c:pt>
              </c:strCache>
            </c:strRef>
          </c:cat>
          <c:val>
            <c:numRef>
              <c:f>Pivot!$H$63:$H$64</c:f>
              <c:numCache>
                <c:formatCode>0.00%</c:formatCode>
                <c:ptCount val="2"/>
                <c:pt idx="0">
                  <c:v>0.308</c:v>
                </c:pt>
                <c:pt idx="1">
                  <c:v>0.28048780487804881</c:v>
                </c:pt>
              </c:numCache>
            </c:numRef>
          </c:val>
          <c:extLst>
            <c:ext xmlns:c16="http://schemas.microsoft.com/office/drawing/2014/chart" uri="{C3380CC4-5D6E-409C-BE32-E72D297353CC}">
              <c16:uniqueId val="{00000004-FCBA-4080-8C94-3863083F9F09}"/>
            </c:ext>
          </c:extLst>
        </c:ser>
        <c:dLbls>
          <c:showLegendKey val="0"/>
          <c:showVal val="0"/>
          <c:showCatName val="0"/>
          <c:showSerName val="0"/>
          <c:showPercent val="0"/>
          <c:showBubbleSize val="0"/>
          <c:showLeaderLines val="0"/>
        </c:dLbls>
        <c:firstSliceAng val="175"/>
        <c:holeSize val="63"/>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[mtn_customer_churn(Dashboard).xlsx]Pivot!PivotTable13</c:name>
    <c:fmtId val="28"/>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C465"/>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4C465"/>
          </a:solidFill>
          <a:ln>
            <a:noFill/>
          </a:ln>
          <a:effectLst/>
        </c:spPr>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4C465"/>
          </a:solidFill>
          <a:ln>
            <a:noFill/>
          </a:ln>
          <a:effectLst/>
        </c:spPr>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4C465"/>
          </a:solidFill>
          <a:ln>
            <a:noFill/>
          </a:ln>
          <a:effectLst/>
        </c:spPr>
      </c:pivotFmt>
      <c:pivotFmt>
        <c:idx val="1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4C465"/>
          </a:solidFill>
          <a:ln>
            <a:noFill/>
          </a:ln>
          <a:effectLst/>
        </c:spPr>
      </c:pivotFmt>
      <c:pivotFmt>
        <c:idx val="1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1"/>
          <c:order val="0"/>
          <c:tx>
            <c:strRef>
              <c:f>Pivot!$O$54</c:f>
              <c:strCache>
                <c:ptCount val="1"/>
                <c:pt idx="0">
                  <c:v>Retained users</c:v>
                </c:pt>
              </c:strCache>
            </c:strRef>
          </c:tx>
          <c:spPr>
            <a:solidFill>
              <a:srgbClr val="E4C465"/>
            </a:solidFill>
            <a:ln>
              <a:noFill/>
            </a:ln>
            <a:effectLst/>
          </c:spPr>
          <c:invertIfNegative val="0"/>
          <c:dPt>
            <c:idx val="0"/>
            <c:invertIfNegative val="0"/>
            <c:bubble3D val="0"/>
            <c:spPr>
              <a:solidFill>
                <a:srgbClr val="E4C465"/>
              </a:solidFill>
              <a:ln>
                <a:noFill/>
              </a:ln>
              <a:effectLst/>
            </c:spPr>
            <c:extLst>
              <c:ext xmlns:c16="http://schemas.microsoft.com/office/drawing/2014/chart" uri="{C3380CC4-5D6E-409C-BE32-E72D297353CC}">
                <c16:uniqueId val="{00000001-54A6-4043-B589-61BE02205F75}"/>
              </c:ext>
            </c:extLst>
          </c:dPt>
          <c:cat>
            <c:strRef>
              <c:f>Pivot!$O$55</c:f>
              <c:strCache>
                <c:ptCount val="1"/>
                <c:pt idx="0">
                  <c:v>Total</c:v>
                </c:pt>
              </c:strCache>
            </c:strRef>
          </c:cat>
          <c:val>
            <c:numRef>
              <c:f>Pivot!$O$55</c:f>
              <c:numCache>
                <c:formatCode>General</c:formatCode>
                <c:ptCount val="1"/>
                <c:pt idx="0">
                  <c:v>350</c:v>
                </c:pt>
              </c:numCache>
            </c:numRef>
          </c:val>
          <c:extLst>
            <c:ext xmlns:c16="http://schemas.microsoft.com/office/drawing/2014/chart" uri="{C3380CC4-5D6E-409C-BE32-E72D297353CC}">
              <c16:uniqueId val="{00000002-54A6-4043-B589-61BE02205F75}"/>
            </c:ext>
          </c:extLst>
        </c:ser>
        <c:ser>
          <c:idx val="0"/>
          <c:order val="1"/>
          <c:tx>
            <c:strRef>
              <c:f>Pivot!$P$54</c:f>
              <c:strCache>
                <c:ptCount val="1"/>
                <c:pt idx="0">
                  <c:v>Churn users</c:v>
                </c:pt>
              </c:strCache>
            </c:strRef>
          </c:tx>
          <c:spPr>
            <a:solidFill>
              <a:schemeClr val="tx1"/>
            </a:solidFill>
            <a:ln>
              <a:noFill/>
            </a:ln>
            <a:effectLst/>
          </c:spPr>
          <c:invertIfNegative val="0"/>
          <c:cat>
            <c:strRef>
              <c:f>Pivot!$O$55</c:f>
              <c:strCache>
                <c:ptCount val="1"/>
                <c:pt idx="0">
                  <c:v>Total</c:v>
                </c:pt>
              </c:strCache>
            </c:strRef>
          </c:cat>
          <c:val>
            <c:numRef>
              <c:f>Pivot!$P$55</c:f>
              <c:numCache>
                <c:formatCode>General</c:formatCode>
                <c:ptCount val="1"/>
                <c:pt idx="0">
                  <c:v>146</c:v>
                </c:pt>
              </c:numCache>
            </c:numRef>
          </c:val>
          <c:extLst>
            <c:ext xmlns:c16="http://schemas.microsoft.com/office/drawing/2014/chart" uri="{C3380CC4-5D6E-409C-BE32-E72D297353CC}">
              <c16:uniqueId val="{00000003-54A6-4043-B589-61BE02205F75}"/>
            </c:ext>
          </c:extLst>
        </c:ser>
        <c:dLbls>
          <c:showLegendKey val="0"/>
          <c:showVal val="0"/>
          <c:showCatName val="0"/>
          <c:showSerName val="0"/>
          <c:showPercent val="0"/>
          <c:showBubbleSize val="0"/>
        </c:dLbls>
        <c:gapWidth val="150"/>
        <c:overlap val="100"/>
        <c:axId val="935948912"/>
        <c:axId val="935951312"/>
      </c:barChart>
      <c:catAx>
        <c:axId val="935948912"/>
        <c:scaling>
          <c:orientation val="minMax"/>
        </c:scaling>
        <c:delete val="1"/>
        <c:axPos val="l"/>
        <c:numFmt formatCode="General" sourceLinked="1"/>
        <c:majorTickMark val="none"/>
        <c:minorTickMark val="none"/>
        <c:tickLblPos val="nextTo"/>
        <c:crossAx val="935951312"/>
        <c:crosses val="autoZero"/>
        <c:auto val="1"/>
        <c:lblAlgn val="ctr"/>
        <c:lblOffset val="100"/>
        <c:noMultiLvlLbl val="0"/>
      </c:catAx>
      <c:valAx>
        <c:axId val="935951312"/>
        <c:scaling>
          <c:orientation val="minMax"/>
        </c:scaling>
        <c:delete val="1"/>
        <c:axPos val="b"/>
        <c:numFmt formatCode="0%" sourceLinked="1"/>
        <c:majorTickMark val="none"/>
        <c:minorTickMark val="none"/>
        <c:tickLblPos val="nextTo"/>
        <c:crossAx val="935948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[mtn_customer_churn(Dashboard).xlsx]Pivot!PivotTable14</c:name>
    <c:fmtId val="9"/>
  </c:pivotSource>
  <c:chart>
    <c:autoTitleDeleted val="0"/>
    <c:pivotFmts>
      <c:pivotFmt>
        <c:idx val="0"/>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4C465"/>
          </a:solidFill>
          <a:ln>
            <a:noFill/>
          </a:ln>
          <a:effectLst/>
        </c:spPr>
      </c:pivotFmt>
      <c:pivotFmt>
        <c:idx val="11"/>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4C465"/>
          </a:solidFill>
          <a:ln>
            <a:noFill/>
          </a:ln>
          <a:effectLst/>
        </c:spPr>
      </c:pivotFmt>
      <c:pivotFmt>
        <c:idx val="13"/>
        <c:spPr>
          <a:solidFill>
            <a:srgbClr val="00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E4C465"/>
          </a:solidFill>
          <a:ln>
            <a:noFill/>
          </a:ln>
          <a:effectLst/>
        </c:spPr>
      </c:pivotFmt>
      <c:pivotFmt>
        <c:idx val="16"/>
        <c:spPr>
          <a:solidFill>
            <a:srgbClr val="00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Pivot!$N$61</c:f>
              <c:strCache>
                <c:ptCount val="1"/>
                <c:pt idx="0">
                  <c:v>Retained Devices</c:v>
                </c:pt>
              </c:strCache>
            </c:strRef>
          </c:tx>
          <c:spPr>
            <a:solidFill>
              <a:srgbClr val="E4C465"/>
            </a:solidFill>
            <a:ln>
              <a:noFill/>
            </a:ln>
            <a:effectLst/>
          </c:spPr>
          <c:invertIfNegative val="0"/>
          <c:dPt>
            <c:idx val="0"/>
            <c:invertIfNegative val="0"/>
            <c:bubble3D val="0"/>
            <c:spPr>
              <a:solidFill>
                <a:srgbClr val="E4C465"/>
              </a:solidFill>
              <a:ln>
                <a:noFill/>
              </a:ln>
              <a:effectLst/>
            </c:spPr>
            <c:extLst>
              <c:ext xmlns:c16="http://schemas.microsoft.com/office/drawing/2014/chart" uri="{C3380CC4-5D6E-409C-BE32-E72D297353CC}">
                <c16:uniqueId val="{00000001-8EF0-4245-A278-411645E54041}"/>
              </c:ext>
            </c:extLst>
          </c:dPt>
          <c:cat>
            <c:strRef>
              <c:f>Pivot!$N$62</c:f>
              <c:strCache>
                <c:ptCount val="1"/>
                <c:pt idx="0">
                  <c:v>Total</c:v>
                </c:pt>
              </c:strCache>
            </c:strRef>
          </c:cat>
          <c:val>
            <c:numRef>
              <c:f>Pivot!$N$62</c:f>
              <c:numCache>
                <c:formatCode>0</c:formatCode>
                <c:ptCount val="1"/>
                <c:pt idx="0">
                  <c:v>690</c:v>
                </c:pt>
              </c:numCache>
            </c:numRef>
          </c:val>
          <c:extLst>
            <c:ext xmlns:c16="http://schemas.microsoft.com/office/drawing/2014/chart" uri="{C3380CC4-5D6E-409C-BE32-E72D297353CC}">
              <c16:uniqueId val="{00000002-8EF0-4245-A278-411645E54041}"/>
            </c:ext>
          </c:extLst>
        </c:ser>
        <c:ser>
          <c:idx val="1"/>
          <c:order val="1"/>
          <c:tx>
            <c:strRef>
              <c:f>Pivot!$O$61</c:f>
              <c:strCache>
                <c:ptCount val="1"/>
                <c:pt idx="0">
                  <c:v>Churned Devices</c:v>
                </c:pt>
              </c:strCache>
            </c:strRef>
          </c:tx>
          <c:spPr>
            <a:solidFill>
              <a:srgbClr val="000000"/>
            </a:solidFill>
            <a:ln w="25400">
              <a:noFill/>
            </a:ln>
            <a:effectLst/>
          </c:spPr>
          <c:invertIfNegative val="0"/>
          <c:cat>
            <c:strRef>
              <c:f>Pivot!$N$62</c:f>
              <c:strCache>
                <c:ptCount val="1"/>
                <c:pt idx="0">
                  <c:v>Total</c:v>
                </c:pt>
              </c:strCache>
            </c:strRef>
          </c:cat>
          <c:val>
            <c:numRef>
              <c:f>Pivot!$O$62</c:f>
              <c:numCache>
                <c:formatCode>0</c:formatCode>
                <c:ptCount val="1"/>
                <c:pt idx="0">
                  <c:v>284</c:v>
                </c:pt>
              </c:numCache>
            </c:numRef>
          </c:val>
          <c:extLst>
            <c:ext xmlns:c16="http://schemas.microsoft.com/office/drawing/2014/chart" uri="{C3380CC4-5D6E-409C-BE32-E72D297353CC}">
              <c16:uniqueId val="{00000003-8EF0-4245-A278-411645E54041}"/>
            </c:ext>
          </c:extLst>
        </c:ser>
        <c:dLbls>
          <c:showLegendKey val="0"/>
          <c:showVal val="0"/>
          <c:showCatName val="0"/>
          <c:showSerName val="0"/>
          <c:showPercent val="0"/>
          <c:showBubbleSize val="0"/>
        </c:dLbls>
        <c:gapWidth val="150"/>
        <c:overlap val="100"/>
        <c:axId val="1234756480"/>
        <c:axId val="1234754560"/>
      </c:barChart>
      <c:catAx>
        <c:axId val="1234756480"/>
        <c:scaling>
          <c:orientation val="minMax"/>
        </c:scaling>
        <c:delete val="1"/>
        <c:axPos val="l"/>
        <c:numFmt formatCode="General" sourceLinked="1"/>
        <c:majorTickMark val="none"/>
        <c:minorTickMark val="none"/>
        <c:tickLblPos val="nextTo"/>
        <c:crossAx val="1234754560"/>
        <c:crosses val="autoZero"/>
        <c:auto val="1"/>
        <c:lblAlgn val="ctr"/>
        <c:lblOffset val="100"/>
        <c:noMultiLvlLbl val="0"/>
      </c:catAx>
      <c:valAx>
        <c:axId val="1234754560"/>
        <c:scaling>
          <c:orientation val="minMax"/>
        </c:scaling>
        <c:delete val="1"/>
        <c:axPos val="b"/>
        <c:numFmt formatCode="0%" sourceLinked="1"/>
        <c:majorTickMark val="none"/>
        <c:minorTickMark val="none"/>
        <c:tickLblPos val="nextTo"/>
        <c:crossAx val="1234756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[mtn_customer_churn(Dashboard).xlsx]Pivot!PivotTable15</c:name>
    <c:fmtId val="28"/>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4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4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4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3"/>
        <c:spPr>
          <a:solidFill>
            <a:srgbClr val="E4C46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4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4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4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4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4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4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6"/>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7"/>
        <c:spPr>
          <a:solidFill>
            <a:srgbClr val="E4C46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4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4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4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tx1"/>
          </a:solidFill>
          <a:ln>
            <a:noFill/>
          </a:ln>
          <a:effectLst/>
        </c:spPr>
        <c:dLbl>
          <c:idx val="0"/>
          <c:layout>
            <c:manualLayout>
              <c:x val="3.5270681687897459E-2"/>
              <c:y val="0.2381517932457843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0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0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0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7855616393497116"/>
                  <c:h val="0.38584543918382103"/>
                </c:manualLayout>
              </c15:layout>
              <c15:dlblFieldTable/>
              <c15:showDataLabelsRange val="0"/>
            </c:ext>
          </c:extLst>
        </c:dLbl>
      </c:pivotFmt>
      <c:pivotFmt>
        <c:idx val="10"/>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1"/>
        <c:spPr>
          <a:solidFill>
            <a:srgbClr val="E4C465"/>
          </a:solidFill>
          <a:ln>
            <a:noFill/>
          </a:ln>
          <a:effectLst/>
        </c:spPr>
        <c:dLbl>
          <c:idx val="0"/>
          <c:layout>
            <c:manualLayout>
              <c:x val="6.2364843049073547E-2"/>
              <c:y val="-0.177950327196191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0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0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0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7790122186304143"/>
                  <c:h val="0.35125080925102165"/>
                </c:manualLayout>
              </c15:layout>
              <c15:dlblFieldTable/>
              <c15:showDataLabelsRange val="0"/>
            </c:ext>
          </c:extLst>
        </c:dLbl>
      </c:pivotFmt>
      <c:pivotFmt>
        <c:idx val="1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tx1"/>
          </a:solidFill>
          <a:ln>
            <a:noFill/>
          </a:ln>
          <a:effectLst/>
        </c:spPr>
        <c:dLbl>
          <c:idx val="0"/>
          <c:layout>
            <c:manualLayout>
              <c:x val="3.5270681687897459E-2"/>
              <c:y val="0.2381517932457843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0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0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0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7855616393497116"/>
                  <c:h val="0.38584543918382103"/>
                </c:manualLayout>
              </c15:layout>
              <c15:dlblFieldTable/>
              <c15:showDataLabelsRange val="0"/>
            </c:ext>
          </c:extLst>
        </c:dLbl>
      </c:pivotFmt>
      <c:pivotFmt>
        <c:idx val="14"/>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5"/>
        <c:spPr>
          <a:solidFill>
            <a:srgbClr val="E4C465"/>
          </a:solidFill>
          <a:ln>
            <a:noFill/>
          </a:ln>
          <a:effectLst/>
        </c:spPr>
        <c:dLbl>
          <c:idx val="0"/>
          <c:layout>
            <c:manualLayout>
              <c:x val="6.2364843049073547E-2"/>
              <c:y val="-0.177950327196191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0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0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0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7790122186304143"/>
                  <c:h val="0.35125080925102165"/>
                </c:manualLayout>
              </c15:layout>
              <c15:dlblFieldTable/>
              <c15:showDataLabelsRange val="0"/>
            </c:ext>
          </c:extLst>
        </c:dLbl>
      </c:pivotFmt>
      <c:pivotFmt>
        <c:idx val="1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tx1"/>
          </a:solidFill>
          <a:ln>
            <a:noFill/>
          </a:ln>
          <a:effectLst/>
        </c:spPr>
        <c:dLbl>
          <c:idx val="0"/>
          <c:layout>
            <c:manualLayout>
              <c:x val="-2.6616028092260165E-2"/>
              <c:y val="0.1175214664634001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1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1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1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2271874764981862"/>
                  <c:h val="0.32553036887172832"/>
                </c:manualLayout>
              </c15:layout>
              <c15:dlblFieldTable/>
              <c15:showDataLabelsRange val="0"/>
            </c:ext>
          </c:extLst>
        </c:dLbl>
      </c:pivotFmt>
      <c:pivotFmt>
        <c:idx val="18"/>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9"/>
        <c:spPr>
          <a:solidFill>
            <a:srgbClr val="E4C465"/>
          </a:solidFill>
          <a:ln>
            <a:noFill/>
          </a:ln>
          <a:effectLst/>
        </c:spPr>
        <c:dLbl>
          <c:idx val="0"/>
          <c:layout>
            <c:manualLayout>
              <c:x val="-3.1024245194060007E-2"/>
              <c:y val="2.184313571839039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1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1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1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2500269005374322"/>
                  <c:h val="0.23816020060694998"/>
                </c:manualLayout>
              </c15:layout>
              <c15:dlblFieldTable/>
              <c15:showDataLabelsRange val="0"/>
            </c:ext>
          </c:extLst>
        </c:dLbl>
      </c:pivotFmt>
      <c:pivotFmt>
        <c:idx val="2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tx1"/>
          </a:solidFill>
          <a:ln>
            <a:noFill/>
          </a:ln>
          <a:effectLst/>
        </c:spPr>
        <c:dLbl>
          <c:idx val="0"/>
          <c:layout>
            <c:manualLayout>
              <c:x val="-2.6616028092260165E-2"/>
              <c:y val="0.1175214664634001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1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1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1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2271874764981862"/>
                  <c:h val="0.32553036887172832"/>
                </c:manualLayout>
              </c15:layout>
              <c15:dlblFieldTable/>
              <c15:showDataLabelsRange val="0"/>
            </c:ext>
          </c:extLst>
        </c:dLbl>
      </c:pivotFmt>
      <c:pivotFmt>
        <c:idx val="22"/>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23"/>
        <c:spPr>
          <a:solidFill>
            <a:srgbClr val="E4C465"/>
          </a:solidFill>
          <a:ln>
            <a:noFill/>
          </a:ln>
          <a:effectLst/>
        </c:spPr>
        <c:dLbl>
          <c:idx val="0"/>
          <c:layout>
            <c:manualLayout>
              <c:x val="-3.1024245194060007E-2"/>
              <c:y val="2.184313571839039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1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1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1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2500269005374322"/>
                  <c:h val="0.23816020060694998"/>
                </c:manualLayout>
              </c15:layout>
              <c15:dlblFieldTable/>
              <c15:showDataLabelsRange val="0"/>
            </c:ext>
          </c:extLst>
        </c:dLbl>
      </c:pivotFmt>
      <c:pivotFmt>
        <c:idx val="2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25"/>
        <c:spPr>
          <a:solidFill>
            <a:schemeClr val="tx1"/>
          </a:solidFill>
          <a:ln>
            <a:noFill/>
          </a:ln>
          <a:effectLst/>
        </c:spPr>
        <c:dLbl>
          <c:idx val="0"/>
          <c:layout>
            <c:manualLayout>
              <c:x val="-2.6616028092260165E-2"/>
              <c:y val="0.1175214664634001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100" b="1">
                    <a:solidFill>
                      <a:srgbClr val="E4C465"/>
                    </a:solidFill>
                  </a:rPr>
                  <a:pPr>
                    <a:defRPr/>
                  </a:pPr>
                  <a:t>[SERIES NAME]</a:t>
                </a:fld>
                <a:endParaRPr lang="en-US" sz="1100" b="1" baseline="0">
                  <a:solidFill>
                    <a:srgbClr val="E4C465"/>
                  </a:solidFill>
                </a:endParaRPr>
              </a:p>
              <a:p>
                <a:pPr>
                  <a:defRPr/>
                </a:pPr>
                <a:fld id="{66B2CA04-8169-4DD4-8DC3-A062E7B5C262}" type="VALUE">
                  <a:rPr lang="en-US" sz="1100" b="1">
                    <a:solidFill>
                      <a:srgbClr val="E4C465"/>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15:layout>
                <c:manualLayout>
                  <c:w val="0.32271874764981862"/>
                  <c:h val="0.32553036887172832"/>
                </c:manualLayout>
              </c15:layout>
              <c15:dlblFieldTable/>
              <c15:showDataLabelsRange val="0"/>
            </c:ext>
          </c:extLst>
        </c:dLbl>
      </c:pivotFmt>
      <c:pivotFmt>
        <c:idx val="26"/>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27"/>
        <c:spPr>
          <a:solidFill>
            <a:srgbClr val="E4C465"/>
          </a:solidFill>
          <a:ln>
            <a:noFill/>
          </a:ln>
          <a:effectLst/>
        </c:spPr>
        <c:dLbl>
          <c:idx val="0"/>
          <c:layout>
            <c:manualLayout>
              <c:x val="-3.1024245194060007E-2"/>
              <c:y val="2.184313571839039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100" b="1">
                    <a:solidFill>
                      <a:sysClr val="windowText" lastClr="000000"/>
                    </a:solidFill>
                  </a:rPr>
                  <a:pPr>
                    <a:defRPr/>
                  </a:pPr>
                  <a:t>[SERIES NAME]</a:t>
                </a:fld>
                <a:endParaRPr lang="en-US" sz="1100" b="1" baseline="0">
                  <a:solidFill>
                    <a:sysClr val="windowText" lastClr="000000"/>
                  </a:solidFill>
                </a:endParaRPr>
              </a:p>
              <a:p>
                <a:pPr>
                  <a:defRPr/>
                </a:pPr>
                <a:fld id="{38357150-47BB-4DEF-AC06-C69FC0FB4D7A}" type="VALUE">
                  <a:rPr lang="en-US" sz="1100" b="1">
                    <a:solidFill>
                      <a:sysClr val="windowText" lastClr="000000"/>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15:layout>
                <c:manualLayout>
                  <c:w val="0.32500269005374322"/>
                  <c:h val="0.23816020060694998"/>
                </c:manualLayout>
              </c15:layout>
              <c15:dlblFieldTable/>
              <c15:showDataLabelsRange val="0"/>
            </c:ext>
          </c:extLst>
        </c:dLbl>
      </c:pivotFmt>
    </c:pivotFmts>
    <c:plotArea>
      <c:layout/>
      <c:barChart>
        <c:barDir val="bar"/>
        <c:grouping val="clustered"/>
        <c:varyColors val="0"/>
        <c:ser>
          <c:idx val="0"/>
          <c:order val="0"/>
          <c:tx>
            <c:strRef>
              <c:f>Pivot!$N$66</c:f>
              <c:strCache>
                <c:ptCount val="1"/>
                <c:pt idx="0">
                  <c:v>Device Churn rate</c:v>
                </c:pt>
              </c:strCache>
            </c:strRef>
          </c:tx>
          <c:spPr>
            <a:solidFill>
              <a:schemeClr val="tx1"/>
            </a:solidFill>
            <a:ln>
              <a:noFill/>
            </a:ln>
            <a:effectLst/>
          </c:spPr>
          <c:invertIfNegative val="0"/>
          <c:dPt>
            <c:idx val="0"/>
            <c:invertIfNegative val="0"/>
            <c:bubble3D val="0"/>
            <c:extLst>
              <c:ext xmlns:c16="http://schemas.microsoft.com/office/drawing/2014/chart" uri="{C3380CC4-5D6E-409C-BE32-E72D297353CC}">
                <c16:uniqueId val="{00000000-1982-4E50-9B32-4B3887E0422B}"/>
              </c:ext>
            </c:extLst>
          </c:dPt>
          <c:dLbls>
            <c:dLbl>
              <c:idx val="0"/>
              <c:layout>
                <c:manualLayout>
                  <c:x val="-2.6616028092260165E-2"/>
                  <c:y val="0.11752146646340016"/>
                </c:manualLayout>
              </c:layout>
              <c:tx>
                <c:rich>
                  <a:bodyPr/>
                  <a:lstStyle/>
                  <a:p>
                    <a:fld id="{9BA25C86-AAAB-462B-9A81-A633C6B8A9EF}" type="SERIESNAME">
                      <a:rPr lang="en-US" sz="1100" b="1">
                        <a:solidFill>
                          <a:srgbClr val="E4C465"/>
                        </a:solidFill>
                      </a:rPr>
                      <a:pPr/>
                      <a:t>[SERIES NAME]</a:t>
                    </a:fld>
                    <a:endParaRPr lang="en-US" sz="1100" b="1" baseline="0">
                      <a:solidFill>
                        <a:srgbClr val="E4C465"/>
                      </a:solidFill>
                    </a:endParaRPr>
                  </a:p>
                  <a:p>
                    <a:fld id="{66B2CA04-8169-4DD4-8DC3-A062E7B5C262}" type="VALUE">
                      <a:rPr lang="en-US" sz="1100" b="1">
                        <a:solidFill>
                          <a:srgbClr val="E4C465"/>
                        </a:solidFill>
                      </a:rPr>
                      <a:pPr/>
                      <a:t>[VALUE]</a:t>
                    </a:fld>
                    <a:endParaRPr lang="en-NG"/>
                  </a:p>
                </c:rich>
              </c:tx>
              <c:showLegendKey val="1"/>
              <c:showVal val="1"/>
              <c:showCatName val="0"/>
              <c:showSerName val="1"/>
              <c:showPercent val="0"/>
              <c:showBubbleSize val="0"/>
              <c:separator>
</c:separator>
              <c:extLst>
                <c:ext xmlns:c15="http://schemas.microsoft.com/office/drawing/2012/chart" uri="{CE6537A1-D6FC-4f65-9D91-7224C49458BB}">
                  <c15:layout>
                    <c:manualLayout>
                      <c:w val="0.32271874764981862"/>
                      <c:h val="0.32553036887172832"/>
                    </c:manualLayout>
                  </c15:layout>
                  <c15:dlblFieldTable/>
                  <c15:showDataLabelsRange val="0"/>
                </c:ext>
                <c:ext xmlns:c16="http://schemas.microsoft.com/office/drawing/2014/chart" uri="{C3380CC4-5D6E-409C-BE32-E72D297353CC}">
                  <c16:uniqueId val="{00000000-1982-4E50-9B32-4B3887E0422B}"/>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Pivot!$N$67</c:f>
              <c:strCache>
                <c:ptCount val="1"/>
                <c:pt idx="0">
                  <c:v>Total</c:v>
                </c:pt>
              </c:strCache>
            </c:strRef>
          </c:cat>
          <c:val>
            <c:numRef>
              <c:f>Pivot!$N$67</c:f>
              <c:numCache>
                <c:formatCode>0.00%</c:formatCode>
                <c:ptCount val="1"/>
                <c:pt idx="0">
                  <c:v>0.29158110882956878</c:v>
                </c:pt>
              </c:numCache>
            </c:numRef>
          </c:val>
          <c:extLst>
            <c:ext xmlns:c16="http://schemas.microsoft.com/office/drawing/2014/chart" uri="{C3380CC4-5D6E-409C-BE32-E72D297353CC}">
              <c16:uniqueId val="{00000001-1982-4E50-9B32-4B3887E0422B}"/>
            </c:ext>
          </c:extLst>
        </c:ser>
        <c:ser>
          <c:idx val="1"/>
          <c:order val="1"/>
          <c:tx>
            <c:strRef>
              <c:f>Pivot!$O$66</c:f>
              <c:strCache>
                <c:ptCount val="1"/>
                <c:pt idx="0">
                  <c:v>User Churn rate</c:v>
                </c:pt>
              </c:strCache>
            </c:strRef>
          </c:tx>
          <c:spPr>
            <a:solidFill>
              <a:srgbClr val="E4C465"/>
            </a:solidFill>
            <a:ln>
              <a:noFill/>
            </a:ln>
            <a:effectLst/>
          </c:spPr>
          <c:invertIfNegative val="0"/>
          <c:dPt>
            <c:idx val="0"/>
            <c:invertIfNegative val="0"/>
            <c:bubble3D val="0"/>
            <c:extLst>
              <c:ext xmlns:c16="http://schemas.microsoft.com/office/drawing/2014/chart" uri="{C3380CC4-5D6E-409C-BE32-E72D297353CC}">
                <c16:uniqueId val="{00000002-1982-4E50-9B32-4B3887E0422B}"/>
              </c:ext>
            </c:extLst>
          </c:dPt>
          <c:dLbls>
            <c:dLbl>
              <c:idx val="0"/>
              <c:layout>
                <c:manualLayout>
                  <c:x val="-3.1024245194060007E-2"/>
                  <c:y val="2.1843135718390395E-2"/>
                </c:manualLayout>
              </c:layout>
              <c:tx>
                <c:rich>
                  <a:bodyPr/>
                  <a:lstStyle/>
                  <a:p>
                    <a:fld id="{0E778D99-1A76-42B4-B85B-2BB848B92640}" type="SERIESNAME">
                      <a:rPr lang="en-US" sz="1100" b="1">
                        <a:solidFill>
                          <a:sysClr val="windowText" lastClr="000000"/>
                        </a:solidFill>
                      </a:rPr>
                      <a:pPr/>
                      <a:t>[SERIES NAME]</a:t>
                    </a:fld>
                    <a:endParaRPr lang="en-US" sz="1100" b="1" baseline="0">
                      <a:solidFill>
                        <a:sysClr val="windowText" lastClr="000000"/>
                      </a:solidFill>
                    </a:endParaRPr>
                  </a:p>
                  <a:p>
                    <a:fld id="{38357150-47BB-4DEF-AC06-C69FC0FB4D7A}" type="VALUE">
                      <a:rPr lang="en-US" sz="1100" b="1">
                        <a:solidFill>
                          <a:sysClr val="windowText" lastClr="000000"/>
                        </a:solidFill>
                      </a:rPr>
                      <a:pPr/>
                      <a:t>[VALUE]</a:t>
                    </a:fld>
                    <a:endParaRPr lang="en-NG"/>
                  </a:p>
                </c:rich>
              </c:tx>
              <c:showLegendKey val="1"/>
              <c:showVal val="1"/>
              <c:showCatName val="0"/>
              <c:showSerName val="1"/>
              <c:showPercent val="0"/>
              <c:showBubbleSize val="0"/>
              <c:separator>
</c:separator>
              <c:extLst>
                <c:ext xmlns:c15="http://schemas.microsoft.com/office/drawing/2012/chart" uri="{CE6537A1-D6FC-4f65-9D91-7224C49458BB}">
                  <c15:layout>
                    <c:manualLayout>
                      <c:w val="0.32500269005374322"/>
                      <c:h val="0.23816020060694998"/>
                    </c:manualLayout>
                  </c15:layout>
                  <c15:dlblFieldTable/>
                  <c15:showDataLabelsRange val="0"/>
                </c:ext>
                <c:ext xmlns:c16="http://schemas.microsoft.com/office/drawing/2014/chart" uri="{C3380CC4-5D6E-409C-BE32-E72D297353CC}">
                  <c16:uniqueId val="{00000002-1982-4E50-9B32-4B3887E0422B}"/>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Pivot!$N$67</c:f>
              <c:strCache>
                <c:ptCount val="1"/>
                <c:pt idx="0">
                  <c:v>Total</c:v>
                </c:pt>
              </c:strCache>
            </c:strRef>
          </c:cat>
          <c:val>
            <c:numRef>
              <c:f>Pivot!$O$67</c:f>
              <c:numCache>
                <c:formatCode>0.00%</c:formatCode>
                <c:ptCount val="1"/>
                <c:pt idx="0">
                  <c:v>0.29435483870967744</c:v>
                </c:pt>
              </c:numCache>
            </c:numRef>
          </c:val>
          <c:extLst>
            <c:ext xmlns:c16="http://schemas.microsoft.com/office/drawing/2014/chart" uri="{C3380CC4-5D6E-409C-BE32-E72D297353CC}">
              <c16:uniqueId val="{00000003-1982-4E50-9B32-4B3887E0422B}"/>
            </c:ext>
          </c:extLst>
        </c:ser>
        <c:dLbls>
          <c:showLegendKey val="0"/>
          <c:showVal val="0"/>
          <c:showCatName val="0"/>
          <c:showSerName val="0"/>
          <c:showPercent val="0"/>
          <c:showBubbleSize val="0"/>
        </c:dLbls>
        <c:gapWidth val="351"/>
        <c:overlap val="21"/>
        <c:axId val="936885424"/>
        <c:axId val="936876784"/>
      </c:barChart>
      <c:catAx>
        <c:axId val="936885424"/>
        <c:scaling>
          <c:orientation val="minMax"/>
        </c:scaling>
        <c:delete val="1"/>
        <c:axPos val="l"/>
        <c:numFmt formatCode="General" sourceLinked="1"/>
        <c:majorTickMark val="out"/>
        <c:minorTickMark val="none"/>
        <c:tickLblPos val="nextTo"/>
        <c:crossAx val="936876784"/>
        <c:crosses val="autoZero"/>
        <c:auto val="1"/>
        <c:lblAlgn val="ctr"/>
        <c:lblOffset val="100"/>
        <c:noMultiLvlLbl val="0"/>
      </c:catAx>
      <c:valAx>
        <c:axId val="936876784"/>
        <c:scaling>
          <c:orientation val="minMax"/>
          <c:max val="0.5"/>
          <c:min val="0"/>
        </c:scaling>
        <c:delete val="1"/>
        <c:axPos val="b"/>
        <c:numFmt formatCode="0.00%" sourceLinked="1"/>
        <c:majorTickMark val="out"/>
        <c:minorTickMark val="none"/>
        <c:tickLblPos val="nextTo"/>
        <c:crossAx val="936885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0">
                <a:solidFill>
                  <a:sysClr val="windowText" lastClr="000000"/>
                </a:solidFill>
              </a:rPr>
              <a:t>Churned</a:t>
            </a:r>
            <a:r>
              <a:rPr lang="en-US" sz="2400" b="0" baseline="0">
                <a:solidFill>
                  <a:sysClr val="windowText" lastClr="000000"/>
                </a:solidFill>
              </a:rPr>
              <a:t> Users</a:t>
            </a:r>
            <a:endParaRPr lang="en-US" sz="2400" b="0">
              <a:solidFill>
                <a:sysClr val="windowText" lastClr="000000"/>
              </a:solidFill>
            </a:endParaRPr>
          </a:p>
          <a:p>
            <a:pPr>
              <a:defRPr/>
            </a:pPr>
            <a:r>
              <a:rPr lang="en-US" sz="2400" b="1">
                <a:solidFill>
                  <a:srgbClr val="E4C465"/>
                </a:solidFill>
              </a:rPr>
              <a:t>By</a:t>
            </a:r>
            <a:r>
              <a:rPr lang="en-US" sz="2400" b="1" baseline="0">
                <a:solidFill>
                  <a:srgbClr val="E4C465"/>
                </a:solidFill>
              </a:rPr>
              <a:t> S</a:t>
            </a:r>
            <a:r>
              <a:rPr lang="en-US" sz="2400" b="1">
                <a:solidFill>
                  <a:srgbClr val="E4C465"/>
                </a:solidFill>
              </a:rPr>
              <a:t>atisfaction</a:t>
            </a:r>
            <a:r>
              <a:rPr lang="en-US" sz="2400" b="1" baseline="0">
                <a:solidFill>
                  <a:srgbClr val="E4C465"/>
                </a:solidFill>
              </a:rPr>
              <a:t> Rate</a:t>
            </a:r>
            <a:endParaRPr lang="en-US" sz="2400" b="1">
              <a:solidFill>
                <a:srgbClr val="E4C465"/>
              </a:solidFill>
            </a:endParaRPr>
          </a:p>
        </c:rich>
      </c:tx>
      <c:layout>
        <c:manualLayout>
          <c:xMode val="edge"/>
          <c:yMode val="edge"/>
          <c:x val="3.3427612355587541E-2"/>
          <c:y val="2.184156828385241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Pivot!$AA$12</c:f>
              <c:strCache>
                <c:ptCount val="1"/>
                <c:pt idx="0">
                  <c:v>Churn rate</c:v>
                </c:pt>
              </c:strCache>
            </c:strRef>
          </c:tx>
          <c:spPr>
            <a:ln w="57150" cap="rnd" cmpd="sng">
              <a:solidFill>
                <a:srgbClr val="E4C465"/>
              </a:solidFill>
              <a:round/>
            </a:ln>
            <a:effectLst>
              <a:outerShdw blurRad="101600" dist="50800" dir="8400000" algn="tl" rotWithShape="0">
                <a:srgbClr val="E4C465">
                  <a:alpha val="79000"/>
                </a:srgbClr>
              </a:outerShdw>
            </a:effectLst>
          </c:spPr>
          <c:marker>
            <c:symbol val="square"/>
            <c:size val="7"/>
            <c:spPr>
              <a:solidFill>
                <a:schemeClr val="tx1"/>
              </a:solidFill>
              <a:ln w="9525">
                <a:noFill/>
              </a:ln>
              <a:effectLst>
                <a:outerShdw blurRad="101600" dist="50800" dir="8400000" algn="tl" rotWithShape="0">
                  <a:srgbClr val="E4C465">
                    <a:alpha val="79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E4C465"/>
                    </a:solidFill>
                    <a:effectLst>
                      <a:outerShdw blurRad="76200" dist="50800" dir="18000000" algn="bl" rotWithShape="0">
                        <a:srgbClr val="E4C465">
                          <a:alpha val="71000"/>
                        </a:srgbClr>
                      </a:outerShdw>
                    </a:effectLst>
                    <a:latin typeface="+mn-lt"/>
                    <a:ea typeface="+mn-ea"/>
                    <a:cs typeface="+mn-cs"/>
                  </a:defRPr>
                </a:pPr>
                <a:endParaRPr lang="en-NG"/>
              </a:p>
            </c:txPr>
            <c:dLblPos val="t"/>
            <c:showLegendKey val="0"/>
            <c:showVal val="1"/>
            <c:showCatName val="1"/>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Pivot!$Z$13:$Z$17</c:f>
              <c:numCache>
                <c:formatCode>General</c:formatCode>
                <c:ptCount val="5"/>
                <c:pt idx="0">
                  <c:v>1</c:v>
                </c:pt>
                <c:pt idx="1">
                  <c:v>2</c:v>
                </c:pt>
                <c:pt idx="2">
                  <c:v>3</c:v>
                </c:pt>
                <c:pt idx="3">
                  <c:v>4</c:v>
                </c:pt>
                <c:pt idx="4">
                  <c:v>5</c:v>
                </c:pt>
              </c:numCache>
            </c:numRef>
          </c:xVal>
          <c:yVal>
            <c:numRef>
              <c:f>Pivot!$AA$13:$AA$17</c:f>
              <c:numCache>
                <c:formatCode>0%</c:formatCode>
                <c:ptCount val="5"/>
                <c:pt idx="0">
                  <c:v>0.23529411764705882</c:v>
                </c:pt>
                <c:pt idx="1">
                  <c:v>0.58333333333333337</c:v>
                </c:pt>
                <c:pt idx="2">
                  <c:v>0.44444444444444442</c:v>
                </c:pt>
                <c:pt idx="3">
                  <c:v>0.42857142857142855</c:v>
                </c:pt>
                <c:pt idx="4">
                  <c:v>0.375</c:v>
                </c:pt>
              </c:numCache>
            </c:numRef>
          </c:yVal>
          <c:smooth val="1"/>
          <c:extLst>
            <c:ext xmlns:c16="http://schemas.microsoft.com/office/drawing/2014/chart" uri="{C3380CC4-5D6E-409C-BE32-E72D297353CC}">
              <c16:uniqueId val="{00000000-F821-4869-A0D8-785814A66662}"/>
            </c:ext>
          </c:extLst>
        </c:ser>
        <c:dLbls>
          <c:dLblPos val="t"/>
          <c:showLegendKey val="0"/>
          <c:showVal val="1"/>
          <c:showCatName val="0"/>
          <c:showSerName val="0"/>
          <c:showPercent val="0"/>
          <c:showBubbleSize val="0"/>
        </c:dLbls>
        <c:axId val="2057005967"/>
        <c:axId val="2056994927"/>
      </c:scatterChart>
      <c:valAx>
        <c:axId val="2057005967"/>
        <c:scaling>
          <c:orientation val="minMax"/>
        </c:scaling>
        <c:delete val="1"/>
        <c:axPos val="b"/>
        <c:numFmt formatCode="General" sourceLinked="1"/>
        <c:majorTickMark val="none"/>
        <c:minorTickMark val="none"/>
        <c:tickLblPos val="nextTo"/>
        <c:crossAx val="2056994927"/>
        <c:crosses val="autoZero"/>
        <c:crossBetween val="midCat"/>
      </c:valAx>
      <c:valAx>
        <c:axId val="2056994927"/>
        <c:scaling>
          <c:orientation val="minMax"/>
          <c:min val="0.2"/>
        </c:scaling>
        <c:delete val="1"/>
        <c:axPos val="l"/>
        <c:numFmt formatCode="0%" sourceLinked="1"/>
        <c:majorTickMark val="none"/>
        <c:minorTickMark val="none"/>
        <c:tickLblPos val="nextTo"/>
        <c:crossAx val="2057005967"/>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b" anchorCtr="1"/>
          <a:lstStyle/>
          <a:p>
            <a:pPr>
              <a:defRPr sz="1400" b="0" i="0" u="none" strike="noStrike" kern="1200" spc="0" baseline="0">
                <a:solidFill>
                  <a:schemeClr val="tx1">
                    <a:lumMod val="65000"/>
                    <a:lumOff val="35000"/>
                  </a:schemeClr>
                </a:solidFill>
                <a:latin typeface="+mn-lt"/>
                <a:ea typeface="+mn-ea"/>
                <a:cs typeface="+mn-cs"/>
              </a:defRPr>
            </a:pPr>
            <a:r>
              <a:rPr lang="en-US" sz="2400" b="0">
                <a:solidFill>
                  <a:schemeClr val="tx1"/>
                </a:solidFill>
              </a:rPr>
              <a:t>Churned user</a:t>
            </a:r>
            <a:r>
              <a:rPr lang="en-US" sz="2400" b="1">
                <a:solidFill>
                  <a:schemeClr val="tx1"/>
                </a:solidFill>
              </a:rPr>
              <a:t> </a:t>
            </a:r>
          </a:p>
          <a:p>
            <a:pPr>
              <a:defRPr/>
            </a:pPr>
            <a:r>
              <a:rPr lang="en-US" sz="2400" b="1">
                <a:solidFill>
                  <a:srgbClr val="E4C465"/>
                </a:solidFill>
              </a:rPr>
              <a:t>by Age</a:t>
            </a:r>
          </a:p>
        </c:rich>
      </c:tx>
      <c:layout>
        <c:manualLayout>
          <c:xMode val="edge"/>
          <c:yMode val="edge"/>
          <c:x val="2.6125297549088558E-2"/>
          <c:y val="1.6570772202333914E-2"/>
        </c:manualLayout>
      </c:layout>
      <c:overlay val="0"/>
      <c:spPr>
        <a:noFill/>
        <a:ln>
          <a:noFill/>
        </a:ln>
        <a:effectLst/>
      </c:spPr>
      <c:txPr>
        <a:bodyPr rot="0" spcFirstLastPara="1" vertOverflow="ellipsis" vert="horz" wrap="square" anchor="b"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6.8821731271215936E-2"/>
          <c:y val="0.23085847473218196"/>
          <c:w val="0.81154881420855107"/>
          <c:h val="0.65166850343496796"/>
        </c:manualLayout>
      </c:layout>
      <c:scatterChart>
        <c:scatterStyle val="lineMarker"/>
        <c:varyColors val="0"/>
        <c:ser>
          <c:idx val="0"/>
          <c:order val="0"/>
          <c:spPr>
            <a:ln w="38100" cap="rnd">
              <a:noFill/>
              <a:round/>
            </a:ln>
            <a:effectLst/>
          </c:spPr>
          <c:marker>
            <c:symbol val="circle"/>
            <c:size val="5"/>
            <c:spPr>
              <a:solidFill>
                <a:srgbClr val="E4C465"/>
              </a:solidFill>
              <a:ln w="9525">
                <a:noFill/>
              </a:ln>
              <a:effectLst/>
            </c:spPr>
          </c:marker>
          <c:trendline>
            <c:spPr>
              <a:ln w="31750" cap="rnd">
                <a:solidFill>
                  <a:schemeClr val="tx1"/>
                </a:solidFill>
                <a:prstDash val="sysDot"/>
              </a:ln>
              <a:effectLst/>
            </c:spPr>
            <c:trendlineType val="linear"/>
            <c:dispRSqr val="0"/>
            <c:dispEq val="0"/>
          </c:trendline>
          <c:xVal>
            <c:numRef>
              <c:f>Pivot!$C$12:$C$70</c:f>
              <c:numCache>
                <c:formatCode>General</c:formatCode>
                <c:ptCount val="59"/>
                <c:pt idx="0">
                  <c:v>16</c:v>
                </c:pt>
                <c:pt idx="1">
                  <c:v>17</c:v>
                </c:pt>
                <c:pt idx="2">
                  <c:v>18</c:v>
                </c:pt>
                <c:pt idx="3">
                  <c:v>19</c:v>
                </c:pt>
                <c:pt idx="4">
                  <c:v>20</c:v>
                </c:pt>
                <c:pt idx="5">
                  <c:v>21</c:v>
                </c:pt>
                <c:pt idx="6">
                  <c:v>23</c:v>
                </c:pt>
                <c:pt idx="7">
                  <c:v>24</c:v>
                </c:pt>
                <c:pt idx="8">
                  <c:v>25</c:v>
                </c:pt>
                <c:pt idx="9">
                  <c:v>26</c:v>
                </c:pt>
                <c:pt idx="10">
                  <c:v>27</c:v>
                </c:pt>
                <c:pt idx="11">
                  <c:v>28</c:v>
                </c:pt>
                <c:pt idx="12">
                  <c:v>29</c:v>
                </c:pt>
                <c:pt idx="13">
                  <c:v>30</c:v>
                </c:pt>
                <c:pt idx="14">
                  <c:v>31</c:v>
                </c:pt>
                <c:pt idx="15">
                  <c:v>32</c:v>
                </c:pt>
                <c:pt idx="16">
                  <c:v>33</c:v>
                </c:pt>
                <c:pt idx="17">
                  <c:v>35</c:v>
                </c:pt>
                <c:pt idx="18">
                  <c:v>36</c:v>
                </c:pt>
                <c:pt idx="19">
                  <c:v>37</c:v>
                </c:pt>
                <c:pt idx="20">
                  <c:v>38</c:v>
                </c:pt>
                <c:pt idx="21">
                  <c:v>40</c:v>
                </c:pt>
                <c:pt idx="22">
                  <c:v>41</c:v>
                </c:pt>
                <c:pt idx="23">
                  <c:v>42</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pt idx="45">
                  <c:v>65</c:v>
                </c:pt>
                <c:pt idx="46">
                  <c:v>66</c:v>
                </c:pt>
                <c:pt idx="47">
                  <c:v>67</c:v>
                </c:pt>
                <c:pt idx="48">
                  <c:v>68</c:v>
                </c:pt>
                <c:pt idx="49">
                  <c:v>69</c:v>
                </c:pt>
                <c:pt idx="50">
                  <c:v>71</c:v>
                </c:pt>
                <c:pt idx="51">
                  <c:v>72</c:v>
                </c:pt>
                <c:pt idx="52">
                  <c:v>74</c:v>
                </c:pt>
                <c:pt idx="53">
                  <c:v>75</c:v>
                </c:pt>
                <c:pt idx="54">
                  <c:v>76</c:v>
                </c:pt>
                <c:pt idx="55">
                  <c:v>77</c:v>
                </c:pt>
                <c:pt idx="56">
                  <c:v>78</c:v>
                </c:pt>
                <c:pt idx="57">
                  <c:v>79</c:v>
                </c:pt>
                <c:pt idx="58">
                  <c:v>80</c:v>
                </c:pt>
              </c:numCache>
            </c:numRef>
          </c:xVal>
          <c:yVal>
            <c:numRef>
              <c:f>Pivot!$D$12:$D$70</c:f>
              <c:numCache>
                <c:formatCode>0.0%</c:formatCode>
                <c:ptCount val="59"/>
                <c:pt idx="0">
                  <c:v>1</c:v>
                </c:pt>
                <c:pt idx="1">
                  <c:v>0.2</c:v>
                </c:pt>
                <c:pt idx="2">
                  <c:v>0.14285714285714285</c:v>
                </c:pt>
                <c:pt idx="3">
                  <c:v>0.2</c:v>
                </c:pt>
                <c:pt idx="4">
                  <c:v>0.33333333333333331</c:v>
                </c:pt>
                <c:pt idx="5">
                  <c:v>0.5</c:v>
                </c:pt>
                <c:pt idx="6">
                  <c:v>0.2857142857142857</c:v>
                </c:pt>
                <c:pt idx="7">
                  <c:v>0.4</c:v>
                </c:pt>
                <c:pt idx="8">
                  <c:v>0.25</c:v>
                </c:pt>
                <c:pt idx="9">
                  <c:v>0.16666666666666666</c:v>
                </c:pt>
                <c:pt idx="10">
                  <c:v>0.33333333333333331</c:v>
                </c:pt>
                <c:pt idx="11">
                  <c:v>0.33333333333333331</c:v>
                </c:pt>
                <c:pt idx="12">
                  <c:v>0.63636363636363635</c:v>
                </c:pt>
                <c:pt idx="13">
                  <c:v>0.4</c:v>
                </c:pt>
                <c:pt idx="14">
                  <c:v>0.46666666666666667</c:v>
                </c:pt>
                <c:pt idx="15">
                  <c:v>0.54545454545454541</c:v>
                </c:pt>
                <c:pt idx="16">
                  <c:v>0.16666666666666666</c:v>
                </c:pt>
                <c:pt idx="17">
                  <c:v>0.14285714285714285</c:v>
                </c:pt>
                <c:pt idx="18">
                  <c:v>0.6</c:v>
                </c:pt>
                <c:pt idx="19">
                  <c:v>0.16666666666666666</c:v>
                </c:pt>
                <c:pt idx="20">
                  <c:v>0.2</c:v>
                </c:pt>
                <c:pt idx="21">
                  <c:v>0.2857142857142857</c:v>
                </c:pt>
                <c:pt idx="22">
                  <c:v>0.41666666666666669</c:v>
                </c:pt>
                <c:pt idx="23">
                  <c:v>0.16666666666666666</c:v>
                </c:pt>
                <c:pt idx="24">
                  <c:v>0.33333333333333331</c:v>
                </c:pt>
                <c:pt idx="25">
                  <c:v>0.25</c:v>
                </c:pt>
                <c:pt idx="26">
                  <c:v>0.14285714285714285</c:v>
                </c:pt>
                <c:pt idx="27">
                  <c:v>0.25</c:v>
                </c:pt>
                <c:pt idx="28">
                  <c:v>0.25</c:v>
                </c:pt>
                <c:pt idx="29">
                  <c:v>0.36363636363636365</c:v>
                </c:pt>
                <c:pt idx="30">
                  <c:v>0.375</c:v>
                </c:pt>
                <c:pt idx="31">
                  <c:v>0.25</c:v>
                </c:pt>
                <c:pt idx="32">
                  <c:v>0.16666666666666666</c:v>
                </c:pt>
                <c:pt idx="33">
                  <c:v>0.1111111111111111</c:v>
                </c:pt>
                <c:pt idx="34">
                  <c:v>0.22222222222222221</c:v>
                </c:pt>
                <c:pt idx="35">
                  <c:v>0.4</c:v>
                </c:pt>
                <c:pt idx="36">
                  <c:v>0.36363636363636365</c:v>
                </c:pt>
                <c:pt idx="37">
                  <c:v>0.2</c:v>
                </c:pt>
                <c:pt idx="38">
                  <c:v>0.33333333333333331</c:v>
                </c:pt>
                <c:pt idx="39">
                  <c:v>0.125</c:v>
                </c:pt>
                <c:pt idx="40">
                  <c:v>0.14285714285714285</c:v>
                </c:pt>
                <c:pt idx="41">
                  <c:v>0.25</c:v>
                </c:pt>
                <c:pt idx="42">
                  <c:v>0.2857142857142857</c:v>
                </c:pt>
                <c:pt idx="43">
                  <c:v>0.4</c:v>
                </c:pt>
                <c:pt idx="44">
                  <c:v>0.14285714285714285</c:v>
                </c:pt>
                <c:pt idx="45">
                  <c:v>0.22222222222222221</c:v>
                </c:pt>
                <c:pt idx="46">
                  <c:v>0.2857142857142857</c:v>
                </c:pt>
                <c:pt idx="47">
                  <c:v>0.33333333333333331</c:v>
                </c:pt>
                <c:pt idx="48">
                  <c:v>0.2857142857142857</c:v>
                </c:pt>
                <c:pt idx="49">
                  <c:v>0.3</c:v>
                </c:pt>
                <c:pt idx="50">
                  <c:v>0.5</c:v>
                </c:pt>
                <c:pt idx="51">
                  <c:v>0.22222222222222221</c:v>
                </c:pt>
                <c:pt idx="52">
                  <c:v>0.14285714285714285</c:v>
                </c:pt>
                <c:pt idx="53">
                  <c:v>0.2857142857142857</c:v>
                </c:pt>
                <c:pt idx="54">
                  <c:v>0.6</c:v>
                </c:pt>
                <c:pt idx="55">
                  <c:v>0.5</c:v>
                </c:pt>
                <c:pt idx="56">
                  <c:v>0.33333333333333331</c:v>
                </c:pt>
                <c:pt idx="57">
                  <c:v>0.66666666666666663</c:v>
                </c:pt>
                <c:pt idx="58">
                  <c:v>0.33333333333333331</c:v>
                </c:pt>
              </c:numCache>
            </c:numRef>
          </c:yVal>
          <c:smooth val="0"/>
          <c:extLst>
            <c:ext xmlns:c16="http://schemas.microsoft.com/office/drawing/2014/chart" uri="{C3380CC4-5D6E-409C-BE32-E72D297353CC}">
              <c16:uniqueId val="{00000001-6552-4D12-ACFF-58936A3E27DD}"/>
            </c:ext>
          </c:extLst>
        </c:ser>
        <c:dLbls>
          <c:showLegendKey val="0"/>
          <c:showVal val="0"/>
          <c:showCatName val="0"/>
          <c:showSerName val="0"/>
          <c:showPercent val="0"/>
          <c:showBubbleSize val="0"/>
        </c:dLbls>
        <c:axId val="1506957712"/>
        <c:axId val="1506956272"/>
      </c:scatterChart>
      <c:valAx>
        <c:axId val="150695771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506956272"/>
        <c:crosses val="autoZero"/>
        <c:crossBetween val="midCat"/>
      </c:valAx>
      <c:valAx>
        <c:axId val="1506956272"/>
        <c:scaling>
          <c:orientation val="minMax"/>
        </c:scaling>
        <c:delete val="0"/>
        <c:axPos val="l"/>
        <c:numFmt formatCode="0.0%"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50695771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0">
                <a:solidFill>
                  <a:sysClr val="windowText" lastClr="000000"/>
                </a:solidFill>
              </a:rPr>
              <a:t>Churned</a:t>
            </a:r>
            <a:r>
              <a:rPr lang="en-US" sz="2400" b="0" baseline="0">
                <a:solidFill>
                  <a:sysClr val="windowText" lastClr="000000"/>
                </a:solidFill>
              </a:rPr>
              <a:t>  Users</a:t>
            </a:r>
          </a:p>
          <a:p>
            <a:pPr>
              <a:defRPr/>
            </a:pPr>
            <a:r>
              <a:rPr lang="en-US" sz="2400" b="1" baseline="0">
                <a:solidFill>
                  <a:srgbClr val="E4C465"/>
                </a:solidFill>
              </a:rPr>
              <a:t>By Tenure</a:t>
            </a:r>
            <a:endParaRPr lang="en-US" sz="2400" b="1">
              <a:solidFill>
                <a:srgbClr val="E4C465"/>
              </a:solidFill>
            </a:endParaRPr>
          </a:p>
        </c:rich>
      </c:tx>
      <c:layout>
        <c:manualLayout>
          <c:xMode val="edge"/>
          <c:yMode val="edge"/>
          <c:x val="2.1258181193544102E-4"/>
          <c:y val="5.1417520536867678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7.5944949471984866E-2"/>
          <c:y val="0.21168345382849546"/>
          <c:w val="0.8856558576393625"/>
          <c:h val="0.66070933405492005"/>
        </c:manualLayout>
      </c:layout>
      <c:scatterChart>
        <c:scatterStyle val="lineMarker"/>
        <c:varyColors val="0"/>
        <c:ser>
          <c:idx val="0"/>
          <c:order val="0"/>
          <c:spPr>
            <a:ln w="38100" cap="rnd">
              <a:noFill/>
              <a:round/>
            </a:ln>
            <a:effectLst/>
          </c:spPr>
          <c:marker>
            <c:symbol val="circle"/>
            <c:size val="5"/>
            <c:spPr>
              <a:solidFill>
                <a:srgbClr val="E4C465"/>
              </a:solidFill>
              <a:ln w="9525">
                <a:noFill/>
              </a:ln>
              <a:effectLst/>
            </c:spPr>
          </c:marker>
          <c:trendline>
            <c:spPr>
              <a:ln w="31750" cap="rnd">
                <a:solidFill>
                  <a:schemeClr val="tx1"/>
                </a:solidFill>
                <a:prstDash val="sysDot"/>
              </a:ln>
              <a:effectLst/>
            </c:spPr>
            <c:trendlineType val="linear"/>
            <c:dispRSqr val="0"/>
            <c:dispEq val="0"/>
          </c:trendline>
          <c:xVal>
            <c:numRef>
              <c:f>Pivot!$V$8:$V$67</c:f>
              <c:numCache>
                <c:formatCode>General</c:formatCode>
                <c:ptCount val="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numCache>
            </c:numRef>
          </c:xVal>
          <c:yVal>
            <c:numRef>
              <c:f>Pivot!$W$8:$W$67</c:f>
              <c:numCache>
                <c:formatCode>0%</c:formatCode>
                <c:ptCount val="60"/>
                <c:pt idx="0">
                  <c:v>0</c:v>
                </c:pt>
                <c:pt idx="1">
                  <c:v>0.30769230769230771</c:v>
                </c:pt>
                <c:pt idx="2">
                  <c:v>0.33333333333333331</c:v>
                </c:pt>
                <c:pt idx="3">
                  <c:v>0.4</c:v>
                </c:pt>
                <c:pt idx="4">
                  <c:v>0</c:v>
                </c:pt>
                <c:pt idx="5">
                  <c:v>0.2</c:v>
                </c:pt>
                <c:pt idx="6">
                  <c:v>0.33333333333333331</c:v>
                </c:pt>
                <c:pt idx="7">
                  <c:v>0.22222222222222221</c:v>
                </c:pt>
                <c:pt idx="8">
                  <c:v>0.5</c:v>
                </c:pt>
                <c:pt idx="9">
                  <c:v>0.2</c:v>
                </c:pt>
                <c:pt idx="10">
                  <c:v>0.25</c:v>
                </c:pt>
                <c:pt idx="11">
                  <c:v>0.375</c:v>
                </c:pt>
                <c:pt idx="12">
                  <c:v>0.16666666666666666</c:v>
                </c:pt>
                <c:pt idx="13">
                  <c:v>0.22222222222222221</c:v>
                </c:pt>
                <c:pt idx="14">
                  <c:v>0.33333333333333331</c:v>
                </c:pt>
                <c:pt idx="15">
                  <c:v>0.5</c:v>
                </c:pt>
                <c:pt idx="16">
                  <c:v>0.4</c:v>
                </c:pt>
                <c:pt idx="17">
                  <c:v>0.1</c:v>
                </c:pt>
                <c:pt idx="18">
                  <c:v>0.14285714285714285</c:v>
                </c:pt>
                <c:pt idx="19">
                  <c:v>0.33333333333333331</c:v>
                </c:pt>
                <c:pt idx="20">
                  <c:v>0.2</c:v>
                </c:pt>
                <c:pt idx="21">
                  <c:v>0.25</c:v>
                </c:pt>
                <c:pt idx="22">
                  <c:v>0.1111111111111111</c:v>
                </c:pt>
                <c:pt idx="23">
                  <c:v>0.2</c:v>
                </c:pt>
                <c:pt idx="24">
                  <c:v>0.18181818181818182</c:v>
                </c:pt>
                <c:pt idx="25">
                  <c:v>0.33333333333333331</c:v>
                </c:pt>
                <c:pt idx="26">
                  <c:v>0.6</c:v>
                </c:pt>
                <c:pt idx="27">
                  <c:v>0.33333333333333331</c:v>
                </c:pt>
                <c:pt idx="28">
                  <c:v>0.375</c:v>
                </c:pt>
                <c:pt idx="29">
                  <c:v>0.4</c:v>
                </c:pt>
                <c:pt idx="30">
                  <c:v>0.4</c:v>
                </c:pt>
                <c:pt idx="31">
                  <c:v>0.33333333333333331</c:v>
                </c:pt>
                <c:pt idx="32">
                  <c:v>0.4</c:v>
                </c:pt>
                <c:pt idx="33">
                  <c:v>0.1111111111111111</c:v>
                </c:pt>
                <c:pt idx="34">
                  <c:v>0.41666666666666669</c:v>
                </c:pt>
                <c:pt idx="35">
                  <c:v>0.22222222222222221</c:v>
                </c:pt>
                <c:pt idx="36">
                  <c:v>0.25</c:v>
                </c:pt>
                <c:pt idx="37">
                  <c:v>0.42857142857142855</c:v>
                </c:pt>
                <c:pt idx="38">
                  <c:v>0.55555555555555558</c:v>
                </c:pt>
                <c:pt idx="39">
                  <c:v>0.2</c:v>
                </c:pt>
                <c:pt idx="40">
                  <c:v>0.4</c:v>
                </c:pt>
                <c:pt idx="41">
                  <c:v>0.1</c:v>
                </c:pt>
                <c:pt idx="42">
                  <c:v>0.27272727272727271</c:v>
                </c:pt>
                <c:pt idx="43">
                  <c:v>0.625</c:v>
                </c:pt>
                <c:pt idx="44">
                  <c:v>0.375</c:v>
                </c:pt>
                <c:pt idx="45">
                  <c:v>0.22222222222222221</c:v>
                </c:pt>
                <c:pt idx="46">
                  <c:v>0.125</c:v>
                </c:pt>
                <c:pt idx="47">
                  <c:v>0.3</c:v>
                </c:pt>
                <c:pt idx="48">
                  <c:v>8.3333333333333329E-2</c:v>
                </c:pt>
                <c:pt idx="49">
                  <c:v>0.25</c:v>
                </c:pt>
                <c:pt idx="50">
                  <c:v>0.5</c:v>
                </c:pt>
                <c:pt idx="51">
                  <c:v>0.6</c:v>
                </c:pt>
                <c:pt idx="52">
                  <c:v>0.33333333333333331</c:v>
                </c:pt>
                <c:pt idx="53">
                  <c:v>0.25</c:v>
                </c:pt>
                <c:pt idx="54">
                  <c:v>0.16666666666666666</c:v>
                </c:pt>
                <c:pt idx="55">
                  <c:v>0.33333333333333331</c:v>
                </c:pt>
                <c:pt idx="56">
                  <c:v>0.25</c:v>
                </c:pt>
                <c:pt idx="57">
                  <c:v>0.44444444444444442</c:v>
                </c:pt>
                <c:pt idx="58">
                  <c:v>0</c:v>
                </c:pt>
                <c:pt idx="59">
                  <c:v>0.44444444444444442</c:v>
                </c:pt>
              </c:numCache>
            </c:numRef>
          </c:yVal>
          <c:smooth val="0"/>
          <c:extLst>
            <c:ext xmlns:c16="http://schemas.microsoft.com/office/drawing/2014/chart" uri="{C3380CC4-5D6E-409C-BE32-E72D297353CC}">
              <c16:uniqueId val="{00000001-D9FC-4D5B-9280-43D965330E99}"/>
            </c:ext>
          </c:extLst>
        </c:ser>
        <c:dLbls>
          <c:showLegendKey val="0"/>
          <c:showVal val="0"/>
          <c:showCatName val="0"/>
          <c:showSerName val="0"/>
          <c:showPercent val="0"/>
          <c:showBubbleSize val="0"/>
        </c:dLbls>
        <c:axId val="1366436831"/>
        <c:axId val="1366437311"/>
      </c:scatterChart>
      <c:valAx>
        <c:axId val="136643683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366437311"/>
        <c:crosses val="autoZero"/>
        <c:crossBetween val="midCat"/>
      </c:valAx>
      <c:valAx>
        <c:axId val="1366437311"/>
        <c:scaling>
          <c:orientation val="minMax"/>
        </c:scaling>
        <c:delete val="0"/>
        <c:axPos val="l"/>
        <c:numFmt formatCode="0%"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366436831"/>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0">
                <a:solidFill>
                  <a:schemeClr val="tx1"/>
                </a:solidFill>
              </a:rPr>
              <a:t>Churned</a:t>
            </a:r>
            <a:r>
              <a:rPr lang="en-US" sz="2400" b="0" baseline="0">
                <a:solidFill>
                  <a:schemeClr val="tx1"/>
                </a:solidFill>
              </a:rPr>
              <a:t> User</a:t>
            </a:r>
          </a:p>
          <a:p>
            <a:pPr>
              <a:defRPr/>
            </a:pPr>
            <a:r>
              <a:rPr lang="en-US" sz="2400" b="1" baseline="0">
                <a:solidFill>
                  <a:srgbClr val="E4C465"/>
                </a:solidFill>
              </a:rPr>
              <a:t>By Age Group</a:t>
            </a:r>
            <a:endParaRPr lang="en-US" sz="2400" b="1">
              <a:solidFill>
                <a:srgbClr val="E4C465"/>
              </a:solidFill>
            </a:endParaRPr>
          </a:p>
        </c:rich>
      </c:tx>
      <c:layout>
        <c:manualLayout>
          <c:xMode val="edge"/>
          <c:yMode val="edge"/>
          <c:x val="0.228460681073347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4C465"/>
          </a:solidFill>
          <a:ln>
            <a:noFill/>
          </a:ln>
          <a:effectLst/>
        </c:spPr>
        <c:dLbl>
          <c:idx val="0"/>
          <c:layout>
            <c:manualLayout>
              <c:x val="-0.1272090742688386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4C465"/>
          </a:solidFill>
          <a:ln>
            <a:noFill/>
          </a:ln>
          <a:effectLst/>
        </c:spPr>
        <c:dLbl>
          <c:idx val="0"/>
          <c:layout>
            <c:manualLayout>
              <c:x val="-0.1805548150912548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4C465"/>
          </a:solidFill>
          <a:ln>
            <a:noFill/>
          </a:ln>
          <a:effectLst/>
        </c:spPr>
        <c:dLbl>
          <c:idx val="0"/>
          <c:layout>
            <c:manualLayout>
              <c:x val="-0.16003722246724858"/>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4C465"/>
          </a:solidFill>
          <a:ln>
            <a:noFill/>
          </a:ln>
          <a:effectLst/>
        </c:spPr>
        <c:dLbl>
          <c:idx val="0"/>
          <c:layout>
            <c:manualLayout>
              <c:x val="-0.16003722246724858"/>
              <c:y val="-2.5348137710244838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4C465"/>
          </a:solidFill>
          <a:ln>
            <a:noFill/>
          </a:ln>
          <a:effectLst/>
        </c:spPr>
        <c:dLbl>
          <c:idx val="0"/>
          <c:layout>
            <c:manualLayout>
              <c:x val="-0.15593370394244735"/>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4C465"/>
          </a:solidFill>
          <a:ln>
            <a:noFill/>
          </a:ln>
          <a:effectLst/>
        </c:spPr>
        <c:dLbl>
          <c:idx val="0"/>
          <c:layout>
            <c:manualLayout>
              <c:x val="-0.16414074099204992"/>
              <c:y val="-4.6471048964592368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4C465"/>
          </a:solidFill>
          <a:ln>
            <a:noFill/>
          </a:ln>
          <a:effectLst/>
        </c:spPr>
        <c:dLbl>
          <c:idx val="0"/>
          <c:layout>
            <c:manualLayout>
              <c:x val="-0.1805548150912548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4C465"/>
          </a:solidFill>
          <a:ln>
            <a:noFill/>
          </a:ln>
          <a:effectLst/>
        </c:spPr>
        <c:dLbl>
          <c:idx val="0"/>
          <c:layout>
            <c:manualLayout>
              <c:x val="-0.16003722246724858"/>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4C465"/>
          </a:solidFill>
          <a:ln>
            <a:noFill/>
          </a:ln>
          <a:effectLst/>
        </c:spPr>
        <c:dLbl>
          <c:idx val="0"/>
          <c:layout>
            <c:manualLayout>
              <c:x val="-0.16003722246724858"/>
              <c:y val="-2.5348137710244838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4C465"/>
          </a:solidFill>
          <a:ln>
            <a:noFill/>
          </a:ln>
          <a:effectLst/>
        </c:spPr>
        <c:dLbl>
          <c:idx val="0"/>
          <c:layout>
            <c:manualLayout>
              <c:x val="-0.15593370394244735"/>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4C465"/>
          </a:solidFill>
          <a:ln>
            <a:noFill/>
          </a:ln>
          <a:effectLst/>
        </c:spPr>
        <c:dLbl>
          <c:idx val="0"/>
          <c:layout>
            <c:manualLayout>
              <c:x val="-0.16414074099204992"/>
              <c:y val="-4.6471048964592368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4C465"/>
          </a:solidFill>
          <a:ln>
            <a:noFill/>
          </a:ln>
          <a:effectLst/>
        </c:spPr>
        <c:dLbl>
          <c:idx val="0"/>
          <c:layout>
            <c:manualLayout>
              <c:x val="-0.1272090742688386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4C465"/>
          </a:solidFill>
          <a:ln>
            <a:noFill/>
          </a:ln>
          <a:effectLst/>
        </c:spPr>
        <c:dLbl>
          <c:idx val="0"/>
          <c:layout>
            <c:manualLayout>
              <c:x val="-0.1805548150912548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4C465"/>
          </a:solidFill>
          <a:ln>
            <a:noFill/>
          </a:ln>
          <a:effectLst/>
        </c:spPr>
        <c:dLbl>
          <c:idx val="0"/>
          <c:layout>
            <c:manualLayout>
              <c:x val="-0.16003722246724858"/>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4C465"/>
          </a:solidFill>
          <a:ln>
            <a:noFill/>
          </a:ln>
          <a:effectLst/>
        </c:spPr>
        <c:dLbl>
          <c:idx val="0"/>
          <c:layout>
            <c:manualLayout>
              <c:x val="-0.16003722246724858"/>
              <c:y val="-2.5348137710244838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4C465"/>
          </a:solidFill>
          <a:ln>
            <a:noFill/>
          </a:ln>
          <a:effectLst/>
        </c:spPr>
        <c:dLbl>
          <c:idx val="0"/>
          <c:layout>
            <c:manualLayout>
              <c:x val="-0.15593370394244735"/>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4C465"/>
          </a:solidFill>
          <a:ln>
            <a:noFill/>
          </a:ln>
          <a:effectLst/>
        </c:spPr>
        <c:dLbl>
          <c:idx val="0"/>
          <c:layout>
            <c:manualLayout>
              <c:x val="-0.16414074099204992"/>
              <c:y val="-4.6471048964592368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E4C465"/>
          </a:solidFill>
          <a:ln>
            <a:noFill/>
          </a:ln>
          <a:effectLst/>
        </c:spPr>
        <c:dLbl>
          <c:idx val="0"/>
          <c:layout>
            <c:manualLayout>
              <c:x val="-0.1272090742688386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389380924771524"/>
          <c:y val="0.19595095926226902"/>
          <c:w val="0.64610632697662351"/>
          <c:h val="0.79227413021850701"/>
        </c:manualLayout>
      </c:layout>
      <c:barChart>
        <c:barDir val="bar"/>
        <c:grouping val="clustered"/>
        <c:varyColors val="0"/>
        <c:ser>
          <c:idx val="0"/>
          <c:order val="0"/>
          <c:tx>
            <c:strRef>
              <c:f>Pivot!$G$16</c:f>
              <c:strCache>
                <c:ptCount val="1"/>
                <c:pt idx="0">
                  <c:v>Total</c:v>
                </c:pt>
              </c:strCache>
            </c:strRef>
          </c:tx>
          <c:spPr>
            <a:solidFill>
              <a:srgbClr val="E4C465"/>
            </a:solidFill>
            <a:ln>
              <a:noFill/>
            </a:ln>
            <a:effectLst/>
          </c:spPr>
          <c:invertIfNegative val="0"/>
          <c:dPt>
            <c:idx val="0"/>
            <c:invertIfNegative val="0"/>
            <c:bubble3D val="0"/>
            <c:extLst>
              <c:ext xmlns:c16="http://schemas.microsoft.com/office/drawing/2014/chart" uri="{C3380CC4-5D6E-409C-BE32-E72D297353CC}">
                <c16:uniqueId val="{00000000-7FE5-491D-9BBF-84DAE5812E18}"/>
              </c:ext>
            </c:extLst>
          </c:dPt>
          <c:dPt>
            <c:idx val="1"/>
            <c:invertIfNegative val="0"/>
            <c:bubble3D val="0"/>
            <c:extLst>
              <c:ext xmlns:c16="http://schemas.microsoft.com/office/drawing/2014/chart" uri="{C3380CC4-5D6E-409C-BE32-E72D297353CC}">
                <c16:uniqueId val="{00000001-7FE5-491D-9BBF-84DAE5812E18}"/>
              </c:ext>
            </c:extLst>
          </c:dPt>
          <c:dPt>
            <c:idx val="2"/>
            <c:invertIfNegative val="0"/>
            <c:bubble3D val="0"/>
            <c:extLst>
              <c:ext xmlns:c16="http://schemas.microsoft.com/office/drawing/2014/chart" uri="{C3380CC4-5D6E-409C-BE32-E72D297353CC}">
                <c16:uniqueId val="{00000002-7FE5-491D-9BBF-84DAE5812E18}"/>
              </c:ext>
            </c:extLst>
          </c:dPt>
          <c:dPt>
            <c:idx val="3"/>
            <c:invertIfNegative val="0"/>
            <c:bubble3D val="0"/>
            <c:extLst>
              <c:ext xmlns:c16="http://schemas.microsoft.com/office/drawing/2014/chart" uri="{C3380CC4-5D6E-409C-BE32-E72D297353CC}">
                <c16:uniqueId val="{00000003-7FE5-491D-9BBF-84DAE5812E18}"/>
              </c:ext>
            </c:extLst>
          </c:dPt>
          <c:dPt>
            <c:idx val="4"/>
            <c:invertIfNegative val="0"/>
            <c:bubble3D val="0"/>
            <c:extLst>
              <c:ext xmlns:c16="http://schemas.microsoft.com/office/drawing/2014/chart" uri="{C3380CC4-5D6E-409C-BE32-E72D297353CC}">
                <c16:uniqueId val="{00000004-7FE5-491D-9BBF-84DAE5812E18}"/>
              </c:ext>
            </c:extLst>
          </c:dPt>
          <c:dPt>
            <c:idx val="5"/>
            <c:invertIfNegative val="0"/>
            <c:bubble3D val="0"/>
            <c:extLst>
              <c:ext xmlns:c16="http://schemas.microsoft.com/office/drawing/2014/chart" uri="{C3380CC4-5D6E-409C-BE32-E72D297353CC}">
                <c16:uniqueId val="{00000005-7FE5-491D-9BBF-84DAE5812E18}"/>
              </c:ext>
            </c:extLst>
          </c:dPt>
          <c:dLbls>
            <c:dLbl>
              <c:idx val="0"/>
              <c:layout>
                <c:manualLayout>
                  <c:x val="-0.1805548150912548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FE5-491D-9BBF-84DAE5812E18}"/>
                </c:ext>
              </c:extLst>
            </c:dLbl>
            <c:dLbl>
              <c:idx val="1"/>
              <c:layout>
                <c:manualLayout>
                  <c:x val="-0.1600372224672485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E5-491D-9BBF-84DAE5812E18}"/>
                </c:ext>
              </c:extLst>
            </c:dLbl>
            <c:dLbl>
              <c:idx val="2"/>
              <c:layout>
                <c:manualLayout>
                  <c:x val="-0.16003722246724858"/>
                  <c:y val="-2.53481377102448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E5-491D-9BBF-84DAE5812E18}"/>
                </c:ext>
              </c:extLst>
            </c:dLbl>
            <c:dLbl>
              <c:idx val="3"/>
              <c:layout>
                <c:manualLayout>
                  <c:x val="-0.1559337039424473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E5-491D-9BBF-84DAE5812E18}"/>
                </c:ext>
              </c:extLst>
            </c:dLbl>
            <c:dLbl>
              <c:idx val="4"/>
              <c:layout>
                <c:manualLayout>
                  <c:x val="-0.16414074099204992"/>
                  <c:y val="-4.647104896459236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E5-491D-9BBF-84DAE5812E18}"/>
                </c:ext>
              </c:extLst>
            </c:dLbl>
            <c:dLbl>
              <c:idx val="5"/>
              <c:layout>
                <c:manualLayout>
                  <c:x val="-0.1272090742688386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E5-491D-9BBF-84DAE5812E1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Pivot!$F$17:$F$22</c:f>
              <c:strCache>
                <c:ptCount val="6"/>
                <c:pt idx="0">
                  <c:v>Adult</c:v>
                </c:pt>
                <c:pt idx="1">
                  <c:v>Middle-Aged Adult</c:v>
                </c:pt>
                <c:pt idx="2">
                  <c:v>Pre-Retirement</c:v>
                </c:pt>
                <c:pt idx="3">
                  <c:v>Senior/Retiree</c:v>
                </c:pt>
                <c:pt idx="4">
                  <c:v>Teenager</c:v>
                </c:pt>
                <c:pt idx="5">
                  <c:v>Young Adult</c:v>
                </c:pt>
              </c:strCache>
            </c:strRef>
          </c:cat>
          <c:val>
            <c:numRef>
              <c:f>Pivot!$G$17:$G$22</c:f>
              <c:numCache>
                <c:formatCode>0%</c:formatCode>
                <c:ptCount val="6"/>
                <c:pt idx="0">
                  <c:v>0.32183908045977011</c:v>
                </c:pt>
                <c:pt idx="1">
                  <c:v>0.26495726495726496</c:v>
                </c:pt>
                <c:pt idx="2">
                  <c:v>0.26250000000000001</c:v>
                </c:pt>
                <c:pt idx="3">
                  <c:v>0.29203539823008851</c:v>
                </c:pt>
                <c:pt idx="4">
                  <c:v>0.3</c:v>
                </c:pt>
                <c:pt idx="5">
                  <c:v>0.34177215189873417</c:v>
                </c:pt>
              </c:numCache>
            </c:numRef>
          </c:val>
          <c:extLst>
            <c:ext xmlns:c16="http://schemas.microsoft.com/office/drawing/2014/chart" uri="{C3380CC4-5D6E-409C-BE32-E72D297353CC}">
              <c16:uniqueId val="{00000006-7FE5-491D-9BBF-84DAE5812E18}"/>
            </c:ext>
          </c:extLst>
        </c:ser>
        <c:dLbls>
          <c:dLblPos val="outEnd"/>
          <c:showLegendKey val="0"/>
          <c:showVal val="1"/>
          <c:showCatName val="0"/>
          <c:showSerName val="0"/>
          <c:showPercent val="0"/>
          <c:showBubbleSize val="0"/>
        </c:dLbls>
        <c:gapWidth val="152"/>
        <c:axId val="1425414783"/>
        <c:axId val="1425431103"/>
      </c:barChart>
      <c:catAx>
        <c:axId val="1425414783"/>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425431103"/>
        <c:crosses val="autoZero"/>
        <c:auto val="1"/>
        <c:lblAlgn val="ctr"/>
        <c:lblOffset val="100"/>
        <c:noMultiLvlLbl val="0"/>
      </c:catAx>
      <c:valAx>
        <c:axId val="1425431103"/>
        <c:scaling>
          <c:orientation val="minMax"/>
        </c:scaling>
        <c:delete val="1"/>
        <c:axPos val="b"/>
        <c:numFmt formatCode="0%" sourceLinked="1"/>
        <c:majorTickMark val="out"/>
        <c:minorTickMark val="none"/>
        <c:tickLblPos val="nextTo"/>
        <c:crossAx val="1425414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[mtn_customer_churn(Dashboard).xlsx]Pivot!PivotTable3</c:name>
    <c:fmtId val="18"/>
  </c:pivotSource>
  <c:chart>
    <c:title>
      <c:tx>
        <c:rich>
          <a:bodyPr rot="0" spcFirstLastPara="1" vertOverflow="ellipsis" vert="horz" wrap="square" anchor="ctr" anchorCtr="1"/>
          <a:lstStyle/>
          <a:p>
            <a:pPr>
              <a:defRPr sz="1400" b="0" i="0" u="none" strike="noStrike" kern="1200" spc="0" baseline="0">
                <a:solidFill>
                  <a:srgbClr val="E4C465"/>
                </a:solidFill>
                <a:latin typeface="+mn-lt"/>
                <a:ea typeface="+mn-ea"/>
                <a:cs typeface="+mn-cs"/>
              </a:defRPr>
            </a:pPr>
            <a:r>
              <a:rPr lang="en-US" sz="2400">
                <a:solidFill>
                  <a:schemeClr val="tx1">
                    <a:lumMod val="95000"/>
                    <a:lumOff val="5000"/>
                  </a:schemeClr>
                </a:solidFill>
              </a:rPr>
              <a:t>Churned</a:t>
            </a:r>
            <a:r>
              <a:rPr lang="en-US" sz="2400" baseline="0">
                <a:solidFill>
                  <a:schemeClr val="tx1">
                    <a:lumMod val="95000"/>
                    <a:lumOff val="5000"/>
                  </a:schemeClr>
                </a:solidFill>
              </a:rPr>
              <a:t> User</a:t>
            </a:r>
          </a:p>
          <a:p>
            <a:pPr>
              <a:defRPr/>
            </a:pPr>
            <a:r>
              <a:rPr lang="en-US" sz="2400" b="1" baseline="0"/>
              <a:t>By State</a:t>
            </a:r>
            <a:endParaRPr lang="en-US" sz="2400" b="1"/>
          </a:p>
        </c:rich>
      </c:tx>
      <c:layout>
        <c:manualLayout>
          <c:xMode val="edge"/>
          <c:yMode val="edge"/>
          <c:x val="1.7161545629940905E-2"/>
          <c:y val="4.4988896052725838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E4C465"/>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44450" cap="sq">
            <a:solidFill>
              <a:srgbClr val="E4C465"/>
            </a:solidFill>
            <a:bevel/>
          </a:ln>
          <a:effectLst>
            <a:outerShdw blurRad="50800" dist="50800" dir="8400000" algn="tr" rotWithShape="0">
              <a:srgbClr val="E4C465">
                <a:alpha val="40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4C465"/>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44450" cap="sq">
            <a:solidFill>
              <a:srgbClr val="E4C465"/>
            </a:solidFill>
            <a:bevel/>
          </a:ln>
          <a:effectLst>
            <a:outerShdw blurRad="50800" dist="50800" dir="8400000" algn="tr" rotWithShape="0">
              <a:srgbClr val="E4C465">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4C465"/>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4C465"/>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ln w="57150" cap="sq">
            <a:solidFill>
              <a:srgbClr val="E4C465"/>
            </a:solidFill>
            <a:bevel/>
          </a:ln>
          <a:effectLst>
            <a:outerShdw blurRad="101600" dist="50800" dir="8400000" algn="tr" rotWithShape="0">
              <a:srgbClr val="E4C465">
                <a:alpha val="7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4C465"/>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84538551171507E-2"/>
          <c:y val="0.14117209924302124"/>
          <c:w val="0.9173800247889613"/>
          <c:h val="0.74076290087637608"/>
        </c:manualLayout>
      </c:layout>
      <c:barChart>
        <c:barDir val="col"/>
        <c:grouping val="clustered"/>
        <c:varyColors val="0"/>
        <c:ser>
          <c:idx val="0"/>
          <c:order val="0"/>
          <c:tx>
            <c:strRef>
              <c:f>Pivot!$K$11</c:f>
              <c:strCache>
                <c:ptCount val="1"/>
                <c:pt idx="0">
                  <c:v>Total User</c:v>
                </c:pt>
              </c:strCache>
            </c:strRef>
          </c:tx>
          <c:spPr>
            <a:solidFill>
              <a:schemeClr val="tx1"/>
            </a:solidFill>
            <a:ln>
              <a:noFill/>
            </a:ln>
            <a:effectLst/>
          </c:spPr>
          <c:invertIfNegative val="0"/>
          <c:cat>
            <c:strRef>
              <c:f>Pivot!$J$12:$J$46</c:f>
              <c:strCache>
                <c:ptCount val="35"/>
                <c:pt idx="0">
                  <c:v>Adamawa</c:v>
                </c:pt>
                <c:pt idx="1">
                  <c:v>Imo</c:v>
                </c:pt>
                <c:pt idx="2">
                  <c:v>Kebbi</c:v>
                </c:pt>
                <c:pt idx="3">
                  <c:v>Benue</c:v>
                </c:pt>
                <c:pt idx="4">
                  <c:v>Niger</c:v>
                </c:pt>
                <c:pt idx="5">
                  <c:v>Yobe</c:v>
                </c:pt>
                <c:pt idx="6">
                  <c:v>Akwa Ibom</c:v>
                </c:pt>
                <c:pt idx="7">
                  <c:v>Anambra</c:v>
                </c:pt>
                <c:pt idx="8">
                  <c:v>Edo</c:v>
                </c:pt>
                <c:pt idx="9">
                  <c:v>Kwara</c:v>
                </c:pt>
                <c:pt idx="10">
                  <c:v>Abuja (FCT)</c:v>
                </c:pt>
                <c:pt idx="11">
                  <c:v>Nasarawa</c:v>
                </c:pt>
                <c:pt idx="12">
                  <c:v>Abia</c:v>
                </c:pt>
                <c:pt idx="13">
                  <c:v>Lagos</c:v>
                </c:pt>
                <c:pt idx="14">
                  <c:v>Jigawa</c:v>
                </c:pt>
                <c:pt idx="15">
                  <c:v>Kano</c:v>
                </c:pt>
                <c:pt idx="16">
                  <c:v>Oyo</c:v>
                </c:pt>
                <c:pt idx="17">
                  <c:v>Zamfara</c:v>
                </c:pt>
                <c:pt idx="18">
                  <c:v>Ekiti</c:v>
                </c:pt>
                <c:pt idx="19">
                  <c:v>Gombe</c:v>
                </c:pt>
                <c:pt idx="20">
                  <c:v>Katsina</c:v>
                </c:pt>
                <c:pt idx="21">
                  <c:v>Kogi</c:v>
                </c:pt>
                <c:pt idx="22">
                  <c:v>Enugu</c:v>
                </c:pt>
                <c:pt idx="23">
                  <c:v>Taraba</c:v>
                </c:pt>
                <c:pt idx="24">
                  <c:v>Cross River</c:v>
                </c:pt>
                <c:pt idx="25">
                  <c:v>Sokoto</c:v>
                </c:pt>
                <c:pt idx="26">
                  <c:v>Rivers</c:v>
                </c:pt>
                <c:pt idx="27">
                  <c:v>Bayelsa</c:v>
                </c:pt>
                <c:pt idx="28">
                  <c:v>Delta</c:v>
                </c:pt>
                <c:pt idx="29">
                  <c:v>Plateau</c:v>
                </c:pt>
                <c:pt idx="30">
                  <c:v>Bauchi</c:v>
                </c:pt>
                <c:pt idx="31">
                  <c:v>Osun</c:v>
                </c:pt>
                <c:pt idx="32">
                  <c:v>Kaduna</c:v>
                </c:pt>
                <c:pt idx="33">
                  <c:v>Ondo</c:v>
                </c:pt>
                <c:pt idx="34">
                  <c:v>Borno</c:v>
                </c:pt>
              </c:strCache>
            </c:strRef>
          </c:cat>
          <c:val>
            <c:numRef>
              <c:f>Pivot!$K$12:$K$46</c:f>
              <c:numCache>
                <c:formatCode>General</c:formatCode>
                <c:ptCount val="35"/>
                <c:pt idx="0">
                  <c:v>11</c:v>
                </c:pt>
                <c:pt idx="1">
                  <c:v>16</c:v>
                </c:pt>
                <c:pt idx="2">
                  <c:v>14</c:v>
                </c:pt>
                <c:pt idx="3">
                  <c:v>16</c:v>
                </c:pt>
                <c:pt idx="4">
                  <c:v>12</c:v>
                </c:pt>
                <c:pt idx="5">
                  <c:v>17</c:v>
                </c:pt>
                <c:pt idx="6">
                  <c:v>10</c:v>
                </c:pt>
                <c:pt idx="7">
                  <c:v>15</c:v>
                </c:pt>
                <c:pt idx="8">
                  <c:v>16</c:v>
                </c:pt>
                <c:pt idx="9">
                  <c:v>11</c:v>
                </c:pt>
                <c:pt idx="10">
                  <c:v>17</c:v>
                </c:pt>
                <c:pt idx="11">
                  <c:v>15</c:v>
                </c:pt>
                <c:pt idx="12">
                  <c:v>18</c:v>
                </c:pt>
                <c:pt idx="13">
                  <c:v>9</c:v>
                </c:pt>
                <c:pt idx="14">
                  <c:v>13</c:v>
                </c:pt>
                <c:pt idx="15">
                  <c:v>10</c:v>
                </c:pt>
                <c:pt idx="16">
                  <c:v>17</c:v>
                </c:pt>
                <c:pt idx="17">
                  <c:v>15</c:v>
                </c:pt>
                <c:pt idx="18">
                  <c:v>16</c:v>
                </c:pt>
                <c:pt idx="19">
                  <c:v>16</c:v>
                </c:pt>
                <c:pt idx="20">
                  <c:v>16</c:v>
                </c:pt>
                <c:pt idx="21">
                  <c:v>20</c:v>
                </c:pt>
                <c:pt idx="22">
                  <c:v>17</c:v>
                </c:pt>
                <c:pt idx="23">
                  <c:v>13</c:v>
                </c:pt>
                <c:pt idx="24">
                  <c:v>14</c:v>
                </c:pt>
                <c:pt idx="25">
                  <c:v>14</c:v>
                </c:pt>
                <c:pt idx="26">
                  <c:v>10</c:v>
                </c:pt>
                <c:pt idx="27">
                  <c:v>10</c:v>
                </c:pt>
                <c:pt idx="28">
                  <c:v>10</c:v>
                </c:pt>
                <c:pt idx="29">
                  <c:v>13</c:v>
                </c:pt>
                <c:pt idx="30">
                  <c:v>20</c:v>
                </c:pt>
                <c:pt idx="31">
                  <c:v>20</c:v>
                </c:pt>
                <c:pt idx="32">
                  <c:v>8</c:v>
                </c:pt>
                <c:pt idx="33">
                  <c:v>9</c:v>
                </c:pt>
                <c:pt idx="34">
                  <c:v>18</c:v>
                </c:pt>
              </c:numCache>
            </c:numRef>
          </c:val>
          <c:extLst>
            <c:ext xmlns:c16="http://schemas.microsoft.com/office/drawing/2014/chart" uri="{C3380CC4-5D6E-409C-BE32-E72D297353CC}">
              <c16:uniqueId val="{00000000-2921-421F-AA7F-E358916ED184}"/>
            </c:ext>
          </c:extLst>
        </c:ser>
        <c:dLbls>
          <c:showLegendKey val="0"/>
          <c:showVal val="0"/>
          <c:showCatName val="0"/>
          <c:showSerName val="0"/>
          <c:showPercent val="0"/>
          <c:showBubbleSize val="0"/>
        </c:dLbls>
        <c:gapWidth val="54"/>
        <c:axId val="1426409711"/>
        <c:axId val="1426413551"/>
      </c:barChart>
      <c:lineChart>
        <c:grouping val="standard"/>
        <c:varyColors val="0"/>
        <c:ser>
          <c:idx val="1"/>
          <c:order val="1"/>
          <c:tx>
            <c:strRef>
              <c:f>Pivot!$L$11</c:f>
              <c:strCache>
                <c:ptCount val="1"/>
                <c:pt idx="0">
                  <c:v>Churn rate</c:v>
                </c:pt>
              </c:strCache>
            </c:strRef>
          </c:tx>
          <c:spPr>
            <a:ln w="57150" cap="sq">
              <a:solidFill>
                <a:srgbClr val="E4C465"/>
              </a:solidFill>
              <a:bevel/>
            </a:ln>
            <a:effectLst>
              <a:outerShdw blurRad="101600" dist="50800" dir="8400000" algn="tr" rotWithShape="0">
                <a:srgbClr val="E4C465">
                  <a:alpha val="79000"/>
                </a:srgbClr>
              </a:outerShdw>
            </a:effectLst>
          </c:spPr>
          <c:marker>
            <c:symbol val="none"/>
          </c:marker>
          <c:cat>
            <c:strRef>
              <c:f>Pivot!$J$12:$J$46</c:f>
              <c:strCache>
                <c:ptCount val="35"/>
                <c:pt idx="0">
                  <c:v>Adamawa</c:v>
                </c:pt>
                <c:pt idx="1">
                  <c:v>Imo</c:v>
                </c:pt>
                <c:pt idx="2">
                  <c:v>Kebbi</c:v>
                </c:pt>
                <c:pt idx="3">
                  <c:v>Benue</c:v>
                </c:pt>
                <c:pt idx="4">
                  <c:v>Niger</c:v>
                </c:pt>
                <c:pt idx="5">
                  <c:v>Yobe</c:v>
                </c:pt>
                <c:pt idx="6">
                  <c:v>Akwa Ibom</c:v>
                </c:pt>
                <c:pt idx="7">
                  <c:v>Anambra</c:v>
                </c:pt>
                <c:pt idx="8">
                  <c:v>Edo</c:v>
                </c:pt>
                <c:pt idx="9">
                  <c:v>Kwara</c:v>
                </c:pt>
                <c:pt idx="10">
                  <c:v>Abuja (FCT)</c:v>
                </c:pt>
                <c:pt idx="11">
                  <c:v>Nasarawa</c:v>
                </c:pt>
                <c:pt idx="12">
                  <c:v>Abia</c:v>
                </c:pt>
                <c:pt idx="13">
                  <c:v>Lagos</c:v>
                </c:pt>
                <c:pt idx="14">
                  <c:v>Jigawa</c:v>
                </c:pt>
                <c:pt idx="15">
                  <c:v>Kano</c:v>
                </c:pt>
                <c:pt idx="16">
                  <c:v>Oyo</c:v>
                </c:pt>
                <c:pt idx="17">
                  <c:v>Zamfara</c:v>
                </c:pt>
                <c:pt idx="18">
                  <c:v>Ekiti</c:v>
                </c:pt>
                <c:pt idx="19">
                  <c:v>Gombe</c:v>
                </c:pt>
                <c:pt idx="20">
                  <c:v>Katsina</c:v>
                </c:pt>
                <c:pt idx="21">
                  <c:v>Kogi</c:v>
                </c:pt>
                <c:pt idx="22">
                  <c:v>Enugu</c:v>
                </c:pt>
                <c:pt idx="23">
                  <c:v>Taraba</c:v>
                </c:pt>
                <c:pt idx="24">
                  <c:v>Cross River</c:v>
                </c:pt>
                <c:pt idx="25">
                  <c:v>Sokoto</c:v>
                </c:pt>
                <c:pt idx="26">
                  <c:v>Rivers</c:v>
                </c:pt>
                <c:pt idx="27">
                  <c:v>Bayelsa</c:v>
                </c:pt>
                <c:pt idx="28">
                  <c:v>Delta</c:v>
                </c:pt>
                <c:pt idx="29">
                  <c:v>Plateau</c:v>
                </c:pt>
                <c:pt idx="30">
                  <c:v>Bauchi</c:v>
                </c:pt>
                <c:pt idx="31">
                  <c:v>Osun</c:v>
                </c:pt>
                <c:pt idx="32">
                  <c:v>Kaduna</c:v>
                </c:pt>
                <c:pt idx="33">
                  <c:v>Ondo</c:v>
                </c:pt>
                <c:pt idx="34">
                  <c:v>Borno</c:v>
                </c:pt>
              </c:strCache>
            </c:strRef>
          </c:cat>
          <c:val>
            <c:numRef>
              <c:f>Pivot!$L$12:$L$46</c:f>
              <c:numCache>
                <c:formatCode>0%</c:formatCode>
                <c:ptCount val="35"/>
                <c:pt idx="0">
                  <c:v>0.63636363636363635</c:v>
                </c:pt>
                <c:pt idx="1">
                  <c:v>0.5625</c:v>
                </c:pt>
                <c:pt idx="2">
                  <c:v>0.5</c:v>
                </c:pt>
                <c:pt idx="3">
                  <c:v>0.4375</c:v>
                </c:pt>
                <c:pt idx="4">
                  <c:v>0.41666666666666669</c:v>
                </c:pt>
                <c:pt idx="5">
                  <c:v>0.41176470588235292</c:v>
                </c:pt>
                <c:pt idx="6">
                  <c:v>0.4</c:v>
                </c:pt>
                <c:pt idx="7">
                  <c:v>0.4</c:v>
                </c:pt>
                <c:pt idx="8">
                  <c:v>0.375</c:v>
                </c:pt>
                <c:pt idx="9">
                  <c:v>0.36363636363636365</c:v>
                </c:pt>
                <c:pt idx="10">
                  <c:v>0.35294117647058826</c:v>
                </c:pt>
                <c:pt idx="11">
                  <c:v>0.33333333333333331</c:v>
                </c:pt>
                <c:pt idx="12">
                  <c:v>0.33333333333333331</c:v>
                </c:pt>
                <c:pt idx="13">
                  <c:v>0.33333333333333331</c:v>
                </c:pt>
                <c:pt idx="14">
                  <c:v>0.30769230769230771</c:v>
                </c:pt>
                <c:pt idx="15">
                  <c:v>0.3</c:v>
                </c:pt>
                <c:pt idx="16">
                  <c:v>0.29411764705882354</c:v>
                </c:pt>
                <c:pt idx="17">
                  <c:v>0.26666666666666666</c:v>
                </c:pt>
                <c:pt idx="18">
                  <c:v>0.25</c:v>
                </c:pt>
                <c:pt idx="19">
                  <c:v>0.25</c:v>
                </c:pt>
                <c:pt idx="20">
                  <c:v>0.25</c:v>
                </c:pt>
                <c:pt idx="21">
                  <c:v>0.25</c:v>
                </c:pt>
                <c:pt idx="22">
                  <c:v>0.23529411764705882</c:v>
                </c:pt>
                <c:pt idx="23">
                  <c:v>0.23076923076923078</c:v>
                </c:pt>
                <c:pt idx="24">
                  <c:v>0.21428571428571427</c:v>
                </c:pt>
                <c:pt idx="25">
                  <c:v>0.21428571428571427</c:v>
                </c:pt>
                <c:pt idx="26">
                  <c:v>0.2</c:v>
                </c:pt>
                <c:pt idx="27">
                  <c:v>0.2</c:v>
                </c:pt>
                <c:pt idx="28">
                  <c:v>0.2</c:v>
                </c:pt>
                <c:pt idx="29">
                  <c:v>0.15384615384615385</c:v>
                </c:pt>
                <c:pt idx="30">
                  <c:v>0.15</c:v>
                </c:pt>
                <c:pt idx="31">
                  <c:v>0.15</c:v>
                </c:pt>
                <c:pt idx="32">
                  <c:v>0.125</c:v>
                </c:pt>
                <c:pt idx="33">
                  <c:v>0.1111111111111111</c:v>
                </c:pt>
                <c:pt idx="34">
                  <c:v>0.1111111111111111</c:v>
                </c:pt>
              </c:numCache>
            </c:numRef>
          </c:val>
          <c:smooth val="1"/>
          <c:extLst>
            <c:ext xmlns:c16="http://schemas.microsoft.com/office/drawing/2014/chart" uri="{C3380CC4-5D6E-409C-BE32-E72D297353CC}">
              <c16:uniqueId val="{00000001-2921-421F-AA7F-E358916ED184}"/>
            </c:ext>
          </c:extLst>
        </c:ser>
        <c:dLbls>
          <c:showLegendKey val="0"/>
          <c:showVal val="0"/>
          <c:showCatName val="0"/>
          <c:showSerName val="0"/>
          <c:showPercent val="0"/>
          <c:showBubbleSize val="0"/>
        </c:dLbls>
        <c:marker val="1"/>
        <c:smooth val="0"/>
        <c:axId val="1504967152"/>
        <c:axId val="1504966192"/>
      </c:lineChart>
      <c:catAx>
        <c:axId val="142640971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426413551"/>
        <c:crosses val="autoZero"/>
        <c:auto val="1"/>
        <c:lblAlgn val="ctr"/>
        <c:lblOffset val="100"/>
        <c:noMultiLvlLbl val="0"/>
      </c:catAx>
      <c:valAx>
        <c:axId val="14264135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426409711"/>
        <c:crosses val="autoZero"/>
        <c:crossBetween val="between"/>
      </c:valAx>
      <c:valAx>
        <c:axId val="150496619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504967152"/>
        <c:crosses val="max"/>
        <c:crossBetween val="between"/>
      </c:valAx>
      <c:catAx>
        <c:axId val="1504967152"/>
        <c:scaling>
          <c:orientation val="minMax"/>
        </c:scaling>
        <c:delete val="1"/>
        <c:axPos val="t"/>
        <c:numFmt formatCode="General" sourceLinked="1"/>
        <c:majorTickMark val="out"/>
        <c:minorTickMark val="none"/>
        <c:tickLblPos val="nextTo"/>
        <c:crossAx val="1504966192"/>
        <c:crosses val="max"/>
        <c:auto val="1"/>
        <c:lblAlgn val="ctr"/>
        <c:lblOffset val="100"/>
        <c:noMultiLvlLbl val="0"/>
      </c:catAx>
      <c:spPr>
        <a:noFill/>
        <a:ln>
          <a:noFill/>
        </a:ln>
        <a:effectLst/>
      </c:spPr>
    </c:plotArea>
    <c:legend>
      <c:legendPos val="t"/>
      <c:layout>
        <c:manualLayout>
          <c:xMode val="edge"/>
          <c:yMode val="edge"/>
          <c:x val="0.70345066730036454"/>
          <c:y val="1.9229853071349504E-2"/>
          <c:w val="0.2709744605592258"/>
          <c:h val="3.818524495936023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rgbClr val="E4C465"/>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solidFill>
                  <a:schemeClr val="tx1"/>
                </a:solidFill>
              </a:rPr>
              <a:t>Churned</a:t>
            </a:r>
            <a:r>
              <a:rPr lang="en-US" sz="2400" baseline="0">
                <a:solidFill>
                  <a:schemeClr val="tx1"/>
                </a:solidFill>
              </a:rPr>
              <a:t> user</a:t>
            </a:r>
          </a:p>
          <a:p>
            <a:pPr>
              <a:defRPr/>
            </a:pPr>
            <a:r>
              <a:rPr lang="en-US" sz="2400" b="1" baseline="0">
                <a:solidFill>
                  <a:srgbClr val="E4C465"/>
                </a:solidFill>
              </a:rPr>
              <a:t>By Devices</a:t>
            </a:r>
            <a:endParaRPr lang="en-US" sz="2400" b="1">
              <a:solidFill>
                <a:srgbClr val="E4C465"/>
              </a:solidFill>
            </a:endParaRPr>
          </a:p>
        </c:rich>
      </c:tx>
      <c:layout>
        <c:manualLayout>
          <c:xMode val="edge"/>
          <c:yMode val="edge"/>
          <c:x val="2.407428921145402E-2"/>
          <c:y val="2.3515443003403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44450" cap="rnd">
            <a:solidFill>
              <a:srgbClr val="E4C465"/>
            </a:solidFill>
            <a:round/>
          </a:ln>
          <a:effectLst>
            <a:outerShdw blurRad="63500" dist="63500" dir="8100000" algn="tr" rotWithShape="0">
              <a:srgbClr val="E4C465">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dLbl>
          <c:idx val="0"/>
          <c:layout>
            <c:manualLayout>
              <c:x val="-1.8232302212899023E-3"/>
              <c:y val="7.978385664752536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dLbl>
          <c:idx val="0"/>
          <c:layout>
            <c:manualLayout>
              <c:x val="-3.6755922297980431E-3"/>
              <c:y val="6.69528148833745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dLbl>
          <c:idx val="0"/>
          <c:layout>
            <c:manualLayout>
              <c:x val="0"/>
              <c:y val="6.6952814883374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c:spPr>
        <c:dLbl>
          <c:idx val="0"/>
          <c:layout>
            <c:manualLayout>
              <c:x val="3.6755922297978913E-3"/>
              <c:y val="6.6952814883374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44450" cap="rnd">
            <a:solidFill>
              <a:srgbClr val="E4C465"/>
            </a:solidFill>
            <a:round/>
          </a:ln>
          <a:effectLst>
            <a:outerShdw blurRad="63500" dist="63500" dir="8100000" algn="tr" rotWithShape="0">
              <a:srgbClr val="E4C465">
                <a:alpha val="40000"/>
              </a:srgbClr>
            </a:outerShdw>
          </a:effectLst>
        </c:spPr>
        <c:marker>
          <c:symbol val="none"/>
        </c:marker>
        <c:dLbl>
          <c:idx val="0"/>
          <c:layout>
            <c:manualLayout>
              <c:x val="3.1242533953283223E-2"/>
              <c:y val="2.037694366015739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44450" cap="rnd">
            <a:solidFill>
              <a:srgbClr val="E4C465"/>
            </a:solidFill>
            <a:round/>
          </a:ln>
          <a:effectLst>
            <a:outerShdw blurRad="63500" dist="63500" dir="8100000" algn="tr" rotWithShape="0">
              <a:srgbClr val="E4C465">
                <a:alpha val="40000"/>
              </a:srgbClr>
            </a:outerShdw>
          </a:effectLst>
        </c:spPr>
        <c:marker>
          <c:symbol val="none"/>
        </c:marker>
        <c:dLbl>
          <c:idx val="0"/>
          <c:layout>
            <c:manualLayout>
              <c:x val="-3.308033006818225E-2"/>
              <c:y val="-3.202091146596179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44450" cap="rnd">
            <a:solidFill>
              <a:srgbClr val="E4C465"/>
            </a:solidFill>
            <a:round/>
          </a:ln>
          <a:effectLst>
            <a:outerShdw blurRad="63500" dist="63500" dir="8100000" algn="tr" rotWithShape="0">
              <a:srgbClr val="E4C465">
                <a:alpha val="40000"/>
              </a:srgbClr>
            </a:outerShdw>
          </a:effectLst>
        </c:spPr>
        <c:marker>
          <c:symbol val="none"/>
        </c:marker>
        <c:dLbl>
          <c:idx val="0"/>
          <c:layout>
            <c:manualLayout>
              <c:x val="-0.10107878631944572"/>
              <c:y val="1.45549597572553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solidFill>
          <a:ln>
            <a:noFill/>
          </a:ln>
          <a:effectLst/>
        </c:spPr>
        <c:dLbl>
          <c:idx val="0"/>
          <c:layout>
            <c:manualLayout>
              <c:x val="-3.6755922297980431E-3"/>
              <c:y val="6.69528148833745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solidFill>
          <a:ln>
            <a:noFill/>
          </a:ln>
          <a:effectLst/>
        </c:spPr>
        <c:dLbl>
          <c:idx val="0"/>
          <c:layout>
            <c:manualLayout>
              <c:x val="-1.8232302212899023E-3"/>
              <c:y val="7.978385664752536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noFill/>
          </a:ln>
          <a:effectLst/>
        </c:spPr>
        <c:dLbl>
          <c:idx val="0"/>
          <c:layout>
            <c:manualLayout>
              <c:x val="0"/>
              <c:y val="6.6952814883374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c:spPr>
        <c:dLbl>
          <c:idx val="0"/>
          <c:layout>
            <c:manualLayout>
              <c:x val="3.6755922297978913E-3"/>
              <c:y val="6.6952814883374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44450" cap="rnd">
            <a:solidFill>
              <a:srgbClr val="E4C465"/>
            </a:solidFill>
            <a:round/>
          </a:ln>
          <a:effectLst>
            <a:outerShdw blurRad="63500" dist="63500" dir="8100000" algn="tr" rotWithShape="0">
              <a:srgbClr val="E4C465">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44450" cap="rnd">
            <a:solidFill>
              <a:srgbClr val="E4C465"/>
            </a:solidFill>
            <a:round/>
          </a:ln>
          <a:effectLst>
            <a:outerShdw blurRad="63500" dist="63500" dir="8100000" algn="tr" rotWithShape="0">
              <a:srgbClr val="E4C465">
                <a:alpha val="40000"/>
              </a:srgbClr>
            </a:outerShdw>
          </a:effectLst>
        </c:spPr>
        <c:marker>
          <c:symbol val="none"/>
        </c:marker>
        <c:dLbl>
          <c:idx val="0"/>
          <c:layout>
            <c:manualLayout>
              <c:x val="-3.308033006818225E-2"/>
              <c:y val="-3.202091146596179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44450" cap="rnd">
            <a:solidFill>
              <a:srgbClr val="E4C465"/>
            </a:solidFill>
            <a:round/>
          </a:ln>
          <a:effectLst>
            <a:outerShdw blurRad="63500" dist="63500" dir="8100000" algn="tr" rotWithShape="0">
              <a:srgbClr val="E4C465">
                <a:alpha val="40000"/>
              </a:srgbClr>
            </a:outerShdw>
          </a:effectLst>
        </c:spPr>
        <c:marker>
          <c:symbol val="none"/>
        </c:marker>
        <c:dLbl>
          <c:idx val="0"/>
          <c:layout>
            <c:manualLayout>
              <c:x val="-0.10107878631944572"/>
              <c:y val="1.45549597572553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44450" cap="rnd">
            <a:solidFill>
              <a:srgbClr val="E4C465"/>
            </a:solidFill>
            <a:round/>
          </a:ln>
          <a:effectLst>
            <a:outerShdw blurRad="63500" dist="63500" dir="8100000" algn="tr" rotWithShape="0">
              <a:srgbClr val="E4C465">
                <a:alpha val="40000"/>
              </a:srgbClr>
            </a:outerShdw>
          </a:effectLst>
        </c:spPr>
        <c:marker>
          <c:symbol val="none"/>
        </c:marker>
        <c:dLbl>
          <c:idx val="0"/>
          <c:layout>
            <c:manualLayout>
              <c:x val="3.1242533953283223E-2"/>
              <c:y val="2.037694366015739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noFill/>
          </a:ln>
          <a:effectLst/>
        </c:spPr>
        <c:dLbl>
          <c:idx val="0"/>
          <c:layout>
            <c:manualLayout>
              <c:x val="-3.6755922297980431E-3"/>
              <c:y val="6.69528148833745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noFill/>
          </a:ln>
          <a:effectLst/>
        </c:spPr>
        <c:dLbl>
          <c:idx val="0"/>
          <c:layout>
            <c:manualLayout>
              <c:x val="-1.8232302212899023E-3"/>
              <c:y val="7.978385664752536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noFill/>
          </a:ln>
          <a:effectLst/>
        </c:spPr>
        <c:dLbl>
          <c:idx val="0"/>
          <c:layout>
            <c:manualLayout>
              <c:x val="0"/>
              <c:y val="6.6952814883374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noFill/>
          </a:ln>
          <a:effectLst/>
        </c:spPr>
        <c:dLbl>
          <c:idx val="0"/>
          <c:layout>
            <c:manualLayout>
              <c:x val="3.6755922297978913E-3"/>
              <c:y val="6.69528148833746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7"/>
        <c:spPr>
          <a:ln w="57150" cap="rnd">
            <a:solidFill>
              <a:srgbClr val="E4C465"/>
            </a:solidFill>
            <a:round/>
          </a:ln>
          <a:effectLst>
            <a:outerShdw blurRad="101600" dist="50800" dir="8400000" algn="tr" rotWithShape="0">
              <a:srgbClr val="E4C465">
                <a:alpha val="7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8"/>
        <c:spPr>
          <a:ln w="57150" cap="rnd">
            <a:solidFill>
              <a:srgbClr val="E4C465"/>
            </a:solidFill>
            <a:round/>
          </a:ln>
          <a:effectLst>
            <a:outerShdw blurRad="101600" dist="50800" dir="8400000" algn="tr" rotWithShape="0">
              <a:srgbClr val="E4C465">
                <a:alpha val="79000"/>
              </a:srgbClr>
            </a:outerShdw>
          </a:effectLst>
        </c:spPr>
        <c:marker>
          <c:symbol val="none"/>
        </c:marker>
        <c:dLbl>
          <c:idx val="0"/>
          <c:layout>
            <c:manualLayout>
              <c:x val="-3.308033006818225E-2"/>
              <c:y val="-3.202091146596179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9"/>
        <c:spPr>
          <a:ln w="57150" cap="rnd">
            <a:solidFill>
              <a:srgbClr val="E4C465"/>
            </a:solidFill>
            <a:round/>
          </a:ln>
          <a:effectLst>
            <a:outerShdw blurRad="101600" dist="50800" dir="8400000" algn="tr" rotWithShape="0">
              <a:srgbClr val="E4C465">
                <a:alpha val="79000"/>
              </a:srgbClr>
            </a:outerShdw>
          </a:effectLst>
        </c:spPr>
        <c:marker>
          <c:symbol val="none"/>
        </c:marker>
        <c:dLbl>
          <c:idx val="0"/>
          <c:layout>
            <c:manualLayout>
              <c:x val="-0.10107878631944572"/>
              <c:y val="1.45549597572553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0"/>
        <c:spPr>
          <a:ln w="57150" cap="rnd">
            <a:solidFill>
              <a:srgbClr val="E4C465"/>
            </a:solidFill>
            <a:round/>
          </a:ln>
          <a:effectLst>
            <a:outerShdw blurRad="101600" dist="50800" dir="8400000" algn="tr" rotWithShape="0">
              <a:srgbClr val="E4C465">
                <a:alpha val="79000"/>
              </a:srgbClr>
            </a:outerShdw>
          </a:effectLst>
        </c:spPr>
        <c:marker>
          <c:symbol val="none"/>
        </c:marker>
        <c:dLbl>
          <c:idx val="0"/>
          <c:layout>
            <c:manualLayout>
              <c:x val="3.1242533953283223E-2"/>
              <c:y val="2.037694366015739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Pivot!$G$46</c:f>
              <c:strCache>
                <c:ptCount val="1"/>
                <c:pt idx="0">
                  <c:v>Devices count</c:v>
                </c:pt>
              </c:strCache>
            </c:strRef>
          </c:tx>
          <c:spPr>
            <a:solidFill>
              <a:schemeClr val="tx1"/>
            </a:solidFill>
            <a:ln>
              <a:noFill/>
            </a:ln>
            <a:effectLst/>
          </c:spPr>
          <c:invertIfNegative val="0"/>
          <c:dPt>
            <c:idx val="0"/>
            <c:invertIfNegative val="0"/>
            <c:bubble3D val="0"/>
            <c:extLst>
              <c:ext xmlns:c16="http://schemas.microsoft.com/office/drawing/2014/chart" uri="{C3380CC4-5D6E-409C-BE32-E72D297353CC}">
                <c16:uniqueId val="{00000000-CD17-4FE0-8BF4-4FD67BE11096}"/>
              </c:ext>
            </c:extLst>
          </c:dPt>
          <c:dPt>
            <c:idx val="1"/>
            <c:invertIfNegative val="0"/>
            <c:bubble3D val="0"/>
            <c:extLst>
              <c:ext xmlns:c16="http://schemas.microsoft.com/office/drawing/2014/chart" uri="{C3380CC4-5D6E-409C-BE32-E72D297353CC}">
                <c16:uniqueId val="{00000001-CD17-4FE0-8BF4-4FD67BE11096}"/>
              </c:ext>
            </c:extLst>
          </c:dPt>
          <c:dPt>
            <c:idx val="2"/>
            <c:invertIfNegative val="0"/>
            <c:bubble3D val="0"/>
            <c:extLst>
              <c:ext xmlns:c16="http://schemas.microsoft.com/office/drawing/2014/chart" uri="{C3380CC4-5D6E-409C-BE32-E72D297353CC}">
                <c16:uniqueId val="{00000002-CD17-4FE0-8BF4-4FD67BE11096}"/>
              </c:ext>
            </c:extLst>
          </c:dPt>
          <c:dPt>
            <c:idx val="3"/>
            <c:invertIfNegative val="0"/>
            <c:bubble3D val="0"/>
            <c:extLst>
              <c:ext xmlns:c16="http://schemas.microsoft.com/office/drawing/2014/chart" uri="{C3380CC4-5D6E-409C-BE32-E72D297353CC}">
                <c16:uniqueId val="{00000003-CD17-4FE0-8BF4-4FD67BE11096}"/>
              </c:ext>
            </c:extLst>
          </c:dPt>
          <c:dLbls>
            <c:dLbl>
              <c:idx val="0"/>
              <c:layout>
                <c:manualLayout>
                  <c:x val="3.6755922297978913E-3"/>
                  <c:y val="6.6952814883374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D17-4FE0-8BF4-4FD67BE11096}"/>
                </c:ext>
              </c:extLst>
            </c:dLbl>
            <c:dLbl>
              <c:idx val="1"/>
              <c:layout>
                <c:manualLayout>
                  <c:x val="-1.8232302212899023E-3"/>
                  <c:y val="7.97838566475253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17-4FE0-8BF4-4FD67BE11096}"/>
                </c:ext>
              </c:extLst>
            </c:dLbl>
            <c:dLbl>
              <c:idx val="2"/>
              <c:layout>
                <c:manualLayout>
                  <c:x val="0"/>
                  <c:y val="6.6952814883374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17-4FE0-8BF4-4FD67BE11096}"/>
                </c:ext>
              </c:extLst>
            </c:dLbl>
            <c:dLbl>
              <c:idx val="3"/>
              <c:layout>
                <c:manualLayout>
                  <c:x val="-3.6755922297980431E-3"/>
                  <c:y val="6.6952814883374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17-4FE0-8BF4-4FD67BE1109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Pivot!$F$47:$F$50</c:f>
              <c:strCache>
                <c:ptCount val="4"/>
                <c:pt idx="0">
                  <c:v>Mobile SIM Card</c:v>
                </c:pt>
                <c:pt idx="1">
                  <c:v>5G Broadband Router</c:v>
                </c:pt>
                <c:pt idx="2">
                  <c:v>Broadband MiFi</c:v>
                </c:pt>
                <c:pt idx="3">
                  <c:v>4G Router</c:v>
                </c:pt>
              </c:strCache>
            </c:strRef>
          </c:cat>
          <c:val>
            <c:numRef>
              <c:f>Pivot!$G$47:$G$50</c:f>
              <c:numCache>
                <c:formatCode>General</c:formatCode>
                <c:ptCount val="4"/>
                <c:pt idx="0">
                  <c:v>301</c:v>
                </c:pt>
                <c:pt idx="1">
                  <c:v>229</c:v>
                </c:pt>
                <c:pt idx="2">
                  <c:v>228</c:v>
                </c:pt>
                <c:pt idx="3">
                  <c:v>216</c:v>
                </c:pt>
              </c:numCache>
            </c:numRef>
          </c:val>
          <c:extLst>
            <c:ext xmlns:c16="http://schemas.microsoft.com/office/drawing/2014/chart" uri="{C3380CC4-5D6E-409C-BE32-E72D297353CC}">
              <c16:uniqueId val="{00000004-CD17-4FE0-8BF4-4FD67BE11096}"/>
            </c:ext>
          </c:extLst>
        </c:ser>
        <c:dLbls>
          <c:showLegendKey val="0"/>
          <c:showVal val="1"/>
          <c:showCatName val="0"/>
          <c:showSerName val="0"/>
          <c:showPercent val="0"/>
          <c:showBubbleSize val="0"/>
        </c:dLbls>
        <c:gapWidth val="219"/>
        <c:overlap val="-27"/>
        <c:axId val="1391707759"/>
        <c:axId val="1391708239"/>
      </c:barChart>
      <c:lineChart>
        <c:grouping val="standard"/>
        <c:varyColors val="0"/>
        <c:ser>
          <c:idx val="1"/>
          <c:order val="1"/>
          <c:tx>
            <c:strRef>
              <c:f>Pivot!$H$46</c:f>
              <c:strCache>
                <c:ptCount val="1"/>
                <c:pt idx="0">
                  <c:v>Churn rate by device</c:v>
                </c:pt>
              </c:strCache>
            </c:strRef>
          </c:tx>
          <c:spPr>
            <a:ln w="57150" cap="rnd">
              <a:solidFill>
                <a:srgbClr val="E4C465"/>
              </a:solidFill>
              <a:round/>
            </a:ln>
            <a:effectLst>
              <a:outerShdw blurRad="101600" dist="50800" dir="8400000" algn="tr" rotWithShape="0">
                <a:srgbClr val="E4C465">
                  <a:alpha val="79000"/>
                </a:srgbClr>
              </a:outerShdw>
            </a:effectLst>
          </c:spPr>
          <c:marker>
            <c:symbol val="none"/>
          </c:marker>
          <c:dPt>
            <c:idx val="1"/>
            <c:marker>
              <c:symbol val="none"/>
            </c:marker>
            <c:bubble3D val="0"/>
            <c:extLst>
              <c:ext xmlns:c16="http://schemas.microsoft.com/office/drawing/2014/chart" uri="{C3380CC4-5D6E-409C-BE32-E72D297353CC}">
                <c16:uniqueId val="{00000006-CD17-4FE0-8BF4-4FD67BE11096}"/>
              </c:ext>
            </c:extLst>
          </c:dPt>
          <c:dPt>
            <c:idx val="2"/>
            <c:marker>
              <c:symbol val="none"/>
            </c:marker>
            <c:bubble3D val="0"/>
            <c:extLst>
              <c:ext xmlns:c16="http://schemas.microsoft.com/office/drawing/2014/chart" uri="{C3380CC4-5D6E-409C-BE32-E72D297353CC}">
                <c16:uniqueId val="{00000007-CD17-4FE0-8BF4-4FD67BE11096}"/>
              </c:ext>
            </c:extLst>
          </c:dPt>
          <c:dPt>
            <c:idx val="3"/>
            <c:marker>
              <c:symbol val="none"/>
            </c:marker>
            <c:bubble3D val="0"/>
            <c:extLst>
              <c:ext xmlns:c16="http://schemas.microsoft.com/office/drawing/2014/chart" uri="{C3380CC4-5D6E-409C-BE32-E72D297353CC}">
                <c16:uniqueId val="{00000006-6AFE-4C6A-ADBF-A813E65F2136}"/>
              </c:ext>
            </c:extLst>
          </c:dPt>
          <c:dLbls>
            <c:dLbl>
              <c:idx val="1"/>
              <c:layout>
                <c:manualLayout>
                  <c:x val="-0.10107878631944572"/>
                  <c:y val="1.4554959757255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17-4FE0-8BF4-4FD67BE11096}"/>
                </c:ext>
              </c:extLst>
            </c:dLbl>
            <c:dLbl>
              <c:idx val="2"/>
              <c:layout>
                <c:manualLayout>
                  <c:x val="3.1242533953283223E-2"/>
                  <c:y val="2.03769436601573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D17-4FE0-8BF4-4FD67BE11096}"/>
                </c:ext>
              </c:extLst>
            </c:dLbl>
            <c:dLbl>
              <c:idx val="3"/>
              <c:layout>
                <c:manualLayout>
                  <c:x val="-3.308033006818225E-2"/>
                  <c:y val="-3.20209114659617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FE-4C6A-ADBF-A813E65F213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Pivot!$F$47:$F$50</c:f>
              <c:strCache>
                <c:ptCount val="4"/>
                <c:pt idx="0">
                  <c:v>Mobile SIM Card</c:v>
                </c:pt>
                <c:pt idx="1">
                  <c:v>5G Broadband Router</c:v>
                </c:pt>
                <c:pt idx="2">
                  <c:v>Broadband MiFi</c:v>
                </c:pt>
                <c:pt idx="3">
                  <c:v>4G Router</c:v>
                </c:pt>
              </c:strCache>
            </c:strRef>
          </c:cat>
          <c:val>
            <c:numRef>
              <c:f>Pivot!$H$47:$H$50</c:f>
              <c:numCache>
                <c:formatCode>0%</c:formatCode>
                <c:ptCount val="4"/>
                <c:pt idx="0">
                  <c:v>0.3122923588039867</c:v>
                </c:pt>
                <c:pt idx="1">
                  <c:v>0.27947598253275108</c:v>
                </c:pt>
                <c:pt idx="2">
                  <c:v>0.26754385964912281</c:v>
                </c:pt>
                <c:pt idx="3">
                  <c:v>0.30092592592592593</c:v>
                </c:pt>
              </c:numCache>
            </c:numRef>
          </c:val>
          <c:smooth val="0"/>
          <c:extLst>
            <c:ext xmlns:c16="http://schemas.microsoft.com/office/drawing/2014/chart" uri="{C3380CC4-5D6E-409C-BE32-E72D297353CC}">
              <c16:uniqueId val="{00000008-CD17-4FE0-8BF4-4FD67BE11096}"/>
            </c:ext>
          </c:extLst>
        </c:ser>
        <c:dLbls>
          <c:showLegendKey val="0"/>
          <c:showVal val="1"/>
          <c:showCatName val="0"/>
          <c:showSerName val="0"/>
          <c:showPercent val="0"/>
          <c:showBubbleSize val="0"/>
        </c:dLbls>
        <c:marker val="1"/>
        <c:smooth val="0"/>
        <c:axId val="1391706799"/>
        <c:axId val="1391709199"/>
      </c:lineChart>
      <c:catAx>
        <c:axId val="1391707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391708239"/>
        <c:crosses val="autoZero"/>
        <c:auto val="1"/>
        <c:lblAlgn val="ctr"/>
        <c:lblOffset val="100"/>
        <c:noMultiLvlLbl val="0"/>
      </c:catAx>
      <c:valAx>
        <c:axId val="1391708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391707759"/>
        <c:crosses val="autoZero"/>
        <c:crossBetween val="between"/>
      </c:valAx>
      <c:valAx>
        <c:axId val="139170919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391706799"/>
        <c:crosses val="max"/>
        <c:crossBetween val="between"/>
      </c:valAx>
      <c:catAx>
        <c:axId val="1391706799"/>
        <c:scaling>
          <c:orientation val="minMax"/>
        </c:scaling>
        <c:delete val="1"/>
        <c:axPos val="b"/>
        <c:numFmt formatCode="General" sourceLinked="1"/>
        <c:majorTickMark val="out"/>
        <c:minorTickMark val="none"/>
        <c:tickLblPos val="nextTo"/>
        <c:crossAx val="1391709199"/>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0">
                <a:solidFill>
                  <a:sysClr val="windowText" lastClr="000000"/>
                </a:solidFill>
              </a:rPr>
              <a:t>Churned</a:t>
            </a:r>
            <a:r>
              <a:rPr lang="en-US" sz="2400" b="0" baseline="0">
                <a:solidFill>
                  <a:sysClr val="windowText" lastClr="000000"/>
                </a:solidFill>
              </a:rPr>
              <a:t> User</a:t>
            </a:r>
          </a:p>
          <a:p>
            <a:pPr>
              <a:defRPr/>
            </a:pPr>
            <a:r>
              <a:rPr lang="en-US" sz="2400" b="1" baseline="0">
                <a:solidFill>
                  <a:srgbClr val="E4C465"/>
                </a:solidFill>
              </a:rPr>
              <a:t>By Tenure</a:t>
            </a:r>
            <a:endParaRPr lang="en-US" sz="2400" b="1">
              <a:solidFill>
                <a:srgbClr val="E4C465"/>
              </a:solidFill>
            </a:endParaRPr>
          </a:p>
        </c:rich>
      </c:tx>
      <c:layout>
        <c:manualLayout>
          <c:xMode val="edge"/>
          <c:yMode val="edge"/>
          <c:x val="3.5630571226733736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477115712752057"/>
          <c:y val="0.12415467913034756"/>
          <c:w val="0.50506068721034747"/>
          <c:h val="0.84858036837546558"/>
        </c:manualLayout>
      </c:layout>
      <c:barChart>
        <c:barDir val="bar"/>
        <c:grouping val="clustered"/>
        <c:varyColors val="0"/>
        <c:ser>
          <c:idx val="0"/>
          <c:order val="0"/>
          <c:tx>
            <c:strRef>
              <c:f>Pivot!$K$54</c:f>
              <c:strCache>
                <c:ptCount val="1"/>
                <c:pt idx="0">
                  <c:v>Total</c:v>
                </c:pt>
              </c:strCache>
            </c:strRef>
          </c:tx>
          <c:spPr>
            <a:solidFill>
              <a:srgbClr val="E4C46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Pivot!$J$55:$J$59</c:f>
              <c:strCache>
                <c:ptCount val="5"/>
                <c:pt idx="0">
                  <c:v>Emerging User</c:v>
                </c:pt>
                <c:pt idx="1">
                  <c:v>Established Customer</c:v>
                </c:pt>
                <c:pt idx="2">
                  <c:v>Loyal User</c:v>
                </c:pt>
                <c:pt idx="3">
                  <c:v>New User</c:v>
                </c:pt>
                <c:pt idx="4">
                  <c:v>Regular User</c:v>
                </c:pt>
              </c:strCache>
            </c:strRef>
          </c:cat>
          <c:val>
            <c:numRef>
              <c:f>Pivot!$K$55:$K$59</c:f>
              <c:numCache>
                <c:formatCode>0%</c:formatCode>
                <c:ptCount val="5"/>
                <c:pt idx="0">
                  <c:v>0.33333333333333331</c:v>
                </c:pt>
                <c:pt idx="1">
                  <c:v>0.3073170731707317</c:v>
                </c:pt>
                <c:pt idx="2">
                  <c:v>0.32653061224489793</c:v>
                </c:pt>
                <c:pt idx="3">
                  <c:v>0.23809523809523808</c:v>
                </c:pt>
                <c:pt idx="4">
                  <c:v>0.24</c:v>
                </c:pt>
              </c:numCache>
            </c:numRef>
          </c:val>
          <c:extLst>
            <c:ext xmlns:c16="http://schemas.microsoft.com/office/drawing/2014/chart" uri="{C3380CC4-5D6E-409C-BE32-E72D297353CC}">
              <c16:uniqueId val="{00000000-5B92-4FBB-A6A1-BDAADA9EBADB}"/>
            </c:ext>
          </c:extLst>
        </c:ser>
        <c:dLbls>
          <c:showLegendKey val="0"/>
          <c:showVal val="0"/>
          <c:showCatName val="0"/>
          <c:showSerName val="0"/>
          <c:showPercent val="0"/>
          <c:showBubbleSize val="0"/>
        </c:dLbls>
        <c:gapWidth val="144"/>
        <c:axId val="1662982575"/>
        <c:axId val="1662983535"/>
      </c:barChart>
      <c:catAx>
        <c:axId val="1662982575"/>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662983535"/>
        <c:crosses val="autoZero"/>
        <c:auto val="1"/>
        <c:lblAlgn val="ctr"/>
        <c:lblOffset val="100"/>
        <c:noMultiLvlLbl val="0"/>
      </c:catAx>
      <c:valAx>
        <c:axId val="1662983535"/>
        <c:scaling>
          <c:orientation val="minMax"/>
        </c:scaling>
        <c:delete val="1"/>
        <c:axPos val="b"/>
        <c:numFmt formatCode="0%" sourceLinked="1"/>
        <c:majorTickMark val="out"/>
        <c:minorTickMark val="none"/>
        <c:tickLblPos val="nextTo"/>
        <c:crossAx val="166298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[mtn_customer_churn(Dashboard).xlsx]Pivot!PivotTable13</c:name>
    <c:fmtId val="26"/>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C465"/>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4C465"/>
          </a:solidFill>
          <a:ln>
            <a:noFill/>
          </a:ln>
          <a:effectLst/>
        </c:spPr>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4C465"/>
          </a:solidFill>
          <a:ln>
            <a:noFill/>
          </a:ln>
          <a:effectLst/>
        </c:spPr>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1"/>
          <c:order val="0"/>
          <c:tx>
            <c:strRef>
              <c:f>Pivot!$O$54</c:f>
              <c:strCache>
                <c:ptCount val="1"/>
                <c:pt idx="0">
                  <c:v>Retained users</c:v>
                </c:pt>
              </c:strCache>
            </c:strRef>
          </c:tx>
          <c:spPr>
            <a:solidFill>
              <a:srgbClr val="E4C465"/>
            </a:solidFill>
            <a:ln>
              <a:noFill/>
            </a:ln>
            <a:effectLst/>
          </c:spPr>
          <c:invertIfNegative val="0"/>
          <c:dPt>
            <c:idx val="0"/>
            <c:invertIfNegative val="0"/>
            <c:bubble3D val="0"/>
            <c:spPr>
              <a:solidFill>
                <a:srgbClr val="E4C465"/>
              </a:solidFill>
              <a:ln>
                <a:noFill/>
              </a:ln>
              <a:effectLst/>
            </c:spPr>
            <c:extLst>
              <c:ext xmlns:c16="http://schemas.microsoft.com/office/drawing/2014/chart" uri="{C3380CC4-5D6E-409C-BE32-E72D297353CC}">
                <c16:uniqueId val="{00000001-8E09-40CD-B688-0DBD59295474}"/>
              </c:ext>
            </c:extLst>
          </c:dPt>
          <c:cat>
            <c:strRef>
              <c:f>Pivot!$O$55</c:f>
              <c:strCache>
                <c:ptCount val="1"/>
                <c:pt idx="0">
                  <c:v>Total</c:v>
                </c:pt>
              </c:strCache>
            </c:strRef>
          </c:cat>
          <c:val>
            <c:numRef>
              <c:f>Pivot!$O$55</c:f>
              <c:numCache>
                <c:formatCode>General</c:formatCode>
                <c:ptCount val="1"/>
                <c:pt idx="0">
                  <c:v>350</c:v>
                </c:pt>
              </c:numCache>
            </c:numRef>
          </c:val>
          <c:extLst>
            <c:ext xmlns:c16="http://schemas.microsoft.com/office/drawing/2014/chart" uri="{C3380CC4-5D6E-409C-BE32-E72D297353CC}">
              <c16:uniqueId val="{00000002-8E09-40CD-B688-0DBD59295474}"/>
            </c:ext>
          </c:extLst>
        </c:ser>
        <c:ser>
          <c:idx val="0"/>
          <c:order val="1"/>
          <c:tx>
            <c:strRef>
              <c:f>Pivot!$P$54</c:f>
              <c:strCache>
                <c:ptCount val="1"/>
                <c:pt idx="0">
                  <c:v>Churn users</c:v>
                </c:pt>
              </c:strCache>
            </c:strRef>
          </c:tx>
          <c:spPr>
            <a:solidFill>
              <a:schemeClr val="tx1"/>
            </a:solidFill>
            <a:ln>
              <a:noFill/>
            </a:ln>
            <a:effectLst/>
          </c:spPr>
          <c:invertIfNegative val="0"/>
          <c:cat>
            <c:strRef>
              <c:f>Pivot!$O$55</c:f>
              <c:strCache>
                <c:ptCount val="1"/>
                <c:pt idx="0">
                  <c:v>Total</c:v>
                </c:pt>
              </c:strCache>
            </c:strRef>
          </c:cat>
          <c:val>
            <c:numRef>
              <c:f>Pivot!$P$55</c:f>
              <c:numCache>
                <c:formatCode>General</c:formatCode>
                <c:ptCount val="1"/>
                <c:pt idx="0">
                  <c:v>146</c:v>
                </c:pt>
              </c:numCache>
            </c:numRef>
          </c:val>
          <c:extLst>
            <c:ext xmlns:c16="http://schemas.microsoft.com/office/drawing/2014/chart" uri="{C3380CC4-5D6E-409C-BE32-E72D297353CC}">
              <c16:uniqueId val="{00000003-8E09-40CD-B688-0DBD59295474}"/>
            </c:ext>
          </c:extLst>
        </c:ser>
        <c:dLbls>
          <c:showLegendKey val="0"/>
          <c:showVal val="0"/>
          <c:showCatName val="0"/>
          <c:showSerName val="0"/>
          <c:showPercent val="0"/>
          <c:showBubbleSize val="0"/>
        </c:dLbls>
        <c:gapWidth val="150"/>
        <c:overlap val="100"/>
        <c:axId val="935948912"/>
        <c:axId val="935951312"/>
      </c:barChart>
      <c:catAx>
        <c:axId val="935948912"/>
        <c:scaling>
          <c:orientation val="minMax"/>
        </c:scaling>
        <c:delete val="1"/>
        <c:axPos val="l"/>
        <c:numFmt formatCode="General" sourceLinked="1"/>
        <c:majorTickMark val="none"/>
        <c:minorTickMark val="none"/>
        <c:tickLblPos val="nextTo"/>
        <c:crossAx val="935951312"/>
        <c:crosses val="autoZero"/>
        <c:auto val="1"/>
        <c:lblAlgn val="ctr"/>
        <c:lblOffset val="100"/>
        <c:noMultiLvlLbl val="0"/>
      </c:catAx>
      <c:valAx>
        <c:axId val="935951312"/>
        <c:scaling>
          <c:orientation val="minMax"/>
        </c:scaling>
        <c:delete val="1"/>
        <c:axPos val="b"/>
        <c:numFmt formatCode="0%" sourceLinked="1"/>
        <c:majorTickMark val="none"/>
        <c:minorTickMark val="none"/>
        <c:tickLblPos val="nextTo"/>
        <c:crossAx val="935948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[mtn_customer_churn(Dashboard).xlsx]Pivot!PivotTable14</c:name>
    <c:fmtId val="3"/>
  </c:pivotSource>
  <c:chart>
    <c:autoTitleDeleted val="0"/>
    <c:pivotFmts>
      <c:pivotFmt>
        <c:idx val="0"/>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4C465"/>
          </a:solidFill>
          <a:ln>
            <a:noFill/>
          </a:ln>
          <a:effectLst/>
        </c:spPr>
      </c:pivotFmt>
    </c:pivotFmts>
    <c:plotArea>
      <c:layout/>
      <c:barChart>
        <c:barDir val="bar"/>
        <c:grouping val="percentStacked"/>
        <c:varyColors val="0"/>
        <c:ser>
          <c:idx val="0"/>
          <c:order val="0"/>
          <c:tx>
            <c:strRef>
              <c:f>Pivot!$N$61</c:f>
              <c:strCache>
                <c:ptCount val="1"/>
                <c:pt idx="0">
                  <c:v>Retained Devices</c:v>
                </c:pt>
              </c:strCache>
            </c:strRef>
          </c:tx>
          <c:spPr>
            <a:solidFill>
              <a:srgbClr val="E4C465"/>
            </a:solidFill>
            <a:ln>
              <a:noFill/>
            </a:ln>
            <a:effectLst/>
          </c:spPr>
          <c:invertIfNegative val="0"/>
          <c:dPt>
            <c:idx val="0"/>
            <c:invertIfNegative val="0"/>
            <c:bubble3D val="0"/>
            <c:spPr>
              <a:solidFill>
                <a:srgbClr val="E4C465"/>
              </a:solidFill>
              <a:ln>
                <a:noFill/>
              </a:ln>
              <a:effectLst/>
            </c:spPr>
            <c:extLst>
              <c:ext xmlns:c16="http://schemas.microsoft.com/office/drawing/2014/chart" uri="{C3380CC4-5D6E-409C-BE32-E72D297353CC}">
                <c16:uniqueId val="{00000009-59B4-4875-8F7E-5A5054D6955E}"/>
              </c:ext>
            </c:extLst>
          </c:dPt>
          <c:cat>
            <c:strRef>
              <c:f>Pivot!$N$62</c:f>
              <c:strCache>
                <c:ptCount val="1"/>
                <c:pt idx="0">
                  <c:v>Total</c:v>
                </c:pt>
              </c:strCache>
            </c:strRef>
          </c:cat>
          <c:val>
            <c:numRef>
              <c:f>Pivot!$N$62</c:f>
              <c:numCache>
                <c:formatCode>0</c:formatCode>
                <c:ptCount val="1"/>
                <c:pt idx="0">
                  <c:v>690</c:v>
                </c:pt>
              </c:numCache>
            </c:numRef>
          </c:val>
          <c:extLst>
            <c:ext xmlns:c16="http://schemas.microsoft.com/office/drawing/2014/chart" uri="{C3380CC4-5D6E-409C-BE32-E72D297353CC}">
              <c16:uniqueId val="{00000007-59B4-4875-8F7E-5A5054D6955E}"/>
            </c:ext>
          </c:extLst>
        </c:ser>
        <c:ser>
          <c:idx val="1"/>
          <c:order val="1"/>
          <c:tx>
            <c:strRef>
              <c:f>Pivot!$O$61</c:f>
              <c:strCache>
                <c:ptCount val="1"/>
                <c:pt idx="0">
                  <c:v>Churned Devices</c:v>
                </c:pt>
              </c:strCache>
            </c:strRef>
          </c:tx>
          <c:spPr>
            <a:solidFill>
              <a:srgbClr val="000000"/>
            </a:solidFill>
            <a:ln w="25400">
              <a:noFill/>
            </a:ln>
            <a:effectLst/>
          </c:spPr>
          <c:invertIfNegative val="0"/>
          <c:cat>
            <c:strRef>
              <c:f>Pivot!$N$62</c:f>
              <c:strCache>
                <c:ptCount val="1"/>
                <c:pt idx="0">
                  <c:v>Total</c:v>
                </c:pt>
              </c:strCache>
            </c:strRef>
          </c:cat>
          <c:val>
            <c:numRef>
              <c:f>Pivot!$O$62</c:f>
              <c:numCache>
                <c:formatCode>0</c:formatCode>
                <c:ptCount val="1"/>
                <c:pt idx="0">
                  <c:v>284</c:v>
                </c:pt>
              </c:numCache>
            </c:numRef>
          </c:val>
          <c:extLst>
            <c:ext xmlns:c16="http://schemas.microsoft.com/office/drawing/2014/chart" uri="{C3380CC4-5D6E-409C-BE32-E72D297353CC}">
              <c16:uniqueId val="{00000008-59B4-4875-8F7E-5A5054D6955E}"/>
            </c:ext>
          </c:extLst>
        </c:ser>
        <c:dLbls>
          <c:showLegendKey val="0"/>
          <c:showVal val="0"/>
          <c:showCatName val="0"/>
          <c:showSerName val="0"/>
          <c:showPercent val="0"/>
          <c:showBubbleSize val="0"/>
        </c:dLbls>
        <c:gapWidth val="150"/>
        <c:overlap val="100"/>
        <c:axId val="1234756480"/>
        <c:axId val="1234754560"/>
      </c:barChart>
      <c:catAx>
        <c:axId val="1234756480"/>
        <c:scaling>
          <c:orientation val="minMax"/>
        </c:scaling>
        <c:delete val="1"/>
        <c:axPos val="l"/>
        <c:numFmt formatCode="General" sourceLinked="1"/>
        <c:majorTickMark val="none"/>
        <c:minorTickMark val="none"/>
        <c:tickLblPos val="nextTo"/>
        <c:crossAx val="1234754560"/>
        <c:crosses val="autoZero"/>
        <c:auto val="1"/>
        <c:lblAlgn val="ctr"/>
        <c:lblOffset val="100"/>
        <c:noMultiLvlLbl val="0"/>
      </c:catAx>
      <c:valAx>
        <c:axId val="1234754560"/>
        <c:scaling>
          <c:orientation val="minMax"/>
        </c:scaling>
        <c:delete val="1"/>
        <c:axPos val="b"/>
        <c:numFmt formatCode="0%" sourceLinked="1"/>
        <c:majorTickMark val="none"/>
        <c:minorTickMark val="none"/>
        <c:tickLblPos val="nextTo"/>
        <c:crossAx val="1234756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[mtn_customer_churn(Dashboard).xlsx]Pivot!PivotTable15</c:name>
    <c:fmtId val="26"/>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4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4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4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3"/>
        <c:spPr>
          <a:solidFill>
            <a:srgbClr val="E4C46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4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4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4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tx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4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4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4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6"/>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7"/>
        <c:spPr>
          <a:solidFill>
            <a:srgbClr val="E4C46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4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4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4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dlblFieldTable/>
              <c15:showDataLabelsRange val="0"/>
            </c:ext>
          </c:extLst>
        </c:dLbl>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tx1"/>
          </a:solidFill>
          <a:ln>
            <a:noFill/>
          </a:ln>
          <a:effectLst/>
        </c:spPr>
        <c:dLbl>
          <c:idx val="0"/>
          <c:layout>
            <c:manualLayout>
              <c:x val="3.5270681687897459E-2"/>
              <c:y val="0.2381517932457843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0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0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0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7855616393497116"/>
                  <c:h val="0.38584543918382103"/>
                </c:manualLayout>
              </c15:layout>
              <c15:dlblFieldTable/>
              <c15:showDataLabelsRange val="0"/>
            </c:ext>
          </c:extLst>
        </c:dLbl>
      </c:pivotFmt>
      <c:pivotFmt>
        <c:idx val="10"/>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1"/>
        <c:spPr>
          <a:solidFill>
            <a:srgbClr val="E4C465"/>
          </a:solidFill>
          <a:ln>
            <a:noFill/>
          </a:ln>
          <a:effectLst/>
        </c:spPr>
        <c:dLbl>
          <c:idx val="0"/>
          <c:layout>
            <c:manualLayout>
              <c:x val="6.2364843049073547E-2"/>
              <c:y val="-0.177950327196191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0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0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0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7790122186304143"/>
                  <c:h val="0.35125080925102165"/>
                </c:manualLayout>
              </c15:layout>
              <c15:dlblFieldTable/>
              <c15:showDataLabelsRange val="0"/>
            </c:ext>
          </c:extLst>
        </c:dLbl>
      </c:pivotFmt>
      <c:pivotFmt>
        <c:idx val="1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tx1"/>
          </a:solidFill>
          <a:ln>
            <a:noFill/>
          </a:ln>
          <a:effectLst/>
        </c:spPr>
        <c:dLbl>
          <c:idx val="0"/>
          <c:layout>
            <c:manualLayout>
              <c:x val="3.5270681687897459E-2"/>
              <c:y val="0.2381517932457843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000" b="1">
                    <a:solidFill>
                      <a:srgbClr val="E4C465"/>
                    </a:solidFill>
                  </a:rPr>
                  <a:pPr>
                    <a:defRPr sz="900" b="0" i="0" u="none" strike="noStrike" kern="1200" baseline="0">
                      <a:solidFill>
                        <a:schemeClr val="tx1">
                          <a:lumMod val="75000"/>
                          <a:lumOff val="25000"/>
                        </a:schemeClr>
                      </a:solidFill>
                      <a:latin typeface="+mn-lt"/>
                      <a:ea typeface="+mn-ea"/>
                      <a:cs typeface="+mn-cs"/>
                    </a:defRPr>
                  </a:pPr>
                  <a:t>[SERIES NAME]</a:t>
                </a:fld>
                <a:endParaRPr lang="en-US" sz="1000" b="1" baseline="0">
                  <a:solidFill>
                    <a:srgbClr val="E4C465"/>
                  </a:solidFill>
                </a:endParaRPr>
              </a:p>
              <a:p>
                <a:pPr>
                  <a:defRPr sz="900" b="0" i="0" u="none" strike="noStrike" kern="1200" baseline="0">
                    <a:solidFill>
                      <a:schemeClr val="tx1">
                        <a:lumMod val="75000"/>
                        <a:lumOff val="25000"/>
                      </a:schemeClr>
                    </a:solidFill>
                    <a:latin typeface="+mn-lt"/>
                    <a:ea typeface="+mn-ea"/>
                    <a:cs typeface="+mn-cs"/>
                  </a:defRPr>
                </a:pPr>
                <a:fld id="{66B2CA04-8169-4DD4-8DC3-A062E7B5C262}" type="VALUE">
                  <a:rPr lang="en-US" sz="1000" b="1">
                    <a:solidFill>
                      <a:srgbClr val="E4C465"/>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7855616393497116"/>
                  <c:h val="0.38584543918382103"/>
                </c:manualLayout>
              </c15:layout>
              <c15:dlblFieldTable/>
              <c15:showDataLabelsRange val="0"/>
            </c:ext>
          </c:extLst>
        </c:dLbl>
      </c:pivotFmt>
      <c:pivotFmt>
        <c:idx val="14"/>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5"/>
        <c:spPr>
          <a:solidFill>
            <a:srgbClr val="E4C465"/>
          </a:solidFill>
          <a:ln>
            <a:noFill/>
          </a:ln>
          <a:effectLst/>
        </c:spPr>
        <c:dLbl>
          <c:idx val="0"/>
          <c:layout>
            <c:manualLayout>
              <c:x val="6.2364843049073547E-2"/>
              <c:y val="-0.177950327196191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0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[SERIES NAME]</a:t>
                </a:fld>
                <a:endParaRPr lang="en-US" sz="1000" b="1" baseline="0">
                  <a:solidFill>
                    <a:sysClr val="windowText" lastClr="000000"/>
                  </a:solidFill>
                </a:endParaRPr>
              </a:p>
              <a:p>
                <a:pPr>
                  <a:defRPr sz="900" b="0" i="0" u="none" strike="noStrike" kern="1200" baseline="0">
                    <a:solidFill>
                      <a:schemeClr val="tx1">
                        <a:lumMod val="75000"/>
                        <a:lumOff val="25000"/>
                      </a:schemeClr>
                    </a:solidFill>
                    <a:latin typeface="+mn-lt"/>
                    <a:ea typeface="+mn-ea"/>
                    <a:cs typeface="+mn-cs"/>
                  </a:defRPr>
                </a:pPr>
                <a:fld id="{38357150-47BB-4DEF-AC06-C69FC0FB4D7A}" type="VALUE">
                  <a:rPr lang="en-US" sz="1000" b="1">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1"/>
          <c:showPercent val="0"/>
          <c:showBubbleSize val="0"/>
          <c:separator>
</c:separator>
          <c:extLst>
            <c:ext xmlns:c15="http://schemas.microsoft.com/office/drawing/2012/chart" uri="{CE6537A1-D6FC-4f65-9D91-7224C49458BB}">
              <c15:layout>
                <c:manualLayout>
                  <c:w val="0.37790122186304143"/>
                  <c:h val="0.35125080925102165"/>
                </c:manualLayout>
              </c15:layout>
              <c15:dlblFieldTable/>
              <c15:showDataLabelsRange val="0"/>
            </c:ext>
          </c:extLst>
        </c:dLbl>
      </c:pivotFmt>
      <c:pivotFmt>
        <c:idx val="1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tx1"/>
          </a:solidFill>
          <a:ln>
            <a:noFill/>
          </a:ln>
          <a:effectLst/>
        </c:spPr>
        <c:dLbl>
          <c:idx val="0"/>
          <c:layout>
            <c:manualLayout>
              <c:x val="-2.6616028092260165E-2"/>
              <c:y val="0.1175214664634001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BA25C86-AAAB-462B-9A81-A633C6B8A9EF}" type="SERIESNAME">
                  <a:rPr lang="en-US" sz="1100" b="1">
                    <a:solidFill>
                      <a:srgbClr val="E4C465"/>
                    </a:solidFill>
                  </a:rPr>
                  <a:pPr>
                    <a:defRPr/>
                  </a:pPr>
                  <a:t>[SERIES NAME]</a:t>
                </a:fld>
                <a:endParaRPr lang="en-US" sz="1100" b="1" baseline="0">
                  <a:solidFill>
                    <a:srgbClr val="E4C465"/>
                  </a:solidFill>
                </a:endParaRPr>
              </a:p>
              <a:p>
                <a:pPr>
                  <a:defRPr/>
                </a:pPr>
                <a:fld id="{66B2CA04-8169-4DD4-8DC3-A062E7B5C262}" type="VALUE">
                  <a:rPr lang="en-US" sz="1100" b="1">
                    <a:solidFill>
                      <a:srgbClr val="E4C465"/>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15:layout>
                <c:manualLayout>
                  <c:w val="0.32271874764981862"/>
                  <c:h val="0.32553036887172832"/>
                </c:manualLayout>
              </c15:layout>
              <c15:dlblFieldTable/>
              <c15:showDataLabelsRange val="0"/>
            </c:ext>
          </c:extLst>
        </c:dLbl>
      </c:pivotFmt>
      <c:pivotFmt>
        <c:idx val="18"/>
        <c:spPr>
          <a:solidFill>
            <a:srgbClr val="E4C4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extLst>
        </c:dLbl>
      </c:pivotFmt>
      <c:pivotFmt>
        <c:idx val="19"/>
        <c:spPr>
          <a:solidFill>
            <a:srgbClr val="E4C465"/>
          </a:solidFill>
          <a:ln>
            <a:noFill/>
          </a:ln>
          <a:effectLst/>
        </c:spPr>
        <c:dLbl>
          <c:idx val="0"/>
          <c:layout>
            <c:manualLayout>
              <c:x val="-3.1024245194060007E-2"/>
              <c:y val="2.184313571839039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E778D99-1A76-42B4-B85B-2BB848B92640}" type="SERIESNAME">
                  <a:rPr lang="en-US" sz="1100" b="1">
                    <a:solidFill>
                      <a:sysClr val="windowText" lastClr="000000"/>
                    </a:solidFill>
                  </a:rPr>
                  <a:pPr>
                    <a:defRPr/>
                  </a:pPr>
                  <a:t>[SERIES NAME]</a:t>
                </a:fld>
                <a:endParaRPr lang="en-US" sz="1100" b="1" baseline="0">
                  <a:solidFill>
                    <a:sysClr val="windowText" lastClr="000000"/>
                  </a:solidFill>
                </a:endParaRPr>
              </a:p>
              <a:p>
                <a:pPr>
                  <a:defRPr/>
                </a:pPr>
                <a:fld id="{38357150-47BB-4DEF-AC06-C69FC0FB4D7A}" type="VALUE">
                  <a:rPr lang="en-US" sz="1100" b="1">
                    <a:solidFill>
                      <a:sysClr val="windowText" lastClr="000000"/>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extLst>
            <c:ext xmlns:c15="http://schemas.microsoft.com/office/drawing/2012/chart" uri="{CE6537A1-D6FC-4f65-9D91-7224C49458BB}">
              <c15:layout>
                <c:manualLayout>
                  <c:w val="0.32500269005374322"/>
                  <c:h val="0.23816020060694998"/>
                </c:manualLayout>
              </c15:layout>
              <c15:dlblFieldTable/>
              <c15:showDataLabelsRange val="0"/>
            </c:ext>
          </c:extLst>
        </c:dLbl>
      </c:pivotFmt>
    </c:pivotFmts>
    <c:plotArea>
      <c:layout/>
      <c:barChart>
        <c:barDir val="bar"/>
        <c:grouping val="clustered"/>
        <c:varyColors val="0"/>
        <c:ser>
          <c:idx val="0"/>
          <c:order val="0"/>
          <c:tx>
            <c:strRef>
              <c:f>Pivot!$N$66</c:f>
              <c:strCache>
                <c:ptCount val="1"/>
                <c:pt idx="0">
                  <c:v>Device Churn rate</c:v>
                </c:pt>
              </c:strCache>
            </c:strRef>
          </c:tx>
          <c:spPr>
            <a:solidFill>
              <a:schemeClr val="tx1"/>
            </a:solidFill>
            <a:ln>
              <a:noFill/>
            </a:ln>
            <a:effectLst/>
          </c:spPr>
          <c:invertIfNegative val="0"/>
          <c:dPt>
            <c:idx val="0"/>
            <c:invertIfNegative val="0"/>
            <c:bubble3D val="0"/>
            <c:extLst>
              <c:ext xmlns:c16="http://schemas.microsoft.com/office/drawing/2014/chart" uri="{C3380CC4-5D6E-409C-BE32-E72D297353CC}">
                <c16:uniqueId val="{00000000-CC81-4286-8CCC-DE46039B5E15}"/>
              </c:ext>
            </c:extLst>
          </c:dPt>
          <c:dLbls>
            <c:dLbl>
              <c:idx val="0"/>
              <c:layout>
                <c:manualLayout>
                  <c:x val="-2.6616028092260165E-2"/>
                  <c:y val="0.11752146646340016"/>
                </c:manualLayout>
              </c:layout>
              <c:tx>
                <c:rich>
                  <a:bodyPr/>
                  <a:lstStyle/>
                  <a:p>
                    <a:fld id="{9BA25C86-AAAB-462B-9A81-A633C6B8A9EF}" type="SERIESNAME">
                      <a:rPr lang="en-US" sz="1100" b="1">
                        <a:solidFill>
                          <a:srgbClr val="E4C465"/>
                        </a:solidFill>
                      </a:rPr>
                      <a:pPr/>
                      <a:t>[SERIES NAME]</a:t>
                    </a:fld>
                    <a:endParaRPr lang="en-US" sz="1100" b="1" baseline="0">
                      <a:solidFill>
                        <a:srgbClr val="E4C465"/>
                      </a:solidFill>
                    </a:endParaRPr>
                  </a:p>
                  <a:p>
                    <a:fld id="{66B2CA04-8169-4DD4-8DC3-A062E7B5C262}" type="VALUE">
                      <a:rPr lang="en-US" sz="1100" b="1">
                        <a:solidFill>
                          <a:srgbClr val="E4C465"/>
                        </a:solidFill>
                      </a:rPr>
                      <a:pPr/>
                      <a:t>[VALUE]</a:t>
                    </a:fld>
                    <a:endParaRPr lang="en-NG"/>
                  </a:p>
                </c:rich>
              </c:tx>
              <c:showLegendKey val="1"/>
              <c:showVal val="1"/>
              <c:showCatName val="0"/>
              <c:showSerName val="1"/>
              <c:showPercent val="0"/>
              <c:showBubbleSize val="0"/>
              <c:separator>
</c:separator>
              <c:extLst>
                <c:ext xmlns:c15="http://schemas.microsoft.com/office/drawing/2012/chart" uri="{CE6537A1-D6FC-4f65-9D91-7224C49458BB}">
                  <c15:layout>
                    <c:manualLayout>
                      <c:w val="0.32271874764981862"/>
                      <c:h val="0.32553036887172832"/>
                    </c:manualLayout>
                  </c15:layout>
                  <c15:dlblFieldTable/>
                  <c15:showDataLabelsRange val="0"/>
                </c:ext>
                <c:ext xmlns:c16="http://schemas.microsoft.com/office/drawing/2014/chart" uri="{C3380CC4-5D6E-409C-BE32-E72D297353CC}">
                  <c16:uniqueId val="{00000000-CC81-4286-8CCC-DE46039B5E15}"/>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Pivot!$N$67</c:f>
              <c:strCache>
                <c:ptCount val="1"/>
                <c:pt idx="0">
                  <c:v>Total</c:v>
                </c:pt>
              </c:strCache>
            </c:strRef>
          </c:cat>
          <c:val>
            <c:numRef>
              <c:f>Pivot!$N$67</c:f>
              <c:numCache>
                <c:formatCode>0.00%</c:formatCode>
                <c:ptCount val="1"/>
                <c:pt idx="0">
                  <c:v>0.29158110882956878</c:v>
                </c:pt>
              </c:numCache>
            </c:numRef>
          </c:val>
          <c:extLst>
            <c:ext xmlns:c16="http://schemas.microsoft.com/office/drawing/2014/chart" uri="{C3380CC4-5D6E-409C-BE32-E72D297353CC}">
              <c16:uniqueId val="{00000001-CC81-4286-8CCC-DE46039B5E15}"/>
            </c:ext>
          </c:extLst>
        </c:ser>
        <c:ser>
          <c:idx val="1"/>
          <c:order val="1"/>
          <c:tx>
            <c:strRef>
              <c:f>Pivot!$O$66</c:f>
              <c:strCache>
                <c:ptCount val="1"/>
                <c:pt idx="0">
                  <c:v>User Churn rate</c:v>
                </c:pt>
              </c:strCache>
            </c:strRef>
          </c:tx>
          <c:spPr>
            <a:solidFill>
              <a:srgbClr val="E4C465"/>
            </a:solidFill>
            <a:ln>
              <a:noFill/>
            </a:ln>
            <a:effectLst/>
          </c:spPr>
          <c:invertIfNegative val="0"/>
          <c:dPt>
            <c:idx val="0"/>
            <c:invertIfNegative val="0"/>
            <c:bubble3D val="0"/>
            <c:extLst>
              <c:ext xmlns:c16="http://schemas.microsoft.com/office/drawing/2014/chart" uri="{C3380CC4-5D6E-409C-BE32-E72D297353CC}">
                <c16:uniqueId val="{00000002-CC81-4286-8CCC-DE46039B5E15}"/>
              </c:ext>
            </c:extLst>
          </c:dPt>
          <c:dLbls>
            <c:dLbl>
              <c:idx val="0"/>
              <c:layout>
                <c:manualLayout>
                  <c:x val="-3.1024245194060007E-2"/>
                  <c:y val="2.1843135718390395E-2"/>
                </c:manualLayout>
              </c:layout>
              <c:tx>
                <c:rich>
                  <a:bodyPr/>
                  <a:lstStyle/>
                  <a:p>
                    <a:fld id="{0E778D99-1A76-42B4-B85B-2BB848B92640}" type="SERIESNAME">
                      <a:rPr lang="en-US" sz="1100" b="1">
                        <a:solidFill>
                          <a:sysClr val="windowText" lastClr="000000"/>
                        </a:solidFill>
                      </a:rPr>
                      <a:pPr/>
                      <a:t>[SERIES NAME]</a:t>
                    </a:fld>
                    <a:endParaRPr lang="en-US" sz="1100" b="1" baseline="0">
                      <a:solidFill>
                        <a:sysClr val="windowText" lastClr="000000"/>
                      </a:solidFill>
                    </a:endParaRPr>
                  </a:p>
                  <a:p>
                    <a:fld id="{38357150-47BB-4DEF-AC06-C69FC0FB4D7A}" type="VALUE">
                      <a:rPr lang="en-US" sz="1100" b="1">
                        <a:solidFill>
                          <a:sysClr val="windowText" lastClr="000000"/>
                        </a:solidFill>
                      </a:rPr>
                      <a:pPr/>
                      <a:t>[VALUE]</a:t>
                    </a:fld>
                    <a:endParaRPr lang="en-NG"/>
                  </a:p>
                </c:rich>
              </c:tx>
              <c:showLegendKey val="1"/>
              <c:showVal val="1"/>
              <c:showCatName val="0"/>
              <c:showSerName val="1"/>
              <c:showPercent val="0"/>
              <c:showBubbleSize val="0"/>
              <c:separator>
</c:separator>
              <c:extLst>
                <c:ext xmlns:c15="http://schemas.microsoft.com/office/drawing/2012/chart" uri="{CE6537A1-D6FC-4f65-9D91-7224C49458BB}">
                  <c15:layout>
                    <c:manualLayout>
                      <c:w val="0.32500269005374322"/>
                      <c:h val="0.23816020060694998"/>
                    </c:manualLayout>
                  </c15:layout>
                  <c15:dlblFieldTable/>
                  <c15:showDataLabelsRange val="0"/>
                </c:ext>
                <c:ext xmlns:c16="http://schemas.microsoft.com/office/drawing/2014/chart" uri="{C3380CC4-5D6E-409C-BE32-E72D297353CC}">
                  <c16:uniqueId val="{00000002-CC81-4286-8CCC-DE46039B5E15}"/>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Pivot!$N$67</c:f>
              <c:strCache>
                <c:ptCount val="1"/>
                <c:pt idx="0">
                  <c:v>Total</c:v>
                </c:pt>
              </c:strCache>
            </c:strRef>
          </c:cat>
          <c:val>
            <c:numRef>
              <c:f>Pivot!$O$67</c:f>
              <c:numCache>
                <c:formatCode>0.00%</c:formatCode>
                <c:ptCount val="1"/>
                <c:pt idx="0">
                  <c:v>0.29435483870967744</c:v>
                </c:pt>
              </c:numCache>
            </c:numRef>
          </c:val>
          <c:extLst>
            <c:ext xmlns:c16="http://schemas.microsoft.com/office/drawing/2014/chart" uri="{C3380CC4-5D6E-409C-BE32-E72D297353CC}">
              <c16:uniqueId val="{00000003-CC81-4286-8CCC-DE46039B5E15}"/>
            </c:ext>
          </c:extLst>
        </c:ser>
        <c:dLbls>
          <c:showLegendKey val="0"/>
          <c:showVal val="0"/>
          <c:showCatName val="0"/>
          <c:showSerName val="0"/>
          <c:showPercent val="0"/>
          <c:showBubbleSize val="0"/>
        </c:dLbls>
        <c:gapWidth val="351"/>
        <c:overlap val="21"/>
        <c:axId val="936885424"/>
        <c:axId val="936876784"/>
      </c:barChart>
      <c:catAx>
        <c:axId val="936885424"/>
        <c:scaling>
          <c:orientation val="minMax"/>
        </c:scaling>
        <c:delete val="1"/>
        <c:axPos val="l"/>
        <c:numFmt formatCode="General" sourceLinked="1"/>
        <c:majorTickMark val="out"/>
        <c:minorTickMark val="none"/>
        <c:tickLblPos val="nextTo"/>
        <c:crossAx val="936876784"/>
        <c:crosses val="autoZero"/>
        <c:auto val="1"/>
        <c:lblAlgn val="ctr"/>
        <c:lblOffset val="100"/>
        <c:noMultiLvlLbl val="0"/>
      </c:catAx>
      <c:valAx>
        <c:axId val="936876784"/>
        <c:scaling>
          <c:orientation val="minMax"/>
          <c:max val="0.5"/>
          <c:min val="0"/>
        </c:scaling>
        <c:delete val="1"/>
        <c:axPos val="b"/>
        <c:numFmt formatCode="0.00%" sourceLinked="1"/>
        <c:majorTickMark val="out"/>
        <c:minorTickMark val="none"/>
        <c:tickLblPos val="nextTo"/>
        <c:crossAx val="936885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0">
                <a:solidFill>
                  <a:sysClr val="windowText" lastClr="000000"/>
                </a:solidFill>
              </a:rPr>
              <a:t>Churned User </a:t>
            </a:r>
          </a:p>
          <a:p>
            <a:pPr>
              <a:defRPr/>
            </a:pPr>
            <a:r>
              <a:rPr lang="en-US" sz="2400" b="1">
                <a:solidFill>
                  <a:srgbClr val="E4C465"/>
                </a:solidFill>
              </a:rPr>
              <a:t>By Device</a:t>
            </a:r>
          </a:p>
        </c:rich>
      </c:tx>
      <c:layout>
        <c:manualLayout>
          <c:xMode val="edge"/>
          <c:yMode val="edge"/>
          <c:x val="4.3312205999236721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ash"/>
          <c:size val="20"/>
          <c:spPr>
            <a:solidFill>
              <a:srgbClr val="E4C465">
                <a:alpha val="86000"/>
              </a:srgb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ash"/>
          <c:size val="20"/>
          <c:spPr>
            <a:solidFill>
              <a:srgbClr val="E4C465">
                <a:alpha val="86000"/>
              </a:srgb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4C465"/>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ash"/>
          <c:size val="20"/>
          <c:spPr>
            <a:solidFill>
              <a:srgbClr val="E4C46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pivotFmt>
    </c:pivotFmts>
    <c:plotArea>
      <c:layout/>
      <c:barChart>
        <c:barDir val="col"/>
        <c:grouping val="clustered"/>
        <c:varyColors val="0"/>
        <c:ser>
          <c:idx val="0"/>
          <c:order val="0"/>
          <c:tx>
            <c:strRef>
              <c:f>Pivot!$G$46</c:f>
              <c:strCache>
                <c:ptCount val="1"/>
                <c:pt idx="0">
                  <c:v>Devices count</c:v>
                </c:pt>
              </c:strCache>
            </c:strRef>
          </c:tx>
          <c:spPr>
            <a:solidFill>
              <a:schemeClr val="tx1"/>
            </a:solidFill>
            <a:ln>
              <a:noFill/>
            </a:ln>
            <a:effectLst/>
          </c:spPr>
          <c:invertIfNegative val="0"/>
          <c:dPt>
            <c:idx val="1"/>
            <c:invertIfNegative val="0"/>
            <c:bubble3D val="0"/>
            <c:extLst>
              <c:ext xmlns:c16="http://schemas.microsoft.com/office/drawing/2014/chart" uri="{C3380CC4-5D6E-409C-BE32-E72D297353CC}">
                <c16:uniqueId val="{00000003-250F-471F-ABCB-2D962D4D52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4C465"/>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Pivot!$F$47:$F$50</c:f>
              <c:strCache>
                <c:ptCount val="4"/>
                <c:pt idx="0">
                  <c:v>Mobile SIM Card</c:v>
                </c:pt>
                <c:pt idx="1">
                  <c:v>5G Broadband Router</c:v>
                </c:pt>
                <c:pt idx="2">
                  <c:v>Broadband MiFi</c:v>
                </c:pt>
                <c:pt idx="3">
                  <c:v>4G Router</c:v>
                </c:pt>
              </c:strCache>
            </c:strRef>
          </c:cat>
          <c:val>
            <c:numRef>
              <c:f>Pivot!$G$47:$G$50</c:f>
              <c:numCache>
                <c:formatCode>General</c:formatCode>
                <c:ptCount val="4"/>
                <c:pt idx="0">
                  <c:v>301</c:v>
                </c:pt>
                <c:pt idx="1">
                  <c:v>229</c:v>
                </c:pt>
                <c:pt idx="2">
                  <c:v>228</c:v>
                </c:pt>
                <c:pt idx="3">
                  <c:v>216</c:v>
                </c:pt>
              </c:numCache>
            </c:numRef>
          </c:val>
          <c:extLst>
            <c:ext xmlns:c16="http://schemas.microsoft.com/office/drawing/2014/chart" uri="{C3380CC4-5D6E-409C-BE32-E72D297353CC}">
              <c16:uniqueId val="{00000000-250F-471F-ABCB-2D962D4D5209}"/>
            </c:ext>
          </c:extLst>
        </c:ser>
        <c:dLbls>
          <c:showLegendKey val="0"/>
          <c:showVal val="1"/>
          <c:showCatName val="0"/>
          <c:showSerName val="0"/>
          <c:showPercent val="0"/>
          <c:showBubbleSize val="0"/>
        </c:dLbls>
        <c:gapWidth val="219"/>
        <c:overlap val="-27"/>
        <c:axId val="1570709088"/>
        <c:axId val="1570715328"/>
      </c:barChart>
      <c:lineChart>
        <c:grouping val="standard"/>
        <c:varyColors val="0"/>
        <c:ser>
          <c:idx val="1"/>
          <c:order val="1"/>
          <c:tx>
            <c:strRef>
              <c:f>Pivot!$H$46</c:f>
              <c:strCache>
                <c:ptCount val="1"/>
                <c:pt idx="0">
                  <c:v>Churn rate by device</c:v>
                </c:pt>
              </c:strCache>
            </c:strRef>
          </c:tx>
          <c:spPr>
            <a:ln w="28575" cap="rnd">
              <a:noFill/>
              <a:round/>
            </a:ln>
            <a:effectLst/>
          </c:spPr>
          <c:marker>
            <c:symbol val="dash"/>
            <c:size val="20"/>
            <c:spPr>
              <a:solidFill>
                <a:srgbClr val="E4C465"/>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Pivot!$F$47:$F$50</c:f>
              <c:strCache>
                <c:ptCount val="4"/>
                <c:pt idx="0">
                  <c:v>Mobile SIM Card</c:v>
                </c:pt>
                <c:pt idx="1">
                  <c:v>5G Broadband Router</c:v>
                </c:pt>
                <c:pt idx="2">
                  <c:v>Broadband MiFi</c:v>
                </c:pt>
                <c:pt idx="3">
                  <c:v>4G Router</c:v>
                </c:pt>
              </c:strCache>
            </c:strRef>
          </c:cat>
          <c:val>
            <c:numRef>
              <c:f>Pivot!$H$47:$H$50</c:f>
              <c:numCache>
                <c:formatCode>0%</c:formatCode>
                <c:ptCount val="4"/>
                <c:pt idx="0">
                  <c:v>0.3122923588039867</c:v>
                </c:pt>
                <c:pt idx="1">
                  <c:v>0.27947598253275108</c:v>
                </c:pt>
                <c:pt idx="2">
                  <c:v>0.26754385964912281</c:v>
                </c:pt>
                <c:pt idx="3">
                  <c:v>0.30092592592592593</c:v>
                </c:pt>
              </c:numCache>
            </c:numRef>
          </c:val>
          <c:smooth val="0"/>
          <c:extLst>
            <c:ext xmlns:c16="http://schemas.microsoft.com/office/drawing/2014/chart" uri="{C3380CC4-5D6E-409C-BE32-E72D297353CC}">
              <c16:uniqueId val="{00000001-250F-471F-ABCB-2D962D4D5209}"/>
            </c:ext>
          </c:extLst>
        </c:ser>
        <c:dLbls>
          <c:showLegendKey val="0"/>
          <c:showVal val="1"/>
          <c:showCatName val="0"/>
          <c:showSerName val="0"/>
          <c:showPercent val="0"/>
          <c:showBubbleSize val="0"/>
        </c:dLbls>
        <c:marker val="1"/>
        <c:smooth val="0"/>
        <c:axId val="1061641280"/>
        <c:axId val="1061640800"/>
      </c:lineChart>
      <c:catAx>
        <c:axId val="157070908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570715328"/>
        <c:crosses val="autoZero"/>
        <c:auto val="1"/>
        <c:lblAlgn val="ctr"/>
        <c:lblOffset val="100"/>
        <c:noMultiLvlLbl val="0"/>
      </c:catAx>
      <c:valAx>
        <c:axId val="1570715328"/>
        <c:scaling>
          <c:orientation val="minMax"/>
          <c:min val="10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570709088"/>
        <c:crosses val="autoZero"/>
        <c:crossBetween val="between"/>
        <c:majorUnit val="20"/>
      </c:valAx>
      <c:valAx>
        <c:axId val="1061640800"/>
        <c:scaling>
          <c:orientation val="minMax"/>
          <c:min val="0.2"/>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061641280"/>
        <c:crosses val="max"/>
        <c:crossBetween val="between"/>
        <c:minorUnit val="2.0000000000000005E-3"/>
      </c:valAx>
      <c:catAx>
        <c:axId val="1061641280"/>
        <c:scaling>
          <c:orientation val="minMax"/>
        </c:scaling>
        <c:delete val="1"/>
        <c:axPos val="t"/>
        <c:numFmt formatCode="General" sourceLinked="1"/>
        <c:majorTickMark val="out"/>
        <c:minorTickMark val="none"/>
        <c:tickLblPos val="nextTo"/>
        <c:crossAx val="1061640800"/>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0">
                <a:solidFill>
                  <a:sysClr val="windowText" lastClr="000000"/>
                </a:solidFill>
              </a:rPr>
              <a:t>Churned User</a:t>
            </a:r>
          </a:p>
          <a:p>
            <a:pPr>
              <a:defRPr/>
            </a:pPr>
            <a:r>
              <a:rPr lang="en-US" sz="2400" b="1">
                <a:solidFill>
                  <a:srgbClr val="E4C465"/>
                </a:solidFill>
              </a:rPr>
              <a:t>By Satisfaction</a:t>
            </a:r>
          </a:p>
        </c:rich>
      </c:tx>
      <c:layout>
        <c:manualLayout>
          <c:xMode val="edge"/>
          <c:yMode val="edge"/>
          <c:x val="1.3286632607242355E-2"/>
          <c:y val="1.67336120951075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Pivot!$Z$12</c:f>
              <c:strCache>
                <c:ptCount val="1"/>
                <c:pt idx="0">
                  <c:v>Satisfaction rate</c:v>
                </c:pt>
              </c:strCache>
            </c:strRef>
          </c:tx>
          <c:spPr>
            <a:solidFill>
              <a:schemeClr val="tx1"/>
            </a:solidFill>
            <a:ln>
              <a:noFill/>
            </a:ln>
            <a:effectLst/>
          </c:spPr>
          <c:invertIfNegative val="0"/>
          <c:val>
            <c:numRef>
              <c:f>Pivot!$Z$13:$Z$17</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8295-429F-BA22-E1738E09CF39}"/>
            </c:ext>
          </c:extLst>
        </c:ser>
        <c:dLbls>
          <c:showLegendKey val="0"/>
          <c:showVal val="0"/>
          <c:showCatName val="0"/>
          <c:showSerName val="0"/>
          <c:showPercent val="0"/>
          <c:showBubbleSize val="0"/>
        </c:dLbls>
        <c:gapWidth val="219"/>
        <c:overlap val="-27"/>
        <c:axId val="1666008095"/>
        <c:axId val="1666015775"/>
      </c:barChart>
      <c:lineChart>
        <c:grouping val="standard"/>
        <c:varyColors val="0"/>
        <c:ser>
          <c:idx val="1"/>
          <c:order val="1"/>
          <c:tx>
            <c:strRef>
              <c:f>Pivot!$AA$12</c:f>
              <c:strCache>
                <c:ptCount val="1"/>
                <c:pt idx="0">
                  <c:v>Churn rate</c:v>
                </c:pt>
              </c:strCache>
            </c:strRef>
          </c:tx>
          <c:spPr>
            <a:ln w="53975" cap="rnd">
              <a:solidFill>
                <a:srgbClr val="E4C465"/>
              </a:solidFill>
              <a:round/>
            </a:ln>
            <a:effectLst>
              <a:outerShdw blurRad="101600" dist="50800" dir="8400000" algn="t" rotWithShape="0">
                <a:srgbClr val="E4C465">
                  <a:alpha val="79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Pivot!$AA$13:$AA$17</c:f>
              <c:numCache>
                <c:formatCode>0%</c:formatCode>
                <c:ptCount val="5"/>
                <c:pt idx="0">
                  <c:v>0.23529411764705882</c:v>
                </c:pt>
                <c:pt idx="1">
                  <c:v>0.58333333333333337</c:v>
                </c:pt>
                <c:pt idx="2">
                  <c:v>0.44444444444444442</c:v>
                </c:pt>
                <c:pt idx="3">
                  <c:v>0.42857142857142855</c:v>
                </c:pt>
                <c:pt idx="4">
                  <c:v>0.375</c:v>
                </c:pt>
              </c:numCache>
            </c:numRef>
          </c:val>
          <c:smooth val="1"/>
          <c:extLst>
            <c:ext xmlns:c16="http://schemas.microsoft.com/office/drawing/2014/chart" uri="{C3380CC4-5D6E-409C-BE32-E72D297353CC}">
              <c16:uniqueId val="{00000001-8295-429F-BA22-E1738E09CF39}"/>
            </c:ext>
          </c:extLst>
        </c:ser>
        <c:dLbls>
          <c:showLegendKey val="0"/>
          <c:showVal val="0"/>
          <c:showCatName val="0"/>
          <c:showSerName val="0"/>
          <c:showPercent val="0"/>
          <c:showBubbleSize val="0"/>
        </c:dLbls>
        <c:marker val="1"/>
        <c:smooth val="0"/>
        <c:axId val="1666005695"/>
        <c:axId val="1665992735"/>
      </c:lineChart>
      <c:catAx>
        <c:axId val="1666008095"/>
        <c:scaling>
          <c:orientation val="minMax"/>
        </c:scaling>
        <c:delete val="0"/>
        <c:axPos val="b"/>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666015775"/>
        <c:crosses val="autoZero"/>
        <c:auto val="1"/>
        <c:lblAlgn val="ctr"/>
        <c:lblOffset val="100"/>
        <c:noMultiLvlLbl val="0"/>
      </c:catAx>
      <c:valAx>
        <c:axId val="1666015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666008095"/>
        <c:crosses val="autoZero"/>
        <c:crossBetween val="between"/>
      </c:valAx>
      <c:valAx>
        <c:axId val="16659927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666005695"/>
        <c:crosses val="max"/>
        <c:crossBetween val="between"/>
      </c:valAx>
      <c:catAx>
        <c:axId val="1666005695"/>
        <c:scaling>
          <c:orientation val="minMax"/>
        </c:scaling>
        <c:delete val="1"/>
        <c:axPos val="b"/>
        <c:majorTickMark val="out"/>
        <c:minorTickMark val="none"/>
        <c:tickLblPos val="nextTo"/>
        <c:crossAx val="1665992735"/>
        <c:crosses val="autoZero"/>
        <c:auto val="1"/>
        <c:lblAlgn val="ctr"/>
        <c:lblOffset val="100"/>
        <c:noMultiLvlLbl val="0"/>
      </c:catAx>
      <c:spPr>
        <a:noFill/>
        <a:ln>
          <a:noFill/>
        </a:ln>
        <a:effectLst/>
      </c:spPr>
    </c:plotArea>
    <c:legend>
      <c:legendPos val="b"/>
      <c:layout>
        <c:manualLayout>
          <c:xMode val="edge"/>
          <c:yMode val="edge"/>
          <c:x val="0.26260095541331463"/>
          <c:y val="0.92230182941751071"/>
          <c:w val="0.4393649735857374"/>
          <c:h val="4.87873504462624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0" i="0" u="none" strike="noStrike" kern="1200" spc="0" baseline="0">
                <a:solidFill>
                  <a:sysClr val="windowText" lastClr="000000"/>
                </a:solidFill>
              </a:rPr>
              <a:t>Churned User</a:t>
            </a:r>
          </a:p>
          <a:p>
            <a:pPr>
              <a:defRPr/>
            </a:pPr>
            <a:r>
              <a:rPr lang="en-US" sz="2400" b="1" i="0" u="none" strike="noStrike" kern="1200" spc="0" baseline="0">
                <a:solidFill>
                  <a:srgbClr val="E4C465"/>
                </a:solidFill>
              </a:rPr>
              <a:t>By Reason</a:t>
            </a:r>
          </a:p>
        </c:rich>
      </c:tx>
      <c:layout>
        <c:manualLayout>
          <c:xMode val="edge"/>
          <c:yMode val="edge"/>
          <c:x val="1.3317910536492061E-2"/>
          <c:y val="1.4584531485132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53975" cap="rnd">
            <a:solidFill>
              <a:srgbClr val="E4C465"/>
            </a:solidFill>
            <a:round/>
          </a:ln>
          <a:effectLst>
            <a:outerShdw blurRad="101600" dist="50800" dir="8400000" algn="t" rotWithShape="0">
              <a:srgbClr val="E4C465">
                <a:alpha val="79000"/>
              </a:srgbClr>
            </a:outerShdw>
          </a:effectLst>
        </c:spPr>
        <c:marker>
          <c:symbol val="dash"/>
          <c:size val="21"/>
          <c:spPr>
            <a:solidFill>
              <a:srgbClr val="E4C465"/>
            </a:solidFill>
            <a:ln w="9525">
              <a:noFill/>
            </a:ln>
            <a:effectLst>
              <a:outerShdw blurRad="101600" dist="50800" dir="8400000" algn="t" rotWithShape="0">
                <a:srgbClr val="E4C465">
                  <a:alpha val="79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Pivot!$AA$36</c:f>
              <c:strCache>
                <c:ptCount val="1"/>
                <c:pt idx="0">
                  <c:v>Total User</c:v>
                </c:pt>
              </c:strCache>
            </c:strRef>
          </c:tx>
          <c:spPr>
            <a:solidFill>
              <a:schemeClr val="tx1"/>
            </a:solidFill>
            <a:ln>
              <a:noFill/>
            </a:ln>
            <a:effectLst/>
          </c:spPr>
          <c:invertIfNegative val="0"/>
          <c:cat>
            <c:strRef>
              <c:f>Pivot!$Z$37:$Z$38</c:f>
              <c:strCache>
                <c:ptCount val="2"/>
                <c:pt idx="0">
                  <c:v>No Reason</c:v>
                </c:pt>
                <c:pt idx="1">
                  <c:v>Churned</c:v>
                </c:pt>
              </c:strCache>
            </c:strRef>
          </c:cat>
          <c:val>
            <c:numRef>
              <c:f>Pivot!$AA$37:$AA$38</c:f>
              <c:numCache>
                <c:formatCode>General</c:formatCode>
                <c:ptCount val="2"/>
                <c:pt idx="0">
                  <c:v>350</c:v>
                </c:pt>
                <c:pt idx="1">
                  <c:v>146</c:v>
                </c:pt>
              </c:numCache>
            </c:numRef>
          </c:val>
          <c:extLst>
            <c:ext xmlns:c16="http://schemas.microsoft.com/office/drawing/2014/chart" uri="{C3380CC4-5D6E-409C-BE32-E72D297353CC}">
              <c16:uniqueId val="{00000000-A59D-4331-8C01-63F624841FCC}"/>
            </c:ext>
          </c:extLst>
        </c:ser>
        <c:dLbls>
          <c:showLegendKey val="0"/>
          <c:showVal val="0"/>
          <c:showCatName val="0"/>
          <c:showSerName val="0"/>
          <c:showPercent val="0"/>
          <c:showBubbleSize val="0"/>
        </c:dLbls>
        <c:gapWidth val="219"/>
        <c:overlap val="-27"/>
        <c:axId val="1665987455"/>
        <c:axId val="1665983615"/>
      </c:barChart>
      <c:lineChart>
        <c:grouping val="stacked"/>
        <c:varyColors val="0"/>
        <c:ser>
          <c:idx val="1"/>
          <c:order val="1"/>
          <c:tx>
            <c:strRef>
              <c:f>Pivot!$AB$36</c:f>
              <c:strCache>
                <c:ptCount val="1"/>
                <c:pt idx="0">
                  <c:v>Churn rate</c:v>
                </c:pt>
              </c:strCache>
            </c:strRef>
          </c:tx>
          <c:spPr>
            <a:ln w="53975" cap="rnd">
              <a:solidFill>
                <a:srgbClr val="E4C465"/>
              </a:solidFill>
              <a:round/>
            </a:ln>
            <a:effectLst>
              <a:outerShdw blurRad="101600" dist="50800" dir="8400000" algn="t" rotWithShape="0">
                <a:srgbClr val="E4C465">
                  <a:alpha val="79000"/>
                </a:srgbClr>
              </a:outerShdw>
            </a:effectLst>
          </c:spPr>
          <c:marker>
            <c:symbol val="dash"/>
            <c:size val="21"/>
            <c:spPr>
              <a:solidFill>
                <a:srgbClr val="E4C465"/>
              </a:solidFill>
              <a:ln w="9525">
                <a:noFill/>
              </a:ln>
              <a:effectLst>
                <a:outerShdw blurRad="101600" dist="50800" dir="8400000" algn="t" rotWithShape="0">
                  <a:srgbClr val="E4C465">
                    <a:alpha val="79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Pivot!$Z$37:$Z$38</c:f>
              <c:strCache>
                <c:ptCount val="2"/>
                <c:pt idx="0">
                  <c:v>No Reason</c:v>
                </c:pt>
                <c:pt idx="1">
                  <c:v>Churned</c:v>
                </c:pt>
              </c:strCache>
            </c:strRef>
          </c:cat>
          <c:val>
            <c:numRef>
              <c:f>Pivot!$AB$37:$AB$38</c:f>
              <c:numCache>
                <c:formatCode>0%</c:formatCode>
                <c:ptCount val="2"/>
                <c:pt idx="1">
                  <c:v>1</c:v>
                </c:pt>
              </c:numCache>
            </c:numRef>
          </c:val>
          <c:smooth val="1"/>
          <c:extLst>
            <c:ext xmlns:c16="http://schemas.microsoft.com/office/drawing/2014/chart" uri="{C3380CC4-5D6E-409C-BE32-E72D297353CC}">
              <c16:uniqueId val="{00000001-A59D-4331-8C01-63F624841FCC}"/>
            </c:ext>
          </c:extLst>
        </c:ser>
        <c:dLbls>
          <c:showLegendKey val="0"/>
          <c:showVal val="0"/>
          <c:showCatName val="0"/>
          <c:showSerName val="0"/>
          <c:showPercent val="0"/>
          <c:showBubbleSize val="0"/>
        </c:dLbls>
        <c:marker val="1"/>
        <c:smooth val="0"/>
        <c:axId val="1665972575"/>
        <c:axId val="1665961055"/>
      </c:lineChart>
      <c:catAx>
        <c:axId val="166598745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665983615"/>
        <c:crosses val="autoZero"/>
        <c:auto val="1"/>
        <c:lblAlgn val="ctr"/>
        <c:lblOffset val="100"/>
        <c:noMultiLvlLbl val="0"/>
      </c:catAx>
      <c:valAx>
        <c:axId val="1665983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665987455"/>
        <c:crosses val="autoZero"/>
        <c:crossBetween val="between"/>
      </c:valAx>
      <c:valAx>
        <c:axId val="166596105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665972575"/>
        <c:crosses val="max"/>
        <c:crossBetween val="between"/>
      </c:valAx>
      <c:catAx>
        <c:axId val="1665972575"/>
        <c:scaling>
          <c:orientation val="minMax"/>
        </c:scaling>
        <c:delete val="1"/>
        <c:axPos val="b"/>
        <c:numFmt formatCode="General" sourceLinked="1"/>
        <c:majorTickMark val="out"/>
        <c:minorTickMark val="none"/>
        <c:tickLblPos val="nextTo"/>
        <c:crossAx val="16659610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0">
                <a:solidFill>
                  <a:sysClr val="windowText" lastClr="000000"/>
                </a:solidFill>
              </a:rPr>
              <a:t>Churned User</a:t>
            </a:r>
          </a:p>
          <a:p>
            <a:pPr>
              <a:defRPr/>
            </a:pPr>
            <a:r>
              <a:rPr lang="en-US" sz="2400" b="1">
                <a:solidFill>
                  <a:srgbClr val="E4C465"/>
                </a:solidFill>
              </a:rPr>
              <a:t>By</a:t>
            </a:r>
            <a:r>
              <a:rPr lang="en-US" sz="2400" b="1" baseline="0">
                <a:solidFill>
                  <a:srgbClr val="E4C465"/>
                </a:solidFill>
              </a:rPr>
              <a:t> Plan</a:t>
            </a:r>
            <a:endParaRPr lang="en-US" sz="2400" b="1">
              <a:solidFill>
                <a:srgbClr val="E4C465"/>
              </a:solidFill>
            </a:endParaRPr>
          </a:p>
        </c:rich>
      </c:tx>
      <c:layout>
        <c:manualLayout>
          <c:xMode val="edge"/>
          <c:yMode val="edge"/>
          <c:x val="9.1260926734266432E-3"/>
          <c:y val="1.57264960087308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ln w="53975" cap="rnd">
            <a:solidFill>
              <a:srgbClr val="E4C465"/>
            </a:solidFill>
            <a:round/>
          </a:ln>
          <a:effectLst>
            <a:outerShdw blurRad="101600" dist="50800" dir="8400000" algn="ctr" rotWithShape="0">
              <a:srgbClr val="E4C465">
                <a:alpha val="7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53975" cap="rnd">
            <a:solidFill>
              <a:srgbClr val="E4C465"/>
            </a:solidFill>
            <a:round/>
          </a:ln>
          <a:effectLst>
            <a:outerShdw blurRad="101600" dist="50800" dir="8400000" algn="ctr" rotWithShape="0">
              <a:srgbClr val="E4C465">
                <a:alpha val="79000"/>
              </a:srgbClr>
            </a:outerShdw>
          </a:effectLst>
        </c:spPr>
        <c:marker>
          <c:symbol val="none"/>
        </c:marker>
        <c:dLbl>
          <c:idx val="0"/>
          <c:layout>
            <c:manualLayout>
              <c:x val="1.5293502790161019E-2"/>
              <c:y val="3.076923076923072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53975" cap="rnd">
            <a:solidFill>
              <a:srgbClr val="E4C465"/>
            </a:solidFill>
            <a:round/>
          </a:ln>
          <a:effectLst>
            <a:outerShdw blurRad="101600" dist="50800" dir="8400000" algn="ctr" rotWithShape="0">
              <a:srgbClr val="E4C465">
                <a:alpha val="79000"/>
              </a:srgbClr>
            </a:outerShdw>
          </a:effectLst>
        </c:spPr>
        <c:marker>
          <c:symbol val="none"/>
        </c:marker>
        <c:dLbl>
          <c:idx val="0"/>
          <c:layout>
            <c:manualLayout>
              <c:x val="3.2771791693202275E-2"/>
              <c:y val="-7.6923076923076927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53975" cap="rnd">
            <a:solidFill>
              <a:srgbClr val="E4C465"/>
            </a:solidFill>
            <a:round/>
          </a:ln>
          <a:effectLst>
            <a:outerShdw blurRad="101600" dist="50800" dir="8400000" algn="ctr" rotWithShape="0">
              <a:srgbClr val="E4C465">
                <a:alpha val="79000"/>
              </a:srgbClr>
            </a:outerShdw>
          </a:effectLst>
        </c:spPr>
        <c:marker>
          <c:symbol val="none"/>
        </c:marker>
        <c:dLbl>
          <c:idx val="0"/>
          <c:layout>
            <c:manualLayout>
              <c:x val="3.2771791693202358E-2"/>
              <c:y val="-4.615384615384619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53975" cap="rnd">
            <a:solidFill>
              <a:srgbClr val="E4C465"/>
            </a:solidFill>
            <a:round/>
          </a:ln>
          <a:effectLst>
            <a:outerShdw blurRad="101600" dist="50800" dir="8400000" algn="ctr" rotWithShape="0">
              <a:srgbClr val="E4C465">
                <a:alpha val="79000"/>
              </a:srgbClr>
            </a:outerShdw>
          </a:effectLst>
        </c:spPr>
        <c:marker>
          <c:symbol val="none"/>
        </c:marker>
        <c:dLbl>
          <c:idx val="0"/>
          <c:layout>
            <c:manualLayout>
              <c:x val="-6.5543583386404713E-3"/>
              <c:y val="-3.84615384615384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Pivot!$G$27</c:f>
              <c:strCache>
                <c:ptCount val="1"/>
                <c:pt idx="0">
                  <c:v>Total User</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E4C465"/>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Pivot!$F$28:$F$31</c:f>
              <c:strCache>
                <c:ptCount val="4"/>
                <c:pt idx="0">
                  <c:v>Standard</c:v>
                </c:pt>
                <c:pt idx="1">
                  <c:v>Premium</c:v>
                </c:pt>
                <c:pt idx="2">
                  <c:v>Basic</c:v>
                </c:pt>
                <c:pt idx="3">
                  <c:v>High-Premium</c:v>
                </c:pt>
              </c:strCache>
            </c:strRef>
          </c:cat>
          <c:val>
            <c:numRef>
              <c:f>Pivot!$G$28:$G$31</c:f>
              <c:numCache>
                <c:formatCode>0</c:formatCode>
                <c:ptCount val="4"/>
                <c:pt idx="0">
                  <c:v>234</c:v>
                </c:pt>
                <c:pt idx="1">
                  <c:v>128</c:v>
                </c:pt>
                <c:pt idx="2">
                  <c:v>119</c:v>
                </c:pt>
                <c:pt idx="3">
                  <c:v>15</c:v>
                </c:pt>
              </c:numCache>
            </c:numRef>
          </c:val>
          <c:extLst>
            <c:ext xmlns:c16="http://schemas.microsoft.com/office/drawing/2014/chart" uri="{C3380CC4-5D6E-409C-BE32-E72D297353CC}">
              <c16:uniqueId val="{00000000-F52A-4378-B067-AD95BDC63084}"/>
            </c:ext>
          </c:extLst>
        </c:ser>
        <c:dLbls>
          <c:showLegendKey val="0"/>
          <c:showVal val="1"/>
          <c:showCatName val="0"/>
          <c:showSerName val="0"/>
          <c:showPercent val="0"/>
          <c:showBubbleSize val="0"/>
        </c:dLbls>
        <c:gapWidth val="219"/>
        <c:overlap val="-27"/>
        <c:axId val="1662968175"/>
        <c:axId val="1662968655"/>
      </c:barChart>
      <c:lineChart>
        <c:grouping val="standard"/>
        <c:varyColors val="0"/>
        <c:ser>
          <c:idx val="1"/>
          <c:order val="1"/>
          <c:tx>
            <c:strRef>
              <c:f>Pivot!$H$27</c:f>
              <c:strCache>
                <c:ptCount val="1"/>
                <c:pt idx="0">
                  <c:v>Churn rate</c:v>
                </c:pt>
              </c:strCache>
            </c:strRef>
          </c:tx>
          <c:spPr>
            <a:ln w="53975" cap="rnd">
              <a:solidFill>
                <a:srgbClr val="E4C465"/>
              </a:solidFill>
              <a:round/>
            </a:ln>
            <a:effectLst>
              <a:outerShdw blurRad="101600" dist="50800" dir="8400000" algn="ctr" rotWithShape="0">
                <a:srgbClr val="E4C465">
                  <a:alpha val="79000"/>
                </a:srgbClr>
              </a:outerShdw>
            </a:effectLst>
          </c:spPr>
          <c:marker>
            <c:symbol val="none"/>
          </c:marker>
          <c:dPt>
            <c:idx val="0"/>
            <c:marker>
              <c:symbol val="none"/>
            </c:marker>
            <c:bubble3D val="0"/>
            <c:extLst>
              <c:ext xmlns:c16="http://schemas.microsoft.com/office/drawing/2014/chart" uri="{C3380CC4-5D6E-409C-BE32-E72D297353CC}">
                <c16:uniqueId val="{00000004-F52A-4378-B067-AD95BDC63084}"/>
              </c:ext>
            </c:extLst>
          </c:dPt>
          <c:dPt>
            <c:idx val="1"/>
            <c:marker>
              <c:symbol val="none"/>
            </c:marker>
            <c:bubble3D val="0"/>
            <c:extLst>
              <c:ext xmlns:c16="http://schemas.microsoft.com/office/drawing/2014/chart" uri="{C3380CC4-5D6E-409C-BE32-E72D297353CC}">
                <c16:uniqueId val="{00000003-F52A-4378-B067-AD95BDC63084}"/>
              </c:ext>
            </c:extLst>
          </c:dPt>
          <c:dPt>
            <c:idx val="2"/>
            <c:marker>
              <c:symbol val="none"/>
            </c:marker>
            <c:bubble3D val="0"/>
            <c:extLst>
              <c:ext xmlns:c16="http://schemas.microsoft.com/office/drawing/2014/chart" uri="{C3380CC4-5D6E-409C-BE32-E72D297353CC}">
                <c16:uniqueId val="{00000002-F52A-4378-B067-AD95BDC63084}"/>
              </c:ext>
            </c:extLst>
          </c:dPt>
          <c:dPt>
            <c:idx val="3"/>
            <c:marker>
              <c:symbol val="none"/>
            </c:marker>
            <c:bubble3D val="0"/>
            <c:extLst>
              <c:ext xmlns:c16="http://schemas.microsoft.com/office/drawing/2014/chart" uri="{C3380CC4-5D6E-409C-BE32-E72D297353CC}">
                <c16:uniqueId val="{00000005-F52A-4378-B067-AD95BDC63084}"/>
              </c:ext>
            </c:extLst>
          </c:dPt>
          <c:dLbls>
            <c:dLbl>
              <c:idx val="0"/>
              <c:layout>
                <c:manualLayout>
                  <c:x val="3.2771791693202358E-2"/>
                  <c:y val="-4.61538461538461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2A-4378-B067-AD95BDC63084}"/>
                </c:ext>
              </c:extLst>
            </c:dLbl>
            <c:dLbl>
              <c:idx val="1"/>
              <c:layout>
                <c:manualLayout>
                  <c:x val="3.2771791693202275E-2"/>
                  <c:y val="-7.692307692307692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2A-4378-B067-AD95BDC63084}"/>
                </c:ext>
              </c:extLst>
            </c:dLbl>
            <c:dLbl>
              <c:idx val="2"/>
              <c:layout>
                <c:manualLayout>
                  <c:x val="1.5293502790161019E-2"/>
                  <c:y val="3.07692307692307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2A-4378-B067-AD95BDC63084}"/>
                </c:ext>
              </c:extLst>
            </c:dLbl>
            <c:dLbl>
              <c:idx val="3"/>
              <c:layout>
                <c:manualLayout>
                  <c:x val="-6.5543583386404713E-3"/>
                  <c:y val="-3.84615384615384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2A-4378-B067-AD95BDC63084}"/>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rgbClr val="E4C465"/>
                      </a:solidFill>
                      <a:round/>
                    </a:ln>
                    <a:effectLst/>
                  </c:spPr>
                </c15:leaderLines>
              </c:ext>
            </c:extLst>
          </c:dLbls>
          <c:cat>
            <c:strRef>
              <c:f>Pivot!$F$28:$F$31</c:f>
              <c:strCache>
                <c:ptCount val="4"/>
                <c:pt idx="0">
                  <c:v>Standard</c:v>
                </c:pt>
                <c:pt idx="1">
                  <c:v>Premium</c:v>
                </c:pt>
                <c:pt idx="2">
                  <c:v>Basic</c:v>
                </c:pt>
                <c:pt idx="3">
                  <c:v>High-Premium</c:v>
                </c:pt>
              </c:strCache>
            </c:strRef>
          </c:cat>
          <c:val>
            <c:numRef>
              <c:f>Pivot!$H$28:$H$31</c:f>
              <c:numCache>
                <c:formatCode>0%</c:formatCode>
                <c:ptCount val="4"/>
                <c:pt idx="0">
                  <c:v>0.26923076923076922</c:v>
                </c:pt>
                <c:pt idx="1">
                  <c:v>0.25</c:v>
                </c:pt>
                <c:pt idx="2">
                  <c:v>0.37815126050420167</c:v>
                </c:pt>
                <c:pt idx="3">
                  <c:v>0.4</c:v>
                </c:pt>
              </c:numCache>
            </c:numRef>
          </c:val>
          <c:smooth val="1"/>
          <c:extLst>
            <c:ext xmlns:c16="http://schemas.microsoft.com/office/drawing/2014/chart" uri="{C3380CC4-5D6E-409C-BE32-E72D297353CC}">
              <c16:uniqueId val="{00000001-F52A-4378-B067-AD95BDC63084}"/>
            </c:ext>
          </c:extLst>
        </c:ser>
        <c:dLbls>
          <c:showLegendKey val="0"/>
          <c:showVal val="1"/>
          <c:showCatName val="0"/>
          <c:showSerName val="0"/>
          <c:showPercent val="0"/>
          <c:showBubbleSize val="0"/>
        </c:dLbls>
        <c:marker val="1"/>
        <c:smooth val="0"/>
        <c:axId val="1394188047"/>
        <c:axId val="1394216847"/>
      </c:lineChart>
      <c:catAx>
        <c:axId val="166296817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662968655"/>
        <c:crosses val="autoZero"/>
        <c:auto val="1"/>
        <c:lblAlgn val="ctr"/>
        <c:lblOffset val="100"/>
        <c:noMultiLvlLbl val="0"/>
      </c:catAx>
      <c:valAx>
        <c:axId val="16629686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662968175"/>
        <c:crosses val="autoZero"/>
        <c:crossBetween val="between"/>
      </c:valAx>
      <c:valAx>
        <c:axId val="13942168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1394188047"/>
        <c:crosses val="max"/>
        <c:crossBetween val="between"/>
      </c:valAx>
      <c:catAx>
        <c:axId val="1394188047"/>
        <c:scaling>
          <c:orientation val="minMax"/>
        </c:scaling>
        <c:delete val="1"/>
        <c:axPos val="b"/>
        <c:numFmt formatCode="General" sourceLinked="1"/>
        <c:majorTickMark val="out"/>
        <c:minorTickMark val="none"/>
        <c:tickLblPos val="nextTo"/>
        <c:crossAx val="139421684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solidFill>
                  <a:srgbClr val="E4C465"/>
                </a:solidFill>
              </a:rPr>
              <a:t>Revenue</a:t>
            </a:r>
          </a:p>
        </c:rich>
      </c:tx>
      <c:layout>
        <c:manualLayout>
          <c:xMode val="edge"/>
          <c:yMode val="edge"/>
          <c:x val="6.6586534943748513E-2"/>
          <c:y val="2.31353667817211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C465"/>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Pivot!$G$35</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C465"/>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Pivot!$F$36:$F$39</c:f>
              <c:strCache>
                <c:ptCount val="4"/>
                <c:pt idx="0">
                  <c:v>Basic</c:v>
                </c:pt>
                <c:pt idx="1">
                  <c:v>High-Premium</c:v>
                </c:pt>
                <c:pt idx="2">
                  <c:v>Premium</c:v>
                </c:pt>
                <c:pt idx="3">
                  <c:v>Standard</c:v>
                </c:pt>
              </c:strCache>
            </c:strRef>
          </c:cat>
          <c:val>
            <c:numRef>
              <c:f>Pivot!$G$36:$G$39</c:f>
              <c:numCache>
                <c:formatCode>#,##0</c:formatCode>
                <c:ptCount val="4"/>
                <c:pt idx="0">
                  <c:v>5016200</c:v>
                </c:pt>
                <c:pt idx="1">
                  <c:v>35289000</c:v>
                </c:pt>
                <c:pt idx="2">
                  <c:v>95883300</c:v>
                </c:pt>
                <c:pt idx="3">
                  <c:v>63159700</c:v>
                </c:pt>
              </c:numCache>
            </c:numRef>
          </c:val>
          <c:extLst>
            <c:ext xmlns:c16="http://schemas.microsoft.com/office/drawing/2014/chart" uri="{C3380CC4-5D6E-409C-BE32-E72D297353CC}">
              <c16:uniqueId val="{00000000-390E-4A8A-8253-5F290791A8EF}"/>
            </c:ext>
          </c:extLst>
        </c:ser>
        <c:dLbls>
          <c:showLegendKey val="0"/>
          <c:showVal val="0"/>
          <c:showCatName val="0"/>
          <c:showSerName val="0"/>
          <c:showPercent val="0"/>
          <c:showBubbleSize val="0"/>
        </c:dLbls>
        <c:gapWidth val="219"/>
        <c:overlap val="-36"/>
        <c:axId val="420872095"/>
        <c:axId val="420846175"/>
      </c:barChart>
      <c:catAx>
        <c:axId val="420872095"/>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420846175"/>
        <c:crosses val="autoZero"/>
        <c:auto val="1"/>
        <c:lblAlgn val="ctr"/>
        <c:lblOffset val="100"/>
        <c:noMultiLvlLbl val="0"/>
      </c:catAx>
      <c:valAx>
        <c:axId val="4208461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42087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[mtn_customer_churn(Dashboard).xlsx]Pivot!PivotTable20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ln w="53975" cap="rnd">
            <a:solidFill>
              <a:srgbClr val="E4C465"/>
            </a:solidFill>
            <a:round/>
          </a:ln>
          <a:effectLst>
            <a:outerShdw blurRad="101600" dist="50800" dir="8400000" algn="ctr" rotWithShape="0">
              <a:srgbClr val="E4C465">
                <a:alpha val="7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Pivot!$AE$24</c:f>
              <c:strCache>
                <c:ptCount val="1"/>
                <c:pt idx="0">
                  <c:v>Total User</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E4C465"/>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Pivot!$AD$25:$AD$32</c:f>
              <c:strCache>
                <c:ptCount val="8"/>
                <c:pt idx="0">
                  <c:v>Better Offers from Competitors</c:v>
                </c:pt>
                <c:pt idx="1">
                  <c:v>Costly Data Plans</c:v>
                </c:pt>
                <c:pt idx="2">
                  <c:v>Fast Data Consumption</c:v>
                </c:pt>
                <c:pt idx="3">
                  <c:v>High Call Tarriffs</c:v>
                </c:pt>
                <c:pt idx="4">
                  <c:v>Poor Customer Service</c:v>
                </c:pt>
                <c:pt idx="5">
                  <c:v>Poor Network</c:v>
                </c:pt>
                <c:pt idx="6">
                  <c:v>Relocation</c:v>
                </c:pt>
                <c:pt idx="7">
                  <c:v>No reason</c:v>
                </c:pt>
              </c:strCache>
            </c:strRef>
          </c:cat>
          <c:val>
            <c:numRef>
              <c:f>Pivot!$AE$25:$AE$32</c:f>
              <c:numCache>
                <c:formatCode>General</c:formatCode>
                <c:ptCount val="8"/>
                <c:pt idx="0">
                  <c:v>29</c:v>
                </c:pt>
                <c:pt idx="1">
                  <c:v>20</c:v>
                </c:pt>
                <c:pt idx="2">
                  <c:v>18</c:v>
                </c:pt>
                <c:pt idx="3">
                  <c:v>26</c:v>
                </c:pt>
                <c:pt idx="4">
                  <c:v>18</c:v>
                </c:pt>
                <c:pt idx="5">
                  <c:v>20</c:v>
                </c:pt>
                <c:pt idx="6">
                  <c:v>15</c:v>
                </c:pt>
                <c:pt idx="7">
                  <c:v>350</c:v>
                </c:pt>
              </c:numCache>
            </c:numRef>
          </c:val>
          <c:extLst>
            <c:ext xmlns:c16="http://schemas.microsoft.com/office/drawing/2014/chart" uri="{C3380CC4-5D6E-409C-BE32-E72D297353CC}">
              <c16:uniqueId val="{00000000-91A4-4A85-AC3F-4FF7CAF62353}"/>
            </c:ext>
          </c:extLst>
        </c:ser>
        <c:dLbls>
          <c:showLegendKey val="0"/>
          <c:showVal val="1"/>
          <c:showCatName val="0"/>
          <c:showSerName val="0"/>
          <c:showPercent val="0"/>
          <c:showBubbleSize val="0"/>
        </c:dLbls>
        <c:gapWidth val="130"/>
        <c:overlap val="-27"/>
        <c:axId val="785191888"/>
        <c:axId val="785187088"/>
      </c:barChart>
      <c:lineChart>
        <c:grouping val="stacked"/>
        <c:varyColors val="0"/>
        <c:ser>
          <c:idx val="1"/>
          <c:order val="1"/>
          <c:tx>
            <c:strRef>
              <c:f>Pivot!$AF$24</c:f>
              <c:strCache>
                <c:ptCount val="1"/>
                <c:pt idx="0">
                  <c:v>Churn rate</c:v>
                </c:pt>
              </c:strCache>
            </c:strRef>
          </c:tx>
          <c:spPr>
            <a:ln w="53975" cap="rnd">
              <a:solidFill>
                <a:srgbClr val="E4C465"/>
              </a:solidFill>
              <a:round/>
            </a:ln>
            <a:effectLst>
              <a:outerShdw blurRad="101600" dist="50800" dir="8400000" algn="ctr" rotWithShape="0">
                <a:srgbClr val="E4C465">
                  <a:alpha val="79000"/>
                </a:srgbClr>
              </a:outerShdw>
            </a:effectLst>
          </c:spPr>
          <c:marker>
            <c:symbol val="none"/>
          </c:marker>
          <c:dLbls>
            <c:delete val="1"/>
          </c:dLbls>
          <c:cat>
            <c:strRef>
              <c:f>Pivot!$AD$25:$AD$32</c:f>
              <c:strCache>
                <c:ptCount val="8"/>
                <c:pt idx="0">
                  <c:v>Better Offers from Competitors</c:v>
                </c:pt>
                <c:pt idx="1">
                  <c:v>Costly Data Plans</c:v>
                </c:pt>
                <c:pt idx="2">
                  <c:v>Fast Data Consumption</c:v>
                </c:pt>
                <c:pt idx="3">
                  <c:v>High Call Tarriffs</c:v>
                </c:pt>
                <c:pt idx="4">
                  <c:v>Poor Customer Service</c:v>
                </c:pt>
                <c:pt idx="5">
                  <c:v>Poor Network</c:v>
                </c:pt>
                <c:pt idx="6">
                  <c:v>Relocation</c:v>
                </c:pt>
                <c:pt idx="7">
                  <c:v>No reason</c:v>
                </c:pt>
              </c:strCache>
            </c:strRef>
          </c:cat>
          <c:val>
            <c:numRef>
              <c:f>Pivot!$AF$25:$AF$32</c:f>
              <c:numCache>
                <c:formatCode>0%</c:formatCode>
                <c:ptCount val="8"/>
                <c:pt idx="0">
                  <c:v>1</c:v>
                </c:pt>
                <c:pt idx="1">
                  <c:v>1</c:v>
                </c:pt>
                <c:pt idx="2">
                  <c:v>1</c:v>
                </c:pt>
                <c:pt idx="3">
                  <c:v>1</c:v>
                </c:pt>
                <c:pt idx="4">
                  <c:v>1</c:v>
                </c:pt>
                <c:pt idx="5">
                  <c:v>1</c:v>
                </c:pt>
                <c:pt idx="6">
                  <c:v>1</c:v>
                </c:pt>
              </c:numCache>
            </c:numRef>
          </c:val>
          <c:smooth val="0"/>
          <c:extLst>
            <c:ext xmlns:c16="http://schemas.microsoft.com/office/drawing/2014/chart" uri="{C3380CC4-5D6E-409C-BE32-E72D297353CC}">
              <c16:uniqueId val="{00000001-91A4-4A85-AC3F-4FF7CAF62353}"/>
            </c:ext>
          </c:extLst>
        </c:ser>
        <c:dLbls>
          <c:showLegendKey val="0"/>
          <c:showVal val="1"/>
          <c:showCatName val="0"/>
          <c:showSerName val="0"/>
          <c:showPercent val="0"/>
          <c:showBubbleSize val="0"/>
        </c:dLbls>
        <c:marker val="1"/>
        <c:smooth val="0"/>
        <c:axId val="785194768"/>
        <c:axId val="785189968"/>
      </c:lineChart>
      <c:catAx>
        <c:axId val="78519188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785187088"/>
        <c:crosses val="autoZero"/>
        <c:auto val="1"/>
        <c:lblAlgn val="ctr"/>
        <c:lblOffset val="100"/>
        <c:noMultiLvlLbl val="0"/>
      </c:catAx>
      <c:valAx>
        <c:axId val="78518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785191888"/>
        <c:crosses val="autoZero"/>
        <c:crossBetween val="between"/>
      </c:valAx>
      <c:valAx>
        <c:axId val="78518996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4C465"/>
                </a:solidFill>
                <a:latin typeface="+mn-lt"/>
                <a:ea typeface="+mn-ea"/>
                <a:cs typeface="+mn-cs"/>
              </a:defRPr>
            </a:pPr>
            <a:endParaRPr lang="en-NG"/>
          </a:p>
        </c:txPr>
        <c:crossAx val="785194768"/>
        <c:crosses val="max"/>
        <c:crossBetween val="between"/>
      </c:valAx>
      <c:catAx>
        <c:axId val="785194768"/>
        <c:scaling>
          <c:orientation val="minMax"/>
        </c:scaling>
        <c:delete val="1"/>
        <c:axPos val="b"/>
        <c:numFmt formatCode="General" sourceLinked="1"/>
        <c:majorTickMark val="out"/>
        <c:minorTickMark val="none"/>
        <c:tickLblPos val="nextTo"/>
        <c:crossAx val="785189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chart" Target="../charts/chart11.xml"/><Relationship Id="rId10"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5.xml"/><Relationship Id="rId1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3" Type="http://schemas.openxmlformats.org/officeDocument/2006/relationships/image" Target="../media/image3.png"/><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image" Target="../media/image5.svg"/><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image" Target="../media/image4.svg"/><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1322463</xdr:colOff>
      <xdr:row>0</xdr:row>
      <xdr:rowOff>249836</xdr:rowOff>
    </xdr:from>
    <xdr:to>
      <xdr:col>5</xdr:col>
      <xdr:colOff>363220</xdr:colOff>
      <xdr:row>0</xdr:row>
      <xdr:rowOff>260659</xdr:rowOff>
    </xdr:to>
    <xdr:cxnSp macro="">
      <xdr:nvCxnSpPr>
        <xdr:cNvPr id="4" name="Straight Connector 3">
          <a:extLst>
            <a:ext uri="{FF2B5EF4-FFF2-40B4-BE49-F238E27FC236}">
              <a16:creationId xmlns:a16="http://schemas.microsoft.com/office/drawing/2014/main" id="{817239C3-A836-1C35-C944-3C0D546A241A}"/>
            </a:ext>
          </a:extLst>
        </xdr:cNvPr>
        <xdr:cNvCxnSpPr/>
      </xdr:nvCxnSpPr>
      <xdr:spPr>
        <a:xfrm flipV="1">
          <a:off x="4242422" y="249836"/>
          <a:ext cx="1773339" cy="10823"/>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4</xdr:col>
      <xdr:colOff>0</xdr:colOff>
      <xdr:row>9</xdr:row>
      <xdr:rowOff>0</xdr:rowOff>
    </xdr:from>
    <xdr:to>
      <xdr:col>5</xdr:col>
      <xdr:colOff>368011</xdr:colOff>
      <xdr:row>9</xdr:row>
      <xdr:rowOff>10823</xdr:rowOff>
    </xdr:to>
    <xdr:cxnSp macro="">
      <xdr:nvCxnSpPr>
        <xdr:cNvPr id="6" name="Straight Connector 5">
          <a:extLst>
            <a:ext uri="{FF2B5EF4-FFF2-40B4-BE49-F238E27FC236}">
              <a16:creationId xmlns:a16="http://schemas.microsoft.com/office/drawing/2014/main" id="{E479A448-FB5A-492B-B3F7-4A0B87740F8A}"/>
            </a:ext>
          </a:extLst>
        </xdr:cNvPr>
        <xdr:cNvCxnSpPr/>
      </xdr:nvCxnSpPr>
      <xdr:spPr>
        <a:xfrm flipV="1">
          <a:off x="4263571" y="1814286"/>
          <a:ext cx="1169321" cy="10823"/>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45</xdr:col>
      <xdr:colOff>177371</xdr:colOff>
      <xdr:row>75</xdr:row>
      <xdr:rowOff>30725</xdr:rowOff>
    </xdr:to>
    <xdr:sp macro="" textlink="">
      <xdr:nvSpPr>
        <xdr:cNvPr id="2" name="Rectangle 1">
          <a:extLst>
            <a:ext uri="{FF2B5EF4-FFF2-40B4-BE49-F238E27FC236}">
              <a16:creationId xmlns:a16="http://schemas.microsoft.com/office/drawing/2014/main" id="{1C0E7C51-49CB-4D2A-B84A-FCA665D282BE}"/>
            </a:ext>
          </a:extLst>
        </xdr:cNvPr>
        <xdr:cNvSpPr/>
      </xdr:nvSpPr>
      <xdr:spPr>
        <a:xfrm>
          <a:off x="0" y="0"/>
          <a:ext cx="27731835" cy="15338761"/>
        </a:xfrm>
        <a:prstGeom prst="rect">
          <a:avLst/>
        </a:prstGeom>
        <a:solidFill>
          <a:srgbClr val="1E1E1E">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ysClr val="windowText" lastClr="000000"/>
            </a:solidFill>
            <a:latin typeface="+mn-lt"/>
            <a:ea typeface="+mn-lt"/>
            <a:cs typeface="+mn-lt"/>
          </a:endParaRPr>
        </a:p>
      </xdr:txBody>
    </xdr:sp>
    <xdr:clientData/>
  </xdr:twoCellAnchor>
  <xdr:twoCellAnchor>
    <xdr:from>
      <xdr:col>1</xdr:col>
      <xdr:colOff>389659</xdr:colOff>
      <xdr:row>3</xdr:row>
      <xdr:rowOff>64943</xdr:rowOff>
    </xdr:from>
    <xdr:to>
      <xdr:col>45</xdr:col>
      <xdr:colOff>72160</xdr:colOff>
      <xdr:row>74</xdr:row>
      <xdr:rowOff>52916</xdr:rowOff>
    </xdr:to>
    <xdr:sp macro="" textlink="">
      <xdr:nvSpPr>
        <xdr:cNvPr id="3" name="Rectangle: Top Corners Rounded 2">
          <a:extLst>
            <a:ext uri="{FF2B5EF4-FFF2-40B4-BE49-F238E27FC236}">
              <a16:creationId xmlns:a16="http://schemas.microsoft.com/office/drawing/2014/main" id="{CA3CAD74-A249-4643-9794-760C3B50F0F4}"/>
            </a:ext>
          </a:extLst>
        </xdr:cNvPr>
        <xdr:cNvSpPr/>
      </xdr:nvSpPr>
      <xdr:spPr>
        <a:xfrm>
          <a:off x="995795" y="649432"/>
          <a:ext cx="26352501" cy="13820870"/>
        </a:xfrm>
        <a:prstGeom prst="rect">
          <a:avLst/>
        </a:prstGeom>
        <a:solidFill>
          <a:srgbClr val="CC9900">
            <a:alpha val="29804"/>
          </a:srgbClr>
        </a:solidFill>
        <a:ln w="762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5</xdr:col>
      <xdr:colOff>479800</xdr:colOff>
      <xdr:row>6</xdr:row>
      <xdr:rowOff>60161</xdr:rowOff>
    </xdr:from>
    <xdr:to>
      <xdr:col>44</xdr:col>
      <xdr:colOff>418522</xdr:colOff>
      <xdr:row>74</xdr:row>
      <xdr:rowOff>0</xdr:rowOff>
    </xdr:to>
    <xdr:sp macro="" textlink="">
      <xdr:nvSpPr>
        <xdr:cNvPr id="4" name="Rectangle: Rounded Corners 3">
          <a:extLst>
            <a:ext uri="{FF2B5EF4-FFF2-40B4-BE49-F238E27FC236}">
              <a16:creationId xmlns:a16="http://schemas.microsoft.com/office/drawing/2014/main" id="{A74450AD-A2B6-4FAE-9DA4-6F89EFE10FFE}"/>
            </a:ext>
          </a:extLst>
        </xdr:cNvPr>
        <xdr:cNvSpPr/>
      </xdr:nvSpPr>
      <xdr:spPr>
        <a:xfrm>
          <a:off x="3510482" y="1229138"/>
          <a:ext cx="23578040" cy="13188248"/>
        </a:xfrm>
        <a:prstGeom prst="rect">
          <a:avLst/>
        </a:prstGeom>
        <a:solidFill>
          <a:srgbClr val="1E1E1E">
            <a:alpha val="74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editAs="oneCell">
    <xdr:from>
      <xdr:col>41</xdr:col>
      <xdr:colOff>385158</xdr:colOff>
      <xdr:row>3</xdr:row>
      <xdr:rowOff>32632</xdr:rowOff>
    </xdr:from>
    <xdr:to>
      <xdr:col>42</xdr:col>
      <xdr:colOff>539326</xdr:colOff>
      <xdr:row>6</xdr:row>
      <xdr:rowOff>112677</xdr:rowOff>
    </xdr:to>
    <xdr:pic>
      <xdr:nvPicPr>
        <xdr:cNvPr id="5" name="Graphic 4" descr="Business Growth with solid fill">
          <a:extLst>
            <a:ext uri="{FF2B5EF4-FFF2-40B4-BE49-F238E27FC236}">
              <a16:creationId xmlns:a16="http://schemas.microsoft.com/office/drawing/2014/main" id="{6BC7FE3E-3904-42BE-86A7-5F7474B7917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769283" y="604132"/>
          <a:ext cx="773293" cy="651545"/>
        </a:xfrm>
        <a:prstGeom prst="rect">
          <a:avLst/>
        </a:prstGeom>
      </xdr:spPr>
    </xdr:pic>
    <xdr:clientData/>
  </xdr:twoCellAnchor>
  <xdr:twoCellAnchor editAs="oneCell">
    <xdr:from>
      <xdr:col>40</xdr:col>
      <xdr:colOff>274205</xdr:colOff>
      <xdr:row>3</xdr:row>
      <xdr:rowOff>127444</xdr:rowOff>
    </xdr:from>
    <xdr:to>
      <xdr:col>41</xdr:col>
      <xdr:colOff>266183</xdr:colOff>
      <xdr:row>6</xdr:row>
      <xdr:rowOff>119985</xdr:rowOff>
    </xdr:to>
    <xdr:pic>
      <xdr:nvPicPr>
        <xdr:cNvPr id="6" name="Graphic 5" descr="Statistics with solid fill">
          <a:extLst>
            <a:ext uri="{FF2B5EF4-FFF2-40B4-BE49-F238E27FC236}">
              <a16:creationId xmlns:a16="http://schemas.microsoft.com/office/drawing/2014/main" id="{90AC1418-0FFF-42F4-913F-48DB36E2B43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5039205" y="698944"/>
          <a:ext cx="611103" cy="564041"/>
        </a:xfrm>
        <a:prstGeom prst="rect">
          <a:avLst/>
        </a:prstGeom>
      </xdr:spPr>
    </xdr:pic>
    <xdr:clientData/>
  </xdr:twoCellAnchor>
  <xdr:twoCellAnchor>
    <xdr:from>
      <xdr:col>6</xdr:col>
      <xdr:colOff>33853</xdr:colOff>
      <xdr:row>7</xdr:row>
      <xdr:rowOff>55507</xdr:rowOff>
    </xdr:from>
    <xdr:to>
      <xdr:col>13</xdr:col>
      <xdr:colOff>382996</xdr:colOff>
      <xdr:row>18</xdr:row>
      <xdr:rowOff>144548</xdr:rowOff>
    </xdr:to>
    <xdr:sp macro="" textlink="">
      <xdr:nvSpPr>
        <xdr:cNvPr id="7" name="Rectangle 6">
          <a:extLst>
            <a:ext uri="{FF2B5EF4-FFF2-40B4-BE49-F238E27FC236}">
              <a16:creationId xmlns:a16="http://schemas.microsoft.com/office/drawing/2014/main" id="{72EEABED-8BC7-4C5B-A476-8DDEEDF0AE5A}"/>
            </a:ext>
          </a:extLst>
        </xdr:cNvPr>
        <xdr:cNvSpPr/>
      </xdr:nvSpPr>
      <xdr:spPr>
        <a:xfrm>
          <a:off x="3670671" y="1419314"/>
          <a:ext cx="4592098" cy="2232166"/>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5</xdr:col>
      <xdr:colOff>463465</xdr:colOff>
      <xdr:row>3</xdr:row>
      <xdr:rowOff>28296</xdr:rowOff>
    </xdr:from>
    <xdr:to>
      <xdr:col>19</xdr:col>
      <xdr:colOff>266903</xdr:colOff>
      <xdr:row>5</xdr:row>
      <xdr:rowOff>171533</xdr:rowOff>
    </xdr:to>
    <xdr:sp macro="" textlink="">
      <xdr:nvSpPr>
        <xdr:cNvPr id="8" name="TextBox 7">
          <a:extLst>
            <a:ext uri="{FF2B5EF4-FFF2-40B4-BE49-F238E27FC236}">
              <a16:creationId xmlns:a16="http://schemas.microsoft.com/office/drawing/2014/main" id="{FB307249-90DA-47E9-A175-CBCAD598E9F8}"/>
            </a:ext>
          </a:extLst>
        </xdr:cNvPr>
        <xdr:cNvSpPr txBox="1"/>
      </xdr:nvSpPr>
      <xdr:spPr>
        <a:xfrm>
          <a:off x="3494147" y="612785"/>
          <a:ext cx="8289347" cy="532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800" b="1">
              <a:solidFill>
                <a:sysClr val="windowText" lastClr="000000"/>
              </a:solidFill>
              <a:latin typeface="+mj-lt"/>
            </a:rPr>
            <a:t>Network Churn</a:t>
          </a:r>
          <a:r>
            <a:rPr lang="en-US" sz="3800" b="1" baseline="0">
              <a:solidFill>
                <a:sysClr val="windowText" lastClr="000000"/>
              </a:solidFill>
              <a:latin typeface="+mj-lt"/>
            </a:rPr>
            <a:t> Dashboard</a:t>
          </a:r>
          <a:endParaRPr lang="en-NG" sz="3800" b="1">
            <a:solidFill>
              <a:sysClr val="windowText" lastClr="000000"/>
            </a:solidFill>
            <a:latin typeface="+mj-lt"/>
          </a:endParaRPr>
        </a:p>
      </xdr:txBody>
    </xdr:sp>
    <xdr:clientData/>
  </xdr:twoCellAnchor>
  <xdr:twoCellAnchor>
    <xdr:from>
      <xdr:col>32</xdr:col>
      <xdr:colOff>357438</xdr:colOff>
      <xdr:row>19</xdr:row>
      <xdr:rowOff>42567</xdr:rowOff>
    </xdr:from>
    <xdr:to>
      <xdr:col>44</xdr:col>
      <xdr:colOff>207909</xdr:colOff>
      <xdr:row>73</xdr:row>
      <xdr:rowOff>44302</xdr:rowOff>
    </xdr:to>
    <xdr:sp macro="" textlink="">
      <xdr:nvSpPr>
        <xdr:cNvPr id="9" name="Rectangle 40">
          <a:extLst>
            <a:ext uri="{FF2B5EF4-FFF2-40B4-BE49-F238E27FC236}">
              <a16:creationId xmlns:a16="http://schemas.microsoft.com/office/drawing/2014/main" id="{82032DE2-8637-4464-B6BF-FA335CFBD01E}"/>
            </a:ext>
          </a:extLst>
        </xdr:cNvPr>
        <xdr:cNvSpPr/>
      </xdr:nvSpPr>
      <xdr:spPr>
        <a:xfrm>
          <a:off x="19753802" y="3744328"/>
          <a:ext cx="7124107" cy="10522531"/>
        </a:xfrm>
        <a:custGeom>
          <a:avLst/>
          <a:gdLst>
            <a:gd name="connsiteX0" fmla="*/ 0 w 5446890"/>
            <a:gd name="connsiteY0" fmla="*/ 0 h 8633111"/>
            <a:gd name="connsiteX1" fmla="*/ 5446890 w 5446890"/>
            <a:gd name="connsiteY1" fmla="*/ 0 h 8633111"/>
            <a:gd name="connsiteX2" fmla="*/ 5446890 w 5446890"/>
            <a:gd name="connsiteY2" fmla="*/ 8633111 h 8633111"/>
            <a:gd name="connsiteX3" fmla="*/ 0 w 5446890"/>
            <a:gd name="connsiteY3" fmla="*/ 8633111 h 8633111"/>
            <a:gd name="connsiteX4" fmla="*/ 0 w 5446890"/>
            <a:gd name="connsiteY4" fmla="*/ 0 h 8633111"/>
            <a:gd name="connsiteX0" fmla="*/ 0 w 5446890"/>
            <a:gd name="connsiteY0" fmla="*/ 0 h 8633111"/>
            <a:gd name="connsiteX1" fmla="*/ 5446890 w 5446890"/>
            <a:gd name="connsiteY1" fmla="*/ 0 h 8633111"/>
            <a:gd name="connsiteX2" fmla="*/ 5175249 w 5446890"/>
            <a:gd name="connsiteY2" fmla="*/ 8381999 h 8633111"/>
            <a:gd name="connsiteX3" fmla="*/ 0 w 5446890"/>
            <a:gd name="connsiteY3" fmla="*/ 8633111 h 8633111"/>
            <a:gd name="connsiteX4" fmla="*/ 0 w 5446890"/>
            <a:gd name="connsiteY4" fmla="*/ 0 h 8633111"/>
            <a:gd name="connsiteX0" fmla="*/ 0 w 5446890"/>
            <a:gd name="connsiteY0" fmla="*/ 0 h 8633111"/>
            <a:gd name="connsiteX1" fmla="*/ 5446890 w 5446890"/>
            <a:gd name="connsiteY1" fmla="*/ 0 h 8633111"/>
            <a:gd name="connsiteX2" fmla="*/ 5446890 w 5446890"/>
            <a:gd name="connsiteY2" fmla="*/ 8572499 h 8633111"/>
            <a:gd name="connsiteX3" fmla="*/ 0 w 5446890"/>
            <a:gd name="connsiteY3" fmla="*/ 8633111 h 8633111"/>
            <a:gd name="connsiteX4" fmla="*/ 0 w 5446890"/>
            <a:gd name="connsiteY4" fmla="*/ 0 h 863311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446890" h="8633111">
              <a:moveTo>
                <a:pt x="0" y="0"/>
              </a:moveTo>
              <a:lnTo>
                <a:pt x="5446890" y="0"/>
              </a:lnTo>
              <a:lnTo>
                <a:pt x="5446890" y="8572499"/>
              </a:lnTo>
              <a:lnTo>
                <a:pt x="0" y="8633111"/>
              </a:lnTo>
              <a:lnTo>
                <a:pt x="0" y="0"/>
              </a:lnTo>
              <a:close/>
            </a:path>
          </a:pathLst>
        </a:cu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19</xdr:col>
      <xdr:colOff>476251</xdr:colOff>
      <xdr:row>19</xdr:row>
      <xdr:rowOff>42567</xdr:rowOff>
    </xdr:from>
    <xdr:to>
      <xdr:col>32</xdr:col>
      <xdr:colOff>187614</xdr:colOff>
      <xdr:row>46</xdr:row>
      <xdr:rowOff>122116</xdr:rowOff>
    </xdr:to>
    <xdr:sp macro="" textlink="">
      <xdr:nvSpPr>
        <xdr:cNvPr id="10" name="Rectangle: Top Corners Rounded 9">
          <a:extLst>
            <a:ext uri="{FF2B5EF4-FFF2-40B4-BE49-F238E27FC236}">
              <a16:creationId xmlns:a16="http://schemas.microsoft.com/office/drawing/2014/main" id="{D4EF7B9F-BD6B-44F5-AB20-C30AA6F2EBF1}"/>
            </a:ext>
          </a:extLst>
        </xdr:cNvPr>
        <xdr:cNvSpPr/>
      </xdr:nvSpPr>
      <xdr:spPr>
        <a:xfrm>
          <a:off x="12239626" y="3662067"/>
          <a:ext cx="7759988" cy="5223049"/>
        </a:xfrm>
        <a:prstGeom prst="round2Same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6</xdr:col>
      <xdr:colOff>33853</xdr:colOff>
      <xdr:row>47</xdr:row>
      <xdr:rowOff>24308</xdr:rowOff>
    </xdr:from>
    <xdr:to>
      <xdr:col>19</xdr:col>
      <xdr:colOff>328964</xdr:colOff>
      <xdr:row>73</xdr:row>
      <xdr:rowOff>96632</xdr:rowOff>
    </xdr:to>
    <xdr:sp macro="" textlink="">
      <xdr:nvSpPr>
        <xdr:cNvPr id="11" name="Rectangle 10">
          <a:extLst>
            <a:ext uri="{FF2B5EF4-FFF2-40B4-BE49-F238E27FC236}">
              <a16:creationId xmlns:a16="http://schemas.microsoft.com/office/drawing/2014/main" id="{CED0749F-476A-4115-891D-2B8F58E36E8D}"/>
            </a:ext>
          </a:extLst>
        </xdr:cNvPr>
        <xdr:cNvSpPr/>
      </xdr:nvSpPr>
      <xdr:spPr>
        <a:xfrm>
          <a:off x="3670671" y="9181297"/>
          <a:ext cx="8174884" cy="5137892"/>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6</xdr:col>
      <xdr:colOff>33853</xdr:colOff>
      <xdr:row>19</xdr:row>
      <xdr:rowOff>59533</xdr:rowOff>
    </xdr:from>
    <xdr:to>
      <xdr:col>19</xdr:col>
      <xdr:colOff>328965</xdr:colOff>
      <xdr:row>46</xdr:row>
      <xdr:rowOff>115455</xdr:rowOff>
    </xdr:to>
    <xdr:sp macro="" textlink="">
      <xdr:nvSpPr>
        <xdr:cNvPr id="12" name="Rectangle 11">
          <a:extLst>
            <a:ext uri="{FF2B5EF4-FFF2-40B4-BE49-F238E27FC236}">
              <a16:creationId xmlns:a16="http://schemas.microsoft.com/office/drawing/2014/main" id="{FFCD52A8-6225-497C-95F3-C47E8F23B846}"/>
            </a:ext>
          </a:extLst>
        </xdr:cNvPr>
        <xdr:cNvSpPr/>
      </xdr:nvSpPr>
      <xdr:spPr>
        <a:xfrm>
          <a:off x="3670671" y="3761294"/>
          <a:ext cx="8174885" cy="5316320"/>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6</xdr:col>
      <xdr:colOff>197536</xdr:colOff>
      <xdr:row>20</xdr:row>
      <xdr:rowOff>148827</xdr:rowOff>
    </xdr:from>
    <xdr:to>
      <xdr:col>19</xdr:col>
      <xdr:colOff>78473</xdr:colOff>
      <xdr:row>45</xdr:row>
      <xdr:rowOff>30724</xdr:rowOff>
    </xdr:to>
    <xdr:graphicFrame macro="">
      <xdr:nvGraphicFramePr>
        <xdr:cNvPr id="13" name="Chart 12">
          <a:extLst>
            <a:ext uri="{FF2B5EF4-FFF2-40B4-BE49-F238E27FC236}">
              <a16:creationId xmlns:a16="http://schemas.microsoft.com/office/drawing/2014/main" id="{0ADC2688-06DA-4830-8B5F-6B06B4D7C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468194</xdr:colOff>
      <xdr:row>47</xdr:row>
      <xdr:rowOff>47367</xdr:rowOff>
    </xdr:from>
    <xdr:to>
      <xdr:col>32</xdr:col>
      <xdr:colOff>214187</xdr:colOff>
      <xdr:row>73</xdr:row>
      <xdr:rowOff>96631</xdr:rowOff>
    </xdr:to>
    <xdr:sp macro="" textlink="">
      <xdr:nvSpPr>
        <xdr:cNvPr id="14" name="Rectangle: Top Corners Rounded 13">
          <a:extLst>
            <a:ext uri="{FF2B5EF4-FFF2-40B4-BE49-F238E27FC236}">
              <a16:creationId xmlns:a16="http://schemas.microsoft.com/office/drawing/2014/main" id="{6C68EACB-6064-4AC2-AEC4-BA6B87693E1B}"/>
            </a:ext>
          </a:extLst>
        </xdr:cNvPr>
        <xdr:cNvSpPr/>
      </xdr:nvSpPr>
      <xdr:spPr>
        <a:xfrm rot="10800000">
          <a:off x="11984785" y="9204356"/>
          <a:ext cx="7625766" cy="5114832"/>
        </a:xfrm>
        <a:prstGeom prst="round2Same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16</xdr:col>
      <xdr:colOff>212034</xdr:colOff>
      <xdr:row>23</xdr:row>
      <xdr:rowOff>2</xdr:rowOff>
    </xdr:from>
    <xdr:to>
      <xdr:col>19</xdr:col>
      <xdr:colOff>431843</xdr:colOff>
      <xdr:row>25</xdr:row>
      <xdr:rowOff>3</xdr:rowOff>
    </xdr:to>
    <xdr:sp macro="" textlink="Pivot!F86">
      <xdr:nvSpPr>
        <xdr:cNvPr id="15" name="TextBox 14">
          <a:extLst>
            <a:ext uri="{FF2B5EF4-FFF2-40B4-BE49-F238E27FC236}">
              <a16:creationId xmlns:a16="http://schemas.microsoft.com/office/drawing/2014/main" id="{3BC0C4F0-EB9D-456F-BE1A-5A9728E170BE}"/>
            </a:ext>
          </a:extLst>
        </xdr:cNvPr>
        <xdr:cNvSpPr txBox="1"/>
      </xdr:nvSpPr>
      <xdr:spPr>
        <a:xfrm>
          <a:off x="9910216" y="4481082"/>
          <a:ext cx="2038218" cy="389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A6C7EB-BDD5-47D1-B7AA-402D01E3A82A}" type="TxLink">
            <a:rPr lang="en-US" sz="2000" b="0" i="0" u="none" strike="noStrike">
              <a:solidFill>
                <a:sysClr val="windowText" lastClr="000000"/>
              </a:solidFill>
              <a:latin typeface="Aptos Narrow"/>
            </a:rPr>
            <a:pPr/>
            <a:t> </a:t>
          </a:fld>
          <a:endParaRPr lang="en-NG" sz="2000" b="0">
            <a:solidFill>
              <a:sysClr val="windowText" lastClr="000000"/>
            </a:solidFill>
          </a:endParaRPr>
        </a:p>
      </xdr:txBody>
    </xdr:sp>
    <xdr:clientData/>
  </xdr:twoCellAnchor>
  <xdr:twoCellAnchor>
    <xdr:from>
      <xdr:col>15</xdr:col>
      <xdr:colOff>378900</xdr:colOff>
      <xdr:row>24</xdr:row>
      <xdr:rowOff>170962</xdr:rowOff>
    </xdr:from>
    <xdr:to>
      <xdr:col>19</xdr:col>
      <xdr:colOff>216475</xdr:colOff>
      <xdr:row>27</xdr:row>
      <xdr:rowOff>28864</xdr:rowOff>
    </xdr:to>
    <xdr:sp macro="" textlink="Pivot!F62">
      <xdr:nvSpPr>
        <xdr:cNvPr id="16" name="TextBox 15">
          <a:extLst>
            <a:ext uri="{FF2B5EF4-FFF2-40B4-BE49-F238E27FC236}">
              <a16:creationId xmlns:a16="http://schemas.microsoft.com/office/drawing/2014/main" id="{DCA7B071-1340-4BB5-8A0C-AE7BF4A9E433}"/>
            </a:ext>
          </a:extLst>
        </xdr:cNvPr>
        <xdr:cNvSpPr txBox="1"/>
      </xdr:nvSpPr>
      <xdr:spPr>
        <a:xfrm>
          <a:off x="9470945" y="4846871"/>
          <a:ext cx="2262121" cy="442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DFB0AA-6289-4D5F-A093-616608875490}" type="TxLink">
            <a:rPr lang="en-US" sz="2400" b="1" i="0" u="none" strike="noStrike">
              <a:solidFill>
                <a:srgbClr val="E4C465"/>
              </a:solidFill>
              <a:latin typeface="Aptos Narrow"/>
            </a:rPr>
            <a:pPr/>
            <a:t>Male   :   28.05%</a:t>
          </a:fld>
          <a:endParaRPr lang="en-NG" sz="2400" b="1">
            <a:solidFill>
              <a:srgbClr val="E4C465"/>
            </a:solidFill>
          </a:endParaRPr>
        </a:p>
      </xdr:txBody>
    </xdr:sp>
    <xdr:clientData/>
  </xdr:twoCellAnchor>
  <xdr:twoCellAnchor>
    <xdr:from>
      <xdr:col>16</xdr:col>
      <xdr:colOff>260882</xdr:colOff>
      <xdr:row>20</xdr:row>
      <xdr:rowOff>122116</xdr:rowOff>
    </xdr:from>
    <xdr:to>
      <xdr:col>20</xdr:col>
      <xdr:colOff>334152</xdr:colOff>
      <xdr:row>23</xdr:row>
      <xdr:rowOff>0</xdr:rowOff>
    </xdr:to>
    <xdr:sp macro="" textlink="">
      <xdr:nvSpPr>
        <xdr:cNvPr id="17" name="TextBox 16">
          <a:extLst>
            <a:ext uri="{FF2B5EF4-FFF2-40B4-BE49-F238E27FC236}">
              <a16:creationId xmlns:a16="http://schemas.microsoft.com/office/drawing/2014/main" id="{CFE7975A-7E72-4B72-A150-5A991BF27E08}"/>
            </a:ext>
          </a:extLst>
        </xdr:cNvPr>
        <xdr:cNvSpPr txBox="1"/>
      </xdr:nvSpPr>
      <xdr:spPr>
        <a:xfrm>
          <a:off x="9959064" y="4018707"/>
          <a:ext cx="2497815" cy="462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200" b="1">
              <a:solidFill>
                <a:sysClr val="windowText" lastClr="000000"/>
              </a:solidFill>
            </a:rPr>
            <a:t>Churn</a:t>
          </a:r>
          <a:r>
            <a:rPr lang="en-US" sz="2200" b="1" baseline="0">
              <a:solidFill>
                <a:sysClr val="windowText" lastClr="000000"/>
              </a:solidFill>
            </a:rPr>
            <a:t> Rate</a:t>
          </a:r>
          <a:endParaRPr lang="en-NG" sz="2200" b="1">
            <a:solidFill>
              <a:sysClr val="windowText" lastClr="000000"/>
            </a:solidFill>
          </a:endParaRPr>
        </a:p>
      </xdr:txBody>
    </xdr:sp>
    <xdr:clientData/>
  </xdr:twoCellAnchor>
  <xdr:twoCellAnchor>
    <xdr:from>
      <xdr:col>6</xdr:col>
      <xdr:colOff>94495</xdr:colOff>
      <xdr:row>10</xdr:row>
      <xdr:rowOff>102269</xdr:rowOff>
    </xdr:from>
    <xdr:to>
      <xdr:col>9</xdr:col>
      <xdr:colOff>314306</xdr:colOff>
      <xdr:row>13</xdr:row>
      <xdr:rowOff>60092</xdr:rowOff>
    </xdr:to>
    <xdr:sp macro="" textlink="Pivot!B4">
      <xdr:nvSpPr>
        <xdr:cNvPr id="18" name="TextBox 17">
          <a:extLst>
            <a:ext uri="{FF2B5EF4-FFF2-40B4-BE49-F238E27FC236}">
              <a16:creationId xmlns:a16="http://schemas.microsoft.com/office/drawing/2014/main" id="{3D7C2B90-537D-483E-B01B-A14D518C8378}"/>
            </a:ext>
          </a:extLst>
        </xdr:cNvPr>
        <xdr:cNvSpPr txBox="1"/>
      </xdr:nvSpPr>
      <xdr:spPr>
        <a:xfrm>
          <a:off x="3731313" y="2050564"/>
          <a:ext cx="2038220" cy="542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AE9627-8F3B-4589-B6D0-DB4D285A2E20}" type="TxLink">
            <a:rPr lang="en-US" sz="2400" b="1" i="0" u="none" strike="noStrike">
              <a:solidFill>
                <a:sysClr val="windowText" lastClr="000000"/>
              </a:solidFill>
              <a:latin typeface="Calibri" panose="020F0502020204030204" pitchFamily="34" charset="0"/>
              <a:cs typeface="Calibri" panose="020F0502020204030204" pitchFamily="34" charset="0"/>
            </a:rPr>
            <a:pPr/>
            <a:t>496</a:t>
          </a:fld>
          <a:endParaRPr lang="en-US" sz="24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6</xdr:col>
      <xdr:colOff>72808</xdr:colOff>
      <xdr:row>12</xdr:row>
      <xdr:rowOff>160376</xdr:rowOff>
    </xdr:from>
    <xdr:to>
      <xdr:col>13</xdr:col>
      <xdr:colOff>253411</xdr:colOff>
      <xdr:row>17</xdr:row>
      <xdr:rowOff>182871</xdr:rowOff>
    </xdr:to>
    <xdr:graphicFrame macro="">
      <xdr:nvGraphicFramePr>
        <xdr:cNvPr id="19" name="Chart 18">
          <a:extLst>
            <a:ext uri="{FF2B5EF4-FFF2-40B4-BE49-F238E27FC236}">
              <a16:creationId xmlns:a16="http://schemas.microsoft.com/office/drawing/2014/main" id="{A3F5716C-9710-4F02-98A2-79DEFB9FD333}"/>
            </a:ext>
            <a:ext uri="{147F2762-F138-4A5C-976F-8EAC2B608ADB}">
              <a16:predDERef xmlns:a16="http://schemas.microsoft.com/office/drawing/2014/main" pred="{2A29B576-24B0-4A2C-96BE-7EF6B2857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43797</xdr:colOff>
      <xdr:row>7</xdr:row>
      <xdr:rowOff>111989</xdr:rowOff>
    </xdr:from>
    <xdr:to>
      <xdr:col>10</xdr:col>
      <xdr:colOff>321298</xdr:colOff>
      <xdr:row>10</xdr:row>
      <xdr:rowOff>75198</xdr:rowOff>
    </xdr:to>
    <xdr:sp macro="" textlink="">
      <xdr:nvSpPr>
        <xdr:cNvPr id="20" name="TextBox 19">
          <a:extLst>
            <a:ext uri="{FF2B5EF4-FFF2-40B4-BE49-F238E27FC236}">
              <a16:creationId xmlns:a16="http://schemas.microsoft.com/office/drawing/2014/main" id="{E45D772A-548A-4727-81AC-FABF19BCDDD6}"/>
            </a:ext>
          </a:extLst>
        </xdr:cNvPr>
        <xdr:cNvSpPr txBox="1"/>
      </xdr:nvSpPr>
      <xdr:spPr>
        <a:xfrm>
          <a:off x="3680615" y="1475796"/>
          <a:ext cx="2702047" cy="547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a:solidFill>
                <a:sysClr val="windowText" lastClr="000000"/>
              </a:solidFill>
              <a:latin typeface="Calibri" panose="020F0502020204030204" pitchFamily="34" charset="0"/>
              <a:cs typeface="Calibri" panose="020F0502020204030204" pitchFamily="34" charset="0"/>
            </a:rPr>
            <a:t>Total</a:t>
          </a:r>
          <a:r>
            <a:rPr lang="en-US" sz="2800" b="1" i="0" u="none" strike="noStrike" baseline="0">
              <a:solidFill>
                <a:sysClr val="windowText" lastClr="000000"/>
              </a:solidFill>
              <a:latin typeface="Calibri" panose="020F0502020204030204" pitchFamily="34" charset="0"/>
              <a:cs typeface="Calibri" panose="020F0502020204030204" pitchFamily="34" charset="0"/>
            </a:rPr>
            <a:t> User</a:t>
          </a:r>
        </a:p>
        <a:p>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21</xdr:col>
      <xdr:colOff>251598</xdr:colOff>
      <xdr:row>7</xdr:row>
      <xdr:rowOff>55507</xdr:rowOff>
    </xdr:from>
    <xdr:to>
      <xdr:col>28</xdr:col>
      <xdr:colOff>600741</xdr:colOff>
      <xdr:row>18</xdr:row>
      <xdr:rowOff>144548</xdr:rowOff>
    </xdr:to>
    <xdr:sp macro="" textlink="">
      <xdr:nvSpPr>
        <xdr:cNvPr id="21" name="Rectangle 20">
          <a:extLst>
            <a:ext uri="{FF2B5EF4-FFF2-40B4-BE49-F238E27FC236}">
              <a16:creationId xmlns:a16="http://schemas.microsoft.com/office/drawing/2014/main" id="{45867C10-DFF3-4BDC-A402-7780EEB12A3A}"/>
            </a:ext>
          </a:extLst>
        </xdr:cNvPr>
        <xdr:cNvSpPr/>
      </xdr:nvSpPr>
      <xdr:spPr>
        <a:xfrm>
          <a:off x="12980462" y="1419314"/>
          <a:ext cx="4592097" cy="2232166"/>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29</xdr:col>
      <xdr:colOff>59623</xdr:colOff>
      <xdr:row>7</xdr:row>
      <xdr:rowOff>38716</xdr:rowOff>
    </xdr:from>
    <xdr:to>
      <xdr:col>36</xdr:col>
      <xdr:colOff>404326</xdr:colOff>
      <xdr:row>18</xdr:row>
      <xdr:rowOff>144548</xdr:rowOff>
    </xdr:to>
    <xdr:sp macro="" textlink="">
      <xdr:nvSpPr>
        <xdr:cNvPr id="22" name="Rectangle 21">
          <a:extLst>
            <a:ext uri="{FF2B5EF4-FFF2-40B4-BE49-F238E27FC236}">
              <a16:creationId xmlns:a16="http://schemas.microsoft.com/office/drawing/2014/main" id="{9019C70D-8977-402A-8365-E1703B7173DF}"/>
            </a:ext>
          </a:extLst>
        </xdr:cNvPr>
        <xdr:cNvSpPr/>
      </xdr:nvSpPr>
      <xdr:spPr>
        <a:xfrm>
          <a:off x="17637578" y="1402523"/>
          <a:ext cx="4587657" cy="2248957"/>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36</xdr:col>
      <xdr:colOff>480168</xdr:colOff>
      <xdr:row>7</xdr:row>
      <xdr:rowOff>38716</xdr:rowOff>
    </xdr:from>
    <xdr:to>
      <xdr:col>44</xdr:col>
      <xdr:colOff>207909</xdr:colOff>
      <xdr:row>18</xdr:row>
      <xdr:rowOff>144548</xdr:rowOff>
    </xdr:to>
    <xdr:sp macro="" textlink="">
      <xdr:nvSpPr>
        <xdr:cNvPr id="23" name="Rectangle 22">
          <a:extLst>
            <a:ext uri="{FF2B5EF4-FFF2-40B4-BE49-F238E27FC236}">
              <a16:creationId xmlns:a16="http://schemas.microsoft.com/office/drawing/2014/main" id="{BB2E7ABC-A82F-47BF-9420-1E6A2D26D4BD}"/>
            </a:ext>
          </a:extLst>
        </xdr:cNvPr>
        <xdr:cNvSpPr/>
      </xdr:nvSpPr>
      <xdr:spPr>
        <a:xfrm>
          <a:off x="22301077" y="1402523"/>
          <a:ext cx="4576832" cy="2248957"/>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13</xdr:col>
      <xdr:colOff>448014</xdr:colOff>
      <xdr:row>7</xdr:row>
      <xdr:rowOff>55507</xdr:rowOff>
    </xdr:from>
    <xdr:to>
      <xdr:col>21</xdr:col>
      <xdr:colOff>186579</xdr:colOff>
      <xdr:row>18</xdr:row>
      <xdr:rowOff>144548</xdr:rowOff>
    </xdr:to>
    <xdr:sp macro="" textlink="">
      <xdr:nvSpPr>
        <xdr:cNvPr id="24" name="Rectangle 23">
          <a:extLst>
            <a:ext uri="{FF2B5EF4-FFF2-40B4-BE49-F238E27FC236}">
              <a16:creationId xmlns:a16="http://schemas.microsoft.com/office/drawing/2014/main" id="{E173965B-5332-475A-9441-06F995ABDFD3}"/>
            </a:ext>
          </a:extLst>
        </xdr:cNvPr>
        <xdr:cNvSpPr/>
      </xdr:nvSpPr>
      <xdr:spPr>
        <a:xfrm>
          <a:off x="8327787" y="1419314"/>
          <a:ext cx="4587656" cy="2232166"/>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 </a:t>
          </a:r>
          <a:endParaRPr lang="en-NG" sz="1100">
            <a:solidFill>
              <a:sysClr val="windowText" lastClr="000000"/>
            </a:solidFill>
          </a:endParaRPr>
        </a:p>
      </xdr:txBody>
    </xdr:sp>
    <xdr:clientData/>
  </xdr:twoCellAnchor>
  <xdr:twoCellAnchor>
    <xdr:from>
      <xdr:col>15</xdr:col>
      <xdr:colOff>382475</xdr:colOff>
      <xdr:row>22</xdr:row>
      <xdr:rowOff>112296</xdr:rowOff>
    </xdr:from>
    <xdr:to>
      <xdr:col>19</xdr:col>
      <xdr:colOff>447387</xdr:colOff>
      <xdr:row>25</xdr:row>
      <xdr:rowOff>57727</xdr:rowOff>
    </xdr:to>
    <xdr:sp macro="" textlink="Pivot!F61">
      <xdr:nvSpPr>
        <xdr:cNvPr id="25" name="TextBox 24">
          <a:extLst>
            <a:ext uri="{FF2B5EF4-FFF2-40B4-BE49-F238E27FC236}">
              <a16:creationId xmlns:a16="http://schemas.microsoft.com/office/drawing/2014/main" id="{5DA22C7C-B3CC-4693-B50F-19170A8EEC2F}"/>
            </a:ext>
          </a:extLst>
        </xdr:cNvPr>
        <xdr:cNvSpPr txBox="1"/>
      </xdr:nvSpPr>
      <xdr:spPr>
        <a:xfrm>
          <a:off x="9474520" y="4398546"/>
          <a:ext cx="2489458" cy="529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E542D8-924B-4D5F-9B3F-BD3EF47CDD03}" type="TxLink">
            <a:rPr lang="en-US" sz="2400" b="1" i="0" u="none" strike="noStrike">
              <a:solidFill>
                <a:srgbClr val="E4C465"/>
              </a:solidFill>
              <a:latin typeface="Aptos Narrow"/>
            </a:rPr>
            <a:pPr/>
            <a:t>Female   :   30.8%</a:t>
          </a:fld>
          <a:endParaRPr lang="en-US" sz="2400" b="1">
            <a:solidFill>
              <a:srgbClr val="E4C465"/>
            </a:solidFill>
          </a:endParaRPr>
        </a:p>
      </xdr:txBody>
    </xdr:sp>
    <xdr:clientData/>
  </xdr:twoCellAnchor>
  <xdr:twoCellAnchor>
    <xdr:from>
      <xdr:col>29</xdr:col>
      <xdr:colOff>96440</xdr:colOff>
      <xdr:row>7</xdr:row>
      <xdr:rowOff>194751</xdr:rowOff>
    </xdr:from>
    <xdr:to>
      <xdr:col>33</xdr:col>
      <xdr:colOff>387518</xdr:colOff>
      <xdr:row>10</xdr:row>
      <xdr:rowOff>143878</xdr:rowOff>
    </xdr:to>
    <xdr:sp macro="" textlink="">
      <xdr:nvSpPr>
        <xdr:cNvPr id="26" name="TextBox 25">
          <a:extLst>
            <a:ext uri="{FF2B5EF4-FFF2-40B4-BE49-F238E27FC236}">
              <a16:creationId xmlns:a16="http://schemas.microsoft.com/office/drawing/2014/main" id="{B1E0A015-4AC5-4912-862C-C884FB4F7DFC}"/>
            </a:ext>
          </a:extLst>
        </xdr:cNvPr>
        <xdr:cNvSpPr txBox="1"/>
      </xdr:nvSpPr>
      <xdr:spPr>
        <a:xfrm>
          <a:off x="17674395" y="1558558"/>
          <a:ext cx="2715623" cy="533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a:solidFill>
                <a:sysClr val="windowText" lastClr="000000"/>
              </a:solidFill>
              <a:latin typeface="Calibri" panose="020F0502020204030204" pitchFamily="34" charset="0"/>
              <a:cs typeface="Calibri" panose="020F0502020204030204" pitchFamily="34" charset="0"/>
            </a:rPr>
            <a:t>Retained</a:t>
          </a:r>
          <a:r>
            <a:rPr lang="en-US" sz="2800" b="1" i="0" u="none" strike="noStrike" baseline="0">
              <a:solidFill>
                <a:sysClr val="windowText" lastClr="000000"/>
              </a:solidFill>
              <a:latin typeface="Calibri" panose="020F0502020204030204" pitchFamily="34" charset="0"/>
              <a:cs typeface="Calibri" panose="020F0502020204030204" pitchFamily="34" charset="0"/>
            </a:rPr>
            <a:t> Users</a:t>
          </a:r>
        </a:p>
        <a:p>
          <a:endParaRPr lang="en-US" sz="2800" b="1" i="0" u="none" strike="noStrike" baseline="0">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29</xdr:col>
      <xdr:colOff>143930</xdr:colOff>
      <xdr:row>10</xdr:row>
      <xdr:rowOff>160267</xdr:rowOff>
    </xdr:from>
    <xdr:to>
      <xdr:col>32</xdr:col>
      <xdr:colOff>364379</xdr:colOff>
      <xdr:row>13</xdr:row>
      <xdr:rowOff>105558</xdr:rowOff>
    </xdr:to>
    <xdr:sp macro="" textlink="Pivot!D4">
      <xdr:nvSpPr>
        <xdr:cNvPr id="27" name="TextBox 26">
          <a:extLst>
            <a:ext uri="{FF2B5EF4-FFF2-40B4-BE49-F238E27FC236}">
              <a16:creationId xmlns:a16="http://schemas.microsoft.com/office/drawing/2014/main" id="{6DB75937-53FE-40C6-A1E0-3C96AB037988}"/>
            </a:ext>
          </a:extLst>
        </xdr:cNvPr>
        <xdr:cNvSpPr txBox="1"/>
      </xdr:nvSpPr>
      <xdr:spPr>
        <a:xfrm>
          <a:off x="17721885" y="2108562"/>
          <a:ext cx="2038858" cy="529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726F08-4175-4C76-9D5A-C1C990DD1F9E}" type="TxLink">
            <a:rPr lang="en-US" sz="2400" b="1" i="0" u="none" strike="noStrike">
              <a:solidFill>
                <a:sysClr val="windowText" lastClr="000000"/>
              </a:solidFill>
              <a:latin typeface="Calibri" panose="020F0502020204030204" pitchFamily="34" charset="0"/>
              <a:cs typeface="Calibri" panose="020F0502020204030204" pitchFamily="34" charset="0"/>
            </a:rPr>
            <a:pPr/>
            <a:t>350</a:t>
          </a:fld>
          <a:endParaRPr lang="en-US" sz="24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29</xdr:col>
      <xdr:colOff>179636</xdr:colOff>
      <xdr:row>14</xdr:row>
      <xdr:rowOff>14243</xdr:rowOff>
    </xdr:from>
    <xdr:to>
      <xdr:col>34</xdr:col>
      <xdr:colOff>541489</xdr:colOff>
      <xdr:row>16</xdr:row>
      <xdr:rowOff>38034</xdr:rowOff>
    </xdr:to>
    <xdr:sp macro="" textlink="Pivot!E5">
      <xdr:nvSpPr>
        <xdr:cNvPr id="28" name="TextBox 27">
          <a:extLst>
            <a:ext uri="{FF2B5EF4-FFF2-40B4-BE49-F238E27FC236}">
              <a16:creationId xmlns:a16="http://schemas.microsoft.com/office/drawing/2014/main" id="{73AFF0CE-F8CE-4FD9-B0D5-A7C6DD1B362A}"/>
            </a:ext>
          </a:extLst>
        </xdr:cNvPr>
        <xdr:cNvSpPr txBox="1"/>
      </xdr:nvSpPr>
      <xdr:spPr>
        <a:xfrm>
          <a:off x="17757591" y="2741857"/>
          <a:ext cx="3392534" cy="413450"/>
        </a:xfrm>
        <a:prstGeom prst="rect">
          <a:avLst/>
        </a:prstGeom>
        <a:solidFill>
          <a:srgbClr val="1E1E1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AF3B23-20B7-4B78-BB35-C0F1D90D3BC2}" type="TxLink">
            <a:rPr lang="en-US" sz="2000" b="0" i="0" u="none" strike="noStrike">
              <a:solidFill>
                <a:sysClr val="windowText" lastClr="000000"/>
              </a:solidFill>
              <a:latin typeface="Aptos Narrow"/>
              <a:cs typeface="Calibri" panose="020F0502020204030204" pitchFamily="34" charset="0"/>
            </a:rPr>
            <a:pPr/>
            <a:t>██████████████░░░░░░</a:t>
          </a:fld>
          <a:endParaRPr lang="en-US" sz="20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35</xdr:col>
      <xdr:colOff>24505</xdr:colOff>
      <xdr:row>14</xdr:row>
      <xdr:rowOff>15138</xdr:rowOff>
    </xdr:from>
    <xdr:to>
      <xdr:col>36</xdr:col>
      <xdr:colOff>439330</xdr:colOff>
      <xdr:row>16</xdr:row>
      <xdr:rowOff>6796</xdr:rowOff>
    </xdr:to>
    <xdr:sp macro="" textlink="Pivot!E4">
      <xdr:nvSpPr>
        <xdr:cNvPr id="29" name="TextBox 28">
          <a:extLst>
            <a:ext uri="{FF2B5EF4-FFF2-40B4-BE49-F238E27FC236}">
              <a16:creationId xmlns:a16="http://schemas.microsoft.com/office/drawing/2014/main" id="{19A1F3DD-5CBA-40E4-9204-F731DE56135A}"/>
            </a:ext>
          </a:extLst>
        </xdr:cNvPr>
        <xdr:cNvSpPr txBox="1"/>
      </xdr:nvSpPr>
      <xdr:spPr>
        <a:xfrm>
          <a:off x="21239278" y="2742752"/>
          <a:ext cx="1020961" cy="381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699269-765F-4DD1-A05A-5F712127785B}" type="TxLink">
            <a:rPr lang="en-US" sz="2000" b="1" i="0" u="none" strike="noStrike">
              <a:solidFill>
                <a:sysClr val="windowText" lastClr="000000"/>
              </a:solidFill>
              <a:latin typeface="Aptos Narrow"/>
              <a:cs typeface="Calibri" panose="020F0502020204030204" pitchFamily="34" charset="0"/>
            </a:rPr>
            <a:pPr/>
            <a:t>70.56%</a:t>
          </a:fld>
          <a:endParaRPr lang="en-US" sz="20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13</xdr:col>
      <xdr:colOff>512404</xdr:colOff>
      <xdr:row>7</xdr:row>
      <xdr:rowOff>134140</xdr:rowOff>
    </xdr:from>
    <xdr:to>
      <xdr:col>18</xdr:col>
      <xdr:colOff>196707</xdr:colOff>
      <xdr:row>10</xdr:row>
      <xdr:rowOff>83267</xdr:rowOff>
    </xdr:to>
    <xdr:sp macro="" textlink="">
      <xdr:nvSpPr>
        <xdr:cNvPr id="30" name="TextBox 29">
          <a:extLst>
            <a:ext uri="{FF2B5EF4-FFF2-40B4-BE49-F238E27FC236}">
              <a16:creationId xmlns:a16="http://schemas.microsoft.com/office/drawing/2014/main" id="{486A5CDA-389B-432E-A280-DD973581AA72}"/>
            </a:ext>
          </a:extLst>
        </xdr:cNvPr>
        <xdr:cNvSpPr txBox="1"/>
      </xdr:nvSpPr>
      <xdr:spPr>
        <a:xfrm>
          <a:off x="8392177" y="1497947"/>
          <a:ext cx="2714985" cy="533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a:solidFill>
                <a:sysClr val="windowText" lastClr="000000"/>
              </a:solidFill>
              <a:latin typeface="Calibri" panose="020F0502020204030204" pitchFamily="34" charset="0"/>
              <a:cs typeface="Calibri" panose="020F0502020204030204" pitchFamily="34" charset="0"/>
            </a:rPr>
            <a:t>Total Device</a:t>
          </a:r>
          <a:endParaRPr lang="en-US" sz="2800" b="1" i="0" u="none" strike="noStrike" baseline="0">
            <a:solidFill>
              <a:sysClr val="windowText" lastClr="000000"/>
            </a:solidFill>
            <a:latin typeface="Calibri" panose="020F0502020204030204" pitchFamily="34" charset="0"/>
            <a:cs typeface="Calibri" panose="020F0502020204030204" pitchFamily="34" charset="0"/>
          </a:endParaRPr>
        </a:p>
        <a:p>
          <a:endParaRPr lang="en-US" sz="2800" b="1" i="0" u="none" strike="noStrike" baseline="0">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13</xdr:col>
      <xdr:colOff>559894</xdr:colOff>
      <xdr:row>10</xdr:row>
      <xdr:rowOff>119499</xdr:rowOff>
    </xdr:from>
    <xdr:to>
      <xdr:col>17</xdr:col>
      <xdr:colOff>173568</xdr:colOff>
      <xdr:row>13</xdr:row>
      <xdr:rowOff>64790</xdr:rowOff>
    </xdr:to>
    <xdr:sp macro="" textlink="Pivot!C4">
      <xdr:nvSpPr>
        <xdr:cNvPr id="31" name="TextBox 30">
          <a:extLst>
            <a:ext uri="{FF2B5EF4-FFF2-40B4-BE49-F238E27FC236}">
              <a16:creationId xmlns:a16="http://schemas.microsoft.com/office/drawing/2014/main" id="{A9E92E1D-BD53-42D8-91CB-088C0F340863}"/>
            </a:ext>
          </a:extLst>
        </xdr:cNvPr>
        <xdr:cNvSpPr txBox="1"/>
      </xdr:nvSpPr>
      <xdr:spPr>
        <a:xfrm>
          <a:off x="8439667" y="2067794"/>
          <a:ext cx="2038219" cy="529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9B936A-414C-46EC-AFE6-A89D6513E675}" type="TxLink">
            <a:rPr lang="en-US" sz="2400" b="1" i="0" u="none" strike="noStrike">
              <a:solidFill>
                <a:sysClr val="windowText" lastClr="000000"/>
              </a:solidFill>
              <a:latin typeface="Calibri" panose="020F0502020204030204" pitchFamily="34" charset="0"/>
              <a:cs typeface="Calibri" panose="020F0502020204030204" pitchFamily="34" charset="0"/>
            </a:rPr>
            <a:pPr/>
            <a:t>974</a:t>
          </a:fld>
          <a:endParaRPr lang="en-US" sz="24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13</xdr:col>
      <xdr:colOff>547612</xdr:colOff>
      <xdr:row>12</xdr:row>
      <xdr:rowOff>107814</xdr:rowOff>
    </xdr:from>
    <xdr:to>
      <xdr:col>21</xdr:col>
      <xdr:colOff>34337</xdr:colOff>
      <xdr:row>17</xdr:row>
      <xdr:rowOff>140183</xdr:rowOff>
    </xdr:to>
    <xdr:graphicFrame macro="">
      <xdr:nvGraphicFramePr>
        <xdr:cNvPr id="32" name="Chart 31">
          <a:extLst>
            <a:ext uri="{FF2B5EF4-FFF2-40B4-BE49-F238E27FC236}">
              <a16:creationId xmlns:a16="http://schemas.microsoft.com/office/drawing/2014/main" id="{3B6E070C-BDCE-45D7-B0EE-BDADEFE6B443}"/>
            </a:ext>
            <a:ext uri="{147F2762-F138-4A5C-976F-8EAC2B608ADB}">
              <a16:predDERef xmlns:a16="http://schemas.microsoft.com/office/drawing/2014/main" pred="{928AE7AC-431A-4C50-BB22-5A0E66155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238368</xdr:colOff>
      <xdr:row>7</xdr:row>
      <xdr:rowOff>141496</xdr:rowOff>
    </xdr:from>
    <xdr:to>
      <xdr:col>28</xdr:col>
      <xdr:colOff>500989</xdr:colOff>
      <xdr:row>10</xdr:row>
      <xdr:rowOff>98560</xdr:rowOff>
    </xdr:to>
    <xdr:sp macro="" textlink="">
      <xdr:nvSpPr>
        <xdr:cNvPr id="33" name="TextBox 32">
          <a:extLst>
            <a:ext uri="{FF2B5EF4-FFF2-40B4-BE49-F238E27FC236}">
              <a16:creationId xmlns:a16="http://schemas.microsoft.com/office/drawing/2014/main" id="{75C7AF6E-5062-417E-B40A-39403E1420E1}"/>
            </a:ext>
          </a:extLst>
        </xdr:cNvPr>
        <xdr:cNvSpPr txBox="1"/>
      </xdr:nvSpPr>
      <xdr:spPr>
        <a:xfrm>
          <a:off x="12967232" y="1505303"/>
          <a:ext cx="4505575" cy="541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baseline="0">
              <a:solidFill>
                <a:sysClr val="windowText" lastClr="000000"/>
              </a:solidFill>
              <a:latin typeface="Calibri" panose="020F0502020204030204" pitchFamily="34" charset="0"/>
              <a:cs typeface="Calibri" panose="020F0502020204030204" pitchFamily="34" charset="0"/>
            </a:rPr>
            <a:t>User Churn VS Device Churn</a:t>
          </a: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21</xdr:col>
      <xdr:colOff>285859</xdr:colOff>
      <xdr:row>10</xdr:row>
      <xdr:rowOff>114949</xdr:rowOff>
    </xdr:from>
    <xdr:to>
      <xdr:col>24</xdr:col>
      <xdr:colOff>497288</xdr:colOff>
      <xdr:row>13</xdr:row>
      <xdr:rowOff>60240</xdr:rowOff>
    </xdr:to>
    <xdr:sp macro="" textlink="Pivot!AP168">
      <xdr:nvSpPr>
        <xdr:cNvPr id="34" name="TextBox 33">
          <a:extLst>
            <a:ext uri="{FF2B5EF4-FFF2-40B4-BE49-F238E27FC236}">
              <a16:creationId xmlns:a16="http://schemas.microsoft.com/office/drawing/2014/main" id="{1D0AA42E-4288-4721-90FD-AC6F40B432B3}"/>
            </a:ext>
          </a:extLst>
        </xdr:cNvPr>
        <xdr:cNvSpPr txBox="1"/>
      </xdr:nvSpPr>
      <xdr:spPr>
        <a:xfrm>
          <a:off x="13014723" y="2063244"/>
          <a:ext cx="2029838" cy="529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726F08-4175-4C76-9D5A-C1C990DD1F9E}" type="TxLink">
            <a:rPr lang="en-US" sz="2400" b="1" i="0" u="none" strike="noStrike">
              <a:solidFill>
                <a:sysClr val="windowText" lastClr="000000"/>
              </a:solidFill>
              <a:latin typeface="Calibri" panose="020F0502020204030204" pitchFamily="34" charset="0"/>
              <a:cs typeface="Calibri" panose="020F0502020204030204" pitchFamily="34" charset="0"/>
            </a:rPr>
            <a:pPr/>
            <a:t> </a:t>
          </a:fld>
          <a:endParaRPr lang="en-US" sz="24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27</xdr:col>
      <xdr:colOff>192530</xdr:colOff>
      <xdr:row>14</xdr:row>
      <xdr:rowOff>173368</xdr:rowOff>
    </xdr:from>
    <xdr:to>
      <xdr:col>28</xdr:col>
      <xdr:colOff>598336</xdr:colOff>
      <xdr:row>16</xdr:row>
      <xdr:rowOff>165027</xdr:rowOff>
    </xdr:to>
    <xdr:sp macro="" textlink="Pivot!AQ168">
      <xdr:nvSpPr>
        <xdr:cNvPr id="35" name="TextBox 34">
          <a:extLst>
            <a:ext uri="{FF2B5EF4-FFF2-40B4-BE49-F238E27FC236}">
              <a16:creationId xmlns:a16="http://schemas.microsoft.com/office/drawing/2014/main" id="{C25D7FA1-91C6-44E8-95E5-E90C603C4EA1}"/>
            </a:ext>
          </a:extLst>
        </xdr:cNvPr>
        <xdr:cNvSpPr txBox="1"/>
      </xdr:nvSpPr>
      <xdr:spPr>
        <a:xfrm>
          <a:off x="16558212" y="2900982"/>
          <a:ext cx="1011942" cy="381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699269-765F-4DD1-A05A-5F712127785B}" type="TxLink">
            <a:rPr lang="en-US" sz="2000" b="1" i="0" u="none" strike="noStrike">
              <a:solidFill>
                <a:sysClr val="windowText" lastClr="000000"/>
              </a:solidFill>
              <a:latin typeface="Aptos Narrow"/>
              <a:cs typeface="Calibri" panose="020F0502020204030204" pitchFamily="34" charset="0"/>
            </a:rPr>
            <a:pPr/>
            <a:t> </a:t>
          </a:fld>
          <a:endParaRPr lang="en-US" sz="20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21</xdr:col>
      <xdr:colOff>378113</xdr:colOff>
      <xdr:row>10</xdr:row>
      <xdr:rowOff>113415</xdr:rowOff>
    </xdr:from>
    <xdr:to>
      <xdr:col>28</xdr:col>
      <xdr:colOff>420446</xdr:colOff>
      <xdr:row>19</xdr:row>
      <xdr:rowOff>134582</xdr:rowOff>
    </xdr:to>
    <xdr:graphicFrame macro="">
      <xdr:nvGraphicFramePr>
        <xdr:cNvPr id="36" name="Chart 35">
          <a:extLst>
            <a:ext uri="{FF2B5EF4-FFF2-40B4-BE49-F238E27FC236}">
              <a16:creationId xmlns:a16="http://schemas.microsoft.com/office/drawing/2014/main" id="{E239A70F-8D4E-403C-873C-DE5546627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36</xdr:col>
      <xdr:colOff>479945</xdr:colOff>
      <xdr:row>7</xdr:row>
      <xdr:rowOff>174636</xdr:rowOff>
    </xdr:from>
    <xdr:to>
      <xdr:col>42</xdr:col>
      <xdr:colOff>278327</xdr:colOff>
      <xdr:row>10</xdr:row>
      <xdr:rowOff>68036</xdr:rowOff>
    </xdr:to>
    <xdr:sp macro="" textlink="">
      <xdr:nvSpPr>
        <xdr:cNvPr id="37" name="TextBox 36">
          <a:extLst>
            <a:ext uri="{FF2B5EF4-FFF2-40B4-BE49-F238E27FC236}">
              <a16:creationId xmlns:a16="http://schemas.microsoft.com/office/drawing/2014/main" id="{EE2BEBAC-E02F-4BE8-B203-7E691ABCDB9A}"/>
            </a:ext>
          </a:extLst>
        </xdr:cNvPr>
        <xdr:cNvSpPr txBox="1"/>
      </xdr:nvSpPr>
      <xdr:spPr>
        <a:xfrm>
          <a:off x="22300854" y="1538443"/>
          <a:ext cx="3435200" cy="477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baseline="0">
              <a:solidFill>
                <a:sysClr val="windowText" lastClr="000000"/>
              </a:solidFill>
              <a:latin typeface="Calibri" panose="020F0502020204030204" pitchFamily="34" charset="0"/>
              <a:cs typeface="Calibri" panose="020F0502020204030204" pitchFamily="34" charset="0"/>
            </a:rPr>
            <a:t>Churned Users</a:t>
          </a:r>
        </a:p>
        <a:p>
          <a:endParaRPr lang="en-US" sz="2800" b="1" i="0" u="none" strike="noStrike" baseline="0">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36</xdr:col>
      <xdr:colOff>527436</xdr:colOff>
      <xdr:row>10</xdr:row>
      <xdr:rowOff>140152</xdr:rowOff>
    </xdr:from>
    <xdr:to>
      <xdr:col>40</xdr:col>
      <xdr:colOff>141749</xdr:colOff>
      <xdr:row>13</xdr:row>
      <xdr:rowOff>85443</xdr:rowOff>
    </xdr:to>
    <xdr:sp macro="" textlink="Pivot!F4">
      <xdr:nvSpPr>
        <xdr:cNvPr id="38" name="TextBox 37">
          <a:extLst>
            <a:ext uri="{FF2B5EF4-FFF2-40B4-BE49-F238E27FC236}">
              <a16:creationId xmlns:a16="http://schemas.microsoft.com/office/drawing/2014/main" id="{A32F5EA7-C1F2-4E2A-8176-D4B68D81F246}"/>
            </a:ext>
          </a:extLst>
        </xdr:cNvPr>
        <xdr:cNvSpPr txBox="1"/>
      </xdr:nvSpPr>
      <xdr:spPr>
        <a:xfrm>
          <a:off x="22348345" y="2088447"/>
          <a:ext cx="2038859" cy="529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D1AEDD-8DC8-4F78-9CDC-46E4656CB3BB}" type="TxLink">
            <a:rPr lang="en-US" sz="2400" b="1" i="0" u="none" strike="noStrike">
              <a:solidFill>
                <a:sysClr val="windowText" lastClr="000000"/>
              </a:solidFill>
              <a:latin typeface="Aptos Narrow"/>
              <a:cs typeface="Calibri" panose="020F0502020204030204" pitchFamily="34" charset="0"/>
            </a:rPr>
            <a:pPr/>
            <a:t>146</a:t>
          </a:fld>
          <a:endParaRPr lang="en-US" sz="24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36</xdr:col>
      <xdr:colOff>476251</xdr:colOff>
      <xdr:row>14</xdr:row>
      <xdr:rowOff>30281</xdr:rowOff>
    </xdr:from>
    <xdr:to>
      <xdr:col>43</xdr:col>
      <xdr:colOff>91930</xdr:colOff>
      <xdr:row>16</xdr:row>
      <xdr:rowOff>178570</xdr:rowOff>
    </xdr:to>
    <xdr:sp macro="" textlink="Pivot!G5">
      <xdr:nvSpPr>
        <xdr:cNvPr id="39" name="TextBox 38">
          <a:extLst>
            <a:ext uri="{FF2B5EF4-FFF2-40B4-BE49-F238E27FC236}">
              <a16:creationId xmlns:a16="http://schemas.microsoft.com/office/drawing/2014/main" id="{982E4E10-FC69-41EE-AD5E-0BBF74B0D37B}"/>
            </a:ext>
          </a:extLst>
        </xdr:cNvPr>
        <xdr:cNvSpPr txBox="1"/>
      </xdr:nvSpPr>
      <xdr:spPr>
        <a:xfrm>
          <a:off x="22297160" y="2757895"/>
          <a:ext cx="3858634" cy="537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C41A97-B831-40A0-8132-6BFC77A429E9}" type="TxLink">
            <a:rPr lang="en-US" sz="2000" b="0" i="0" u="none" strike="noStrike">
              <a:solidFill>
                <a:srgbClr val="E4C465"/>
              </a:solidFill>
              <a:latin typeface="Aptos Narrow"/>
              <a:cs typeface="Calibri" panose="020F0502020204030204" pitchFamily="34" charset="0"/>
            </a:rPr>
            <a:pPr/>
            <a:t>██████░░░░░░░░░░░░░░</a:t>
          </a:fld>
          <a:endParaRPr lang="en-US" sz="2000" b="1" i="0" u="none" strike="noStrike">
            <a:solidFill>
              <a:srgbClr val="E4C465"/>
            </a:solidFill>
            <a:latin typeface="Calibri" panose="020F0502020204030204" pitchFamily="34" charset="0"/>
            <a:cs typeface="Calibri" panose="020F0502020204030204" pitchFamily="34" charset="0"/>
          </a:endParaRPr>
        </a:p>
      </xdr:txBody>
    </xdr:sp>
    <xdr:clientData/>
  </xdr:twoCellAnchor>
  <xdr:twoCellAnchor>
    <xdr:from>
      <xdr:col>42</xdr:col>
      <xdr:colOff>525444</xdr:colOff>
      <xdr:row>14</xdr:row>
      <xdr:rowOff>34168</xdr:rowOff>
    </xdr:from>
    <xdr:to>
      <xdr:col>44</xdr:col>
      <xdr:colOff>334131</xdr:colOff>
      <xdr:row>16</xdr:row>
      <xdr:rowOff>16301</xdr:rowOff>
    </xdr:to>
    <xdr:sp macro="" textlink="Pivot!G4">
      <xdr:nvSpPr>
        <xdr:cNvPr id="40" name="TextBox 39">
          <a:extLst>
            <a:ext uri="{FF2B5EF4-FFF2-40B4-BE49-F238E27FC236}">
              <a16:creationId xmlns:a16="http://schemas.microsoft.com/office/drawing/2014/main" id="{596127CE-EDAE-42EE-89FE-0A2461B83FA9}"/>
            </a:ext>
          </a:extLst>
        </xdr:cNvPr>
        <xdr:cNvSpPr txBox="1"/>
      </xdr:nvSpPr>
      <xdr:spPr>
        <a:xfrm>
          <a:off x="25983171" y="2761782"/>
          <a:ext cx="1020960" cy="371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CB2B43-3447-4E20-81D8-A8F0468700DC}" type="TxLink">
            <a:rPr lang="en-US" sz="2000" b="1" i="0" u="none" strike="noStrike">
              <a:solidFill>
                <a:srgbClr val="E4C465"/>
              </a:solidFill>
              <a:latin typeface="Aptos Narrow"/>
              <a:cs typeface="Calibri" panose="020F0502020204030204" pitchFamily="34" charset="0"/>
            </a:rPr>
            <a:pPr/>
            <a:t>29.44%</a:t>
          </a:fld>
          <a:endParaRPr lang="en-US" sz="4000" b="1" i="0" u="none" strike="noStrike">
            <a:solidFill>
              <a:srgbClr val="E4C465"/>
            </a:solidFill>
            <a:latin typeface="Calibri" panose="020F0502020204030204" pitchFamily="34" charset="0"/>
            <a:cs typeface="Calibri" panose="020F0502020204030204" pitchFamily="34" charset="0"/>
          </a:endParaRPr>
        </a:p>
      </xdr:txBody>
    </xdr:sp>
    <xdr:clientData/>
  </xdr:twoCellAnchor>
  <xdr:twoCellAnchor>
    <xdr:from>
      <xdr:col>20</xdr:col>
      <xdr:colOff>181134</xdr:colOff>
      <xdr:row>20</xdr:row>
      <xdr:rowOff>68036</xdr:rowOff>
    </xdr:from>
    <xdr:to>
      <xdr:col>31</xdr:col>
      <xdr:colOff>394961</xdr:colOff>
      <xdr:row>46</xdr:row>
      <xdr:rowOff>71451</xdr:rowOff>
    </xdr:to>
    <xdr:graphicFrame macro="">
      <xdr:nvGraphicFramePr>
        <xdr:cNvPr id="41" name="Chart 40">
          <a:extLst>
            <a:ext uri="{FF2B5EF4-FFF2-40B4-BE49-F238E27FC236}">
              <a16:creationId xmlns:a16="http://schemas.microsoft.com/office/drawing/2014/main" id="{97295363-B3B5-4D2B-9AEF-DCF65ED687F3}"/>
            </a:ext>
            <a:ext uri="{147F2762-F138-4A5C-976F-8EAC2B608ADB}">
              <a16:predDERef xmlns:a16="http://schemas.microsoft.com/office/drawing/2014/main" pred="{4E32308D-0273-4B2C-A8FC-F773A2FE7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80617</xdr:colOff>
      <xdr:row>47</xdr:row>
      <xdr:rowOff>95251</xdr:rowOff>
    </xdr:from>
    <xdr:to>
      <xdr:col>14</xdr:col>
      <xdr:colOff>592883</xdr:colOff>
      <xdr:row>72</xdr:row>
      <xdr:rowOff>174949</xdr:rowOff>
    </xdr:to>
    <xdr:graphicFrame macro="">
      <xdr:nvGraphicFramePr>
        <xdr:cNvPr id="42" name="Chart 41">
          <a:extLst>
            <a:ext uri="{FF2B5EF4-FFF2-40B4-BE49-F238E27FC236}">
              <a16:creationId xmlns:a16="http://schemas.microsoft.com/office/drawing/2014/main" id="{AFADD2DB-8741-43D4-B94D-64E539330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183727</xdr:colOff>
      <xdr:row>47</xdr:row>
      <xdr:rowOff>45357</xdr:rowOff>
    </xdr:from>
    <xdr:to>
      <xdr:col>28</xdr:col>
      <xdr:colOff>431409</xdr:colOff>
      <xdr:row>71</xdr:row>
      <xdr:rowOff>170089</xdr:rowOff>
    </xdr:to>
    <xdr:graphicFrame macro="">
      <xdr:nvGraphicFramePr>
        <xdr:cNvPr id="43" name="Chart 42">
          <a:extLst>
            <a:ext uri="{FF2B5EF4-FFF2-40B4-BE49-F238E27FC236}">
              <a16:creationId xmlns:a16="http://schemas.microsoft.com/office/drawing/2014/main" id="{362C174E-18A3-4A48-B4EF-AF198B396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486158</xdr:colOff>
      <xdr:row>49</xdr:row>
      <xdr:rowOff>144741</xdr:rowOff>
    </xdr:from>
    <xdr:to>
      <xdr:col>14</xdr:col>
      <xdr:colOff>337090</xdr:colOff>
      <xdr:row>52</xdr:row>
      <xdr:rowOff>40630</xdr:rowOff>
    </xdr:to>
    <xdr:sp macro="" textlink="Pivot!F11">
      <xdr:nvSpPr>
        <xdr:cNvPr id="44" name="TextBox 43">
          <a:extLst>
            <a:ext uri="{FF2B5EF4-FFF2-40B4-BE49-F238E27FC236}">
              <a16:creationId xmlns:a16="http://schemas.microsoft.com/office/drawing/2014/main" id="{9627D0DE-888A-4EAB-AE15-2ADC6C3B0DF6}"/>
            </a:ext>
          </a:extLst>
        </xdr:cNvPr>
        <xdr:cNvSpPr txBox="1"/>
      </xdr:nvSpPr>
      <xdr:spPr>
        <a:xfrm>
          <a:off x="7759794" y="9691389"/>
          <a:ext cx="1063205" cy="480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BD1EB4-6B7B-429A-80D6-D0EDE2E3607E}" type="TxLink">
            <a:rPr lang="en-US" sz="2400" b="1" i="0" u="none" strike="noStrike">
              <a:solidFill>
                <a:srgbClr val="E4C465"/>
              </a:solidFill>
              <a:latin typeface="Aptos Narrow"/>
            </a:rPr>
            <a:pPr/>
            <a:t>-0.06</a:t>
          </a:fld>
          <a:endParaRPr lang="en-NG" sz="2400" b="1">
            <a:solidFill>
              <a:srgbClr val="E4C465"/>
            </a:solidFill>
          </a:endParaRPr>
        </a:p>
      </xdr:txBody>
    </xdr:sp>
    <xdr:clientData/>
  </xdr:twoCellAnchor>
  <xdr:twoCellAnchor>
    <xdr:from>
      <xdr:col>14</xdr:col>
      <xdr:colOff>104975</xdr:colOff>
      <xdr:row>47</xdr:row>
      <xdr:rowOff>22678</xdr:rowOff>
    </xdr:from>
    <xdr:to>
      <xdr:col>19</xdr:col>
      <xdr:colOff>229251</xdr:colOff>
      <xdr:row>73</xdr:row>
      <xdr:rowOff>41412</xdr:rowOff>
    </xdr:to>
    <xdr:graphicFrame macro="">
      <xdr:nvGraphicFramePr>
        <xdr:cNvPr id="45" name="Chart 44">
          <a:extLst>
            <a:ext uri="{FF2B5EF4-FFF2-40B4-BE49-F238E27FC236}">
              <a16:creationId xmlns:a16="http://schemas.microsoft.com/office/drawing/2014/main" id="{9260D356-9424-425E-97B5-35996404E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377459</xdr:colOff>
      <xdr:row>49</xdr:row>
      <xdr:rowOff>12901</xdr:rowOff>
    </xdr:from>
    <xdr:to>
      <xdr:col>28</xdr:col>
      <xdr:colOff>16469</xdr:colOff>
      <xdr:row>51</xdr:row>
      <xdr:rowOff>122622</xdr:rowOff>
    </xdr:to>
    <xdr:sp macro="" textlink="Pivot!Y8">
      <xdr:nvSpPr>
        <xdr:cNvPr id="46" name="TextBox 45">
          <a:extLst>
            <a:ext uri="{FF2B5EF4-FFF2-40B4-BE49-F238E27FC236}">
              <a16:creationId xmlns:a16="http://schemas.microsoft.com/office/drawing/2014/main" id="{D97D6928-6FF1-4C56-8E64-2A7E6D218D80}"/>
            </a:ext>
          </a:extLst>
        </xdr:cNvPr>
        <xdr:cNvSpPr txBox="1"/>
      </xdr:nvSpPr>
      <xdr:spPr>
        <a:xfrm>
          <a:off x="16137004" y="9559549"/>
          <a:ext cx="851283" cy="499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80E1EE-F218-40AA-9C30-FEAFC433CD54}" type="TxLink">
            <a:rPr lang="en-US" sz="2400" b="1" i="0" u="none" strike="noStrike">
              <a:solidFill>
                <a:srgbClr val="E4C465"/>
              </a:solidFill>
              <a:latin typeface="Aptos Narrow"/>
            </a:rPr>
            <a:pPr/>
            <a:t>0.16</a:t>
          </a:fld>
          <a:endParaRPr lang="en-NG" sz="2400" b="1">
            <a:solidFill>
              <a:srgbClr val="E4C465"/>
            </a:solidFill>
          </a:endParaRPr>
        </a:p>
      </xdr:txBody>
    </xdr:sp>
    <xdr:clientData/>
  </xdr:twoCellAnchor>
  <xdr:twoCellAnchor>
    <xdr:from>
      <xdr:col>32</xdr:col>
      <xdr:colOff>510268</xdr:colOff>
      <xdr:row>43</xdr:row>
      <xdr:rowOff>113392</xdr:rowOff>
    </xdr:from>
    <xdr:to>
      <xdr:col>44</xdr:col>
      <xdr:colOff>108239</xdr:colOff>
      <xdr:row>72</xdr:row>
      <xdr:rowOff>86589</xdr:rowOff>
    </xdr:to>
    <xdr:graphicFrame macro="">
      <xdr:nvGraphicFramePr>
        <xdr:cNvPr id="47" name="Chart 46">
          <a:extLst>
            <a:ext uri="{FF2B5EF4-FFF2-40B4-BE49-F238E27FC236}">
              <a16:creationId xmlns:a16="http://schemas.microsoft.com/office/drawing/2014/main" id="{853200E9-5D82-4D0B-9DC3-7292FE878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32</xdr:col>
      <xdr:colOff>492671</xdr:colOff>
      <xdr:row>19</xdr:row>
      <xdr:rowOff>68036</xdr:rowOff>
    </xdr:from>
    <xdr:to>
      <xdr:col>44</xdr:col>
      <xdr:colOff>100027</xdr:colOff>
      <xdr:row>43</xdr:row>
      <xdr:rowOff>32844</xdr:rowOff>
    </xdr:to>
    <xdr:graphicFrame macro="">
      <xdr:nvGraphicFramePr>
        <xdr:cNvPr id="48" name="Chart 47">
          <a:extLst>
            <a:ext uri="{FF2B5EF4-FFF2-40B4-BE49-F238E27FC236}">
              <a16:creationId xmlns:a16="http://schemas.microsoft.com/office/drawing/2014/main" id="{71AE69A2-1676-4932-B5DD-B997F9C58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83604</xdr:colOff>
      <xdr:row>47</xdr:row>
      <xdr:rowOff>114956</xdr:rowOff>
    </xdr:from>
    <xdr:to>
      <xdr:col>32</xdr:col>
      <xdr:colOff>476249</xdr:colOff>
      <xdr:row>73</xdr:row>
      <xdr:rowOff>114957</xdr:rowOff>
    </xdr:to>
    <xdr:graphicFrame macro="">
      <xdr:nvGraphicFramePr>
        <xdr:cNvPr id="49" name="Chart 48">
          <a:extLst>
            <a:ext uri="{FF2B5EF4-FFF2-40B4-BE49-F238E27FC236}">
              <a16:creationId xmlns:a16="http://schemas.microsoft.com/office/drawing/2014/main" id="{BED56D5E-7C76-4592-889D-B4B1D8DF1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xdr:col>
      <xdr:colOff>508000</xdr:colOff>
      <xdr:row>23</xdr:row>
      <xdr:rowOff>14122</xdr:rowOff>
    </xdr:from>
    <xdr:to>
      <xdr:col>5</xdr:col>
      <xdr:colOff>396876</xdr:colOff>
      <xdr:row>34</xdr:row>
      <xdr:rowOff>0</xdr:rowOff>
    </xdr:to>
    <mc:AlternateContent xmlns:mc="http://schemas.openxmlformats.org/markup-compatibility/2006" xmlns:a14="http://schemas.microsoft.com/office/drawing/2010/main">
      <mc:Choice Requires="a14">
        <xdr:graphicFrame macro="">
          <xdr:nvGraphicFramePr>
            <xdr:cNvPr id="56" name="Age Brackect">
              <a:extLst>
                <a:ext uri="{FF2B5EF4-FFF2-40B4-BE49-F238E27FC236}">
                  <a16:creationId xmlns:a16="http://schemas.microsoft.com/office/drawing/2014/main" id="{D93E1DA1-08E2-410A-9EE7-96F144121FA6}"/>
                </a:ext>
              </a:extLst>
            </xdr:cNvPr>
            <xdr:cNvGraphicFramePr/>
          </xdr:nvGraphicFramePr>
          <xdr:xfrm>
            <a:off x="0" y="0"/>
            <a:ext cx="0" cy="0"/>
          </xdr:xfrm>
          <a:graphic>
            <a:graphicData uri="http://schemas.microsoft.com/office/drawing/2010/slicer">
              <sle:slicer xmlns:sle="http://schemas.microsoft.com/office/drawing/2010/slicer" name="Age Brackect"/>
            </a:graphicData>
          </a:graphic>
        </xdr:graphicFrame>
      </mc:Choice>
      <mc:Fallback xmlns="">
        <xdr:sp macro="" textlink="">
          <xdr:nvSpPr>
            <xdr:cNvPr id="0" name=""/>
            <xdr:cNvSpPr>
              <a:spLocks noTextEdit="1"/>
            </xdr:cNvSpPr>
          </xdr:nvSpPr>
          <xdr:spPr>
            <a:xfrm>
              <a:off x="1115391" y="4459122"/>
              <a:ext cx="2318442" cy="211174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501488</xdr:colOff>
      <xdr:row>42</xdr:row>
      <xdr:rowOff>186863</xdr:rowOff>
    </xdr:from>
    <xdr:to>
      <xdr:col>5</xdr:col>
      <xdr:colOff>381000</xdr:colOff>
      <xdr:row>52</xdr:row>
      <xdr:rowOff>81986</xdr:rowOff>
    </xdr:to>
    <mc:AlternateContent xmlns:mc="http://schemas.openxmlformats.org/markup-compatibility/2006" xmlns:a14="http://schemas.microsoft.com/office/drawing/2010/main">
      <mc:Choice Requires="a14">
        <xdr:graphicFrame macro="">
          <xdr:nvGraphicFramePr>
            <xdr:cNvPr id="58" name="Costumer tenure">
              <a:extLst>
                <a:ext uri="{FF2B5EF4-FFF2-40B4-BE49-F238E27FC236}">
                  <a16:creationId xmlns:a16="http://schemas.microsoft.com/office/drawing/2014/main" id="{C17AAA01-AFDE-4E1A-80BD-1585AB6EF410}"/>
                </a:ext>
              </a:extLst>
            </xdr:cNvPr>
            <xdr:cNvGraphicFramePr/>
          </xdr:nvGraphicFramePr>
          <xdr:xfrm>
            <a:off x="0" y="0"/>
            <a:ext cx="0" cy="0"/>
          </xdr:xfrm>
          <a:graphic>
            <a:graphicData uri="http://schemas.microsoft.com/office/drawing/2010/slicer">
              <sle:slicer xmlns:sle="http://schemas.microsoft.com/office/drawing/2010/slicer" name="Costumer tenure"/>
            </a:graphicData>
          </a:graphic>
        </xdr:graphicFrame>
      </mc:Choice>
      <mc:Fallback xmlns="">
        <xdr:sp macro="" textlink="">
          <xdr:nvSpPr>
            <xdr:cNvPr id="0" name=""/>
            <xdr:cNvSpPr>
              <a:spLocks noTextEdit="1"/>
            </xdr:cNvSpPr>
          </xdr:nvSpPr>
          <xdr:spPr>
            <a:xfrm>
              <a:off x="1108879" y="8303820"/>
              <a:ext cx="2309078" cy="182773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508000</xdr:colOff>
      <xdr:row>19</xdr:row>
      <xdr:rowOff>71156</xdr:rowOff>
    </xdr:from>
    <xdr:to>
      <xdr:col>5</xdr:col>
      <xdr:colOff>404494</xdr:colOff>
      <xdr:row>22</xdr:row>
      <xdr:rowOff>129186</xdr:rowOff>
    </xdr:to>
    <mc:AlternateContent xmlns:mc="http://schemas.openxmlformats.org/markup-compatibility/2006" xmlns:a14="http://schemas.microsoft.com/office/drawing/2010/main">
      <mc:Choice Requires="a14">
        <xdr:graphicFrame macro="">
          <xdr:nvGraphicFramePr>
            <xdr:cNvPr id="59" name="Gender">
              <a:extLst>
                <a:ext uri="{FF2B5EF4-FFF2-40B4-BE49-F238E27FC236}">
                  <a16:creationId xmlns:a16="http://schemas.microsoft.com/office/drawing/2014/main" id="{38936094-6F1A-4936-8B46-38CE0559662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15391" y="3743113"/>
              <a:ext cx="2326060" cy="63781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507999</xdr:colOff>
      <xdr:row>34</xdr:row>
      <xdr:rowOff>40297</xdr:rowOff>
    </xdr:from>
    <xdr:to>
      <xdr:col>5</xdr:col>
      <xdr:colOff>396875</xdr:colOff>
      <xdr:row>42</xdr:row>
      <xdr:rowOff>128947</xdr:rowOff>
    </xdr:to>
    <mc:AlternateContent xmlns:mc="http://schemas.openxmlformats.org/markup-compatibility/2006" xmlns:a14="http://schemas.microsoft.com/office/drawing/2010/main">
      <mc:Choice Requires="a14">
        <xdr:graphicFrame macro="">
          <xdr:nvGraphicFramePr>
            <xdr:cNvPr id="60" name="Plan Category">
              <a:extLst>
                <a:ext uri="{FF2B5EF4-FFF2-40B4-BE49-F238E27FC236}">
                  <a16:creationId xmlns:a16="http://schemas.microsoft.com/office/drawing/2014/main" id="{90657ECC-7431-4F88-9D84-F1FB7E4007F4}"/>
                </a:ext>
              </a:extLst>
            </xdr:cNvPr>
            <xdr:cNvGraphicFramePr/>
          </xdr:nvGraphicFramePr>
          <xdr:xfrm>
            <a:off x="0" y="0"/>
            <a:ext cx="0" cy="0"/>
          </xdr:xfrm>
          <a:graphic>
            <a:graphicData uri="http://schemas.microsoft.com/office/drawing/2010/slicer">
              <sle:slicer xmlns:sle="http://schemas.microsoft.com/office/drawing/2010/slicer" name="Plan Category"/>
            </a:graphicData>
          </a:graphic>
        </xdr:graphicFrame>
      </mc:Choice>
      <mc:Fallback xmlns="">
        <xdr:sp macro="" textlink="">
          <xdr:nvSpPr>
            <xdr:cNvPr id="0" name=""/>
            <xdr:cNvSpPr>
              <a:spLocks noTextEdit="1"/>
            </xdr:cNvSpPr>
          </xdr:nvSpPr>
          <xdr:spPr>
            <a:xfrm>
              <a:off x="1115390" y="6611167"/>
              <a:ext cx="2318442" cy="163473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578304</xdr:colOff>
      <xdr:row>15</xdr:row>
      <xdr:rowOff>68036</xdr:rowOff>
    </xdr:from>
    <xdr:to>
      <xdr:col>5</xdr:col>
      <xdr:colOff>452885</xdr:colOff>
      <xdr:row>15</xdr:row>
      <xdr:rowOff>86815</xdr:rowOff>
    </xdr:to>
    <xdr:cxnSp macro="">
      <xdr:nvCxnSpPr>
        <xdr:cNvPr id="63" name="Straight Connector 62">
          <a:extLst>
            <a:ext uri="{FF2B5EF4-FFF2-40B4-BE49-F238E27FC236}">
              <a16:creationId xmlns:a16="http://schemas.microsoft.com/office/drawing/2014/main" id="{B4FD704F-7816-4FE8-91D2-AC682BDDE3F3}"/>
            </a:ext>
          </a:extLst>
        </xdr:cNvPr>
        <xdr:cNvCxnSpPr/>
      </xdr:nvCxnSpPr>
      <xdr:spPr>
        <a:xfrm>
          <a:off x="578304" y="3129643"/>
          <a:ext cx="2936188" cy="18779"/>
        </a:xfrm>
        <a:prstGeom prst="line">
          <a:avLst/>
        </a:prstGeom>
        <a:ln>
          <a:solidFill>
            <a:srgbClr val="333333"/>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287965</xdr:colOff>
      <xdr:row>65</xdr:row>
      <xdr:rowOff>0</xdr:rowOff>
    </xdr:from>
    <xdr:to>
      <xdr:col>5</xdr:col>
      <xdr:colOff>465175</xdr:colOff>
      <xdr:row>65</xdr:row>
      <xdr:rowOff>0</xdr:rowOff>
    </xdr:to>
    <xdr:cxnSp macro="">
      <xdr:nvCxnSpPr>
        <xdr:cNvPr id="64" name="Straight Connector 63">
          <a:extLst>
            <a:ext uri="{FF2B5EF4-FFF2-40B4-BE49-F238E27FC236}">
              <a16:creationId xmlns:a16="http://schemas.microsoft.com/office/drawing/2014/main" id="{ADCCB1BC-D01D-4E38-B936-F59DA0809DC3}"/>
            </a:ext>
          </a:extLst>
        </xdr:cNvPr>
        <xdr:cNvCxnSpPr/>
      </xdr:nvCxnSpPr>
      <xdr:spPr>
        <a:xfrm>
          <a:off x="908198" y="12958430"/>
          <a:ext cx="2658140" cy="0"/>
        </a:xfrm>
        <a:prstGeom prst="line">
          <a:avLst/>
        </a:prstGeom>
        <a:ln>
          <a:solidFill>
            <a:srgbClr val="333333"/>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xdr:col>
      <xdr:colOff>502430</xdr:colOff>
      <xdr:row>15</xdr:row>
      <xdr:rowOff>155590</xdr:rowOff>
    </xdr:from>
    <xdr:to>
      <xdr:col>5</xdr:col>
      <xdr:colOff>404998</xdr:colOff>
      <xdr:row>19</xdr:row>
      <xdr:rowOff>35710</xdr:rowOff>
    </xdr:to>
    <mc:AlternateContent xmlns:mc="http://schemas.openxmlformats.org/markup-compatibility/2006" xmlns:a14="http://schemas.microsoft.com/office/drawing/2010/main">
      <mc:Choice Requires="a14">
        <xdr:graphicFrame macro="">
          <xdr:nvGraphicFramePr>
            <xdr:cNvPr id="50" name="Customer Churn Status">
              <a:extLst>
                <a:ext uri="{FF2B5EF4-FFF2-40B4-BE49-F238E27FC236}">
                  <a16:creationId xmlns:a16="http://schemas.microsoft.com/office/drawing/2014/main" id="{49B4D54A-590F-4D7E-8CED-EE19D1C458B7}"/>
                </a:ext>
              </a:extLst>
            </xdr:cNvPr>
            <xdr:cNvGraphicFramePr/>
          </xdr:nvGraphicFramePr>
          <xdr:xfrm>
            <a:off x="0" y="0"/>
            <a:ext cx="0" cy="0"/>
          </xdr:xfrm>
          <a:graphic>
            <a:graphicData uri="http://schemas.microsoft.com/office/drawing/2010/slicer">
              <sle:slicer xmlns:sle="http://schemas.microsoft.com/office/drawing/2010/slicer" name="Customer Churn Status"/>
            </a:graphicData>
          </a:graphic>
        </xdr:graphicFrame>
      </mc:Choice>
      <mc:Fallback xmlns="">
        <xdr:sp macro="" textlink="">
          <xdr:nvSpPr>
            <xdr:cNvPr id="0" name=""/>
            <xdr:cNvSpPr>
              <a:spLocks noTextEdit="1"/>
            </xdr:cNvSpPr>
          </xdr:nvSpPr>
          <xdr:spPr>
            <a:xfrm>
              <a:off x="1109821" y="3054503"/>
              <a:ext cx="2332134" cy="65316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45</xdr:col>
      <xdr:colOff>349250</xdr:colOff>
      <xdr:row>75</xdr:row>
      <xdr:rowOff>30725</xdr:rowOff>
    </xdr:to>
    <xdr:sp macro="" textlink="">
      <xdr:nvSpPr>
        <xdr:cNvPr id="2" name="Rectangle 1">
          <a:extLst>
            <a:ext uri="{FF2B5EF4-FFF2-40B4-BE49-F238E27FC236}">
              <a16:creationId xmlns:a16="http://schemas.microsoft.com/office/drawing/2014/main" id="{C34D3A8A-AF3C-4EF4-99BD-C14FC6E95A32}"/>
            </a:ext>
          </a:extLst>
        </xdr:cNvPr>
        <xdr:cNvSpPr/>
      </xdr:nvSpPr>
      <xdr:spPr>
        <a:xfrm>
          <a:off x="0" y="0"/>
          <a:ext cx="27495500" cy="14318225"/>
        </a:xfrm>
        <a:prstGeom prst="rect">
          <a:avLst/>
        </a:prstGeom>
        <a:solidFill>
          <a:srgbClr val="1E1E1E">
            <a:alpha val="8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ysClr val="windowText" lastClr="000000"/>
            </a:solidFill>
            <a:latin typeface="+mn-lt"/>
            <a:ea typeface="+mn-lt"/>
            <a:cs typeface="+mn-lt"/>
          </a:endParaRPr>
        </a:p>
      </xdr:txBody>
    </xdr:sp>
    <xdr:clientData/>
  </xdr:twoCellAnchor>
  <xdr:twoCellAnchor>
    <xdr:from>
      <xdr:col>2</xdr:col>
      <xdr:colOff>63500</xdr:colOff>
      <xdr:row>3</xdr:row>
      <xdr:rowOff>10929</xdr:rowOff>
    </xdr:from>
    <xdr:to>
      <xdr:col>45</xdr:col>
      <xdr:colOff>296334</xdr:colOff>
      <xdr:row>74</xdr:row>
      <xdr:rowOff>52916</xdr:rowOff>
    </xdr:to>
    <xdr:sp macro="" textlink="">
      <xdr:nvSpPr>
        <xdr:cNvPr id="3" name="Rectangle: Top Corners Rounded 2">
          <a:extLst>
            <a:ext uri="{FF2B5EF4-FFF2-40B4-BE49-F238E27FC236}">
              <a16:creationId xmlns:a16="http://schemas.microsoft.com/office/drawing/2014/main" id="{C1B75656-44B5-44B0-856E-11E1971D641A}"/>
            </a:ext>
          </a:extLst>
        </xdr:cNvPr>
        <xdr:cNvSpPr/>
      </xdr:nvSpPr>
      <xdr:spPr>
        <a:xfrm>
          <a:off x="1270000" y="582429"/>
          <a:ext cx="26172584" cy="13567487"/>
        </a:xfrm>
        <a:prstGeom prst="rect">
          <a:avLst/>
        </a:prstGeom>
        <a:solidFill>
          <a:srgbClr val="CC9900">
            <a:alpha val="30000"/>
          </a:srgbClr>
        </a:solidFill>
        <a:ln w="762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6</xdr:col>
      <xdr:colOff>194051</xdr:colOff>
      <xdr:row>6</xdr:row>
      <xdr:rowOff>60161</xdr:rowOff>
    </xdr:from>
    <xdr:to>
      <xdr:col>45</xdr:col>
      <xdr:colOff>151694</xdr:colOff>
      <xdr:row>74</xdr:row>
      <xdr:rowOff>0</xdr:rowOff>
    </xdr:to>
    <xdr:sp macro="" textlink="">
      <xdr:nvSpPr>
        <xdr:cNvPr id="4" name="Rectangle: Rounded Corners 3">
          <a:extLst>
            <a:ext uri="{FF2B5EF4-FFF2-40B4-BE49-F238E27FC236}">
              <a16:creationId xmlns:a16="http://schemas.microsoft.com/office/drawing/2014/main" id="{4F4998D3-B961-467A-A9A2-137FE11CD299}"/>
            </a:ext>
          </a:extLst>
        </xdr:cNvPr>
        <xdr:cNvSpPr/>
      </xdr:nvSpPr>
      <xdr:spPr>
        <a:xfrm>
          <a:off x="3813551" y="1203161"/>
          <a:ext cx="23484393" cy="12893839"/>
        </a:xfrm>
        <a:prstGeom prst="rect">
          <a:avLst/>
        </a:prstGeom>
        <a:solidFill>
          <a:srgbClr val="1E1E1E">
            <a:alpha val="74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editAs="oneCell">
    <xdr:from>
      <xdr:col>42</xdr:col>
      <xdr:colOff>218471</xdr:colOff>
      <xdr:row>3</xdr:row>
      <xdr:rowOff>8820</xdr:rowOff>
    </xdr:from>
    <xdr:to>
      <xdr:col>43</xdr:col>
      <xdr:colOff>359651</xdr:colOff>
      <xdr:row>6</xdr:row>
      <xdr:rowOff>88865</xdr:rowOff>
    </xdr:to>
    <xdr:pic>
      <xdr:nvPicPr>
        <xdr:cNvPr id="5" name="Graphic 4" descr="Business Growth with solid fill">
          <a:extLst>
            <a:ext uri="{FF2B5EF4-FFF2-40B4-BE49-F238E27FC236}">
              <a16:creationId xmlns:a16="http://schemas.microsoft.com/office/drawing/2014/main" id="{DAD21E57-7260-4846-9E32-1DBDF927F09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554971" y="580320"/>
          <a:ext cx="744430" cy="651545"/>
        </a:xfrm>
        <a:prstGeom prst="rect">
          <a:avLst/>
        </a:prstGeom>
      </xdr:spPr>
    </xdr:pic>
    <xdr:clientData/>
  </xdr:twoCellAnchor>
  <xdr:twoCellAnchor editAs="oneCell">
    <xdr:from>
      <xdr:col>40</xdr:col>
      <xdr:colOff>594592</xdr:colOff>
      <xdr:row>3</xdr:row>
      <xdr:rowOff>32194</xdr:rowOff>
    </xdr:from>
    <xdr:to>
      <xdr:col>41</xdr:col>
      <xdr:colOff>586570</xdr:colOff>
      <xdr:row>6</xdr:row>
      <xdr:rowOff>24735</xdr:rowOff>
    </xdr:to>
    <xdr:pic>
      <xdr:nvPicPr>
        <xdr:cNvPr id="6" name="Graphic 5" descr="Statistics with solid fill">
          <a:extLst>
            <a:ext uri="{FF2B5EF4-FFF2-40B4-BE49-F238E27FC236}">
              <a16:creationId xmlns:a16="http://schemas.microsoft.com/office/drawing/2014/main" id="{84E258F9-8F44-44C1-8F7C-73E4DA6E1D8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4724592" y="603694"/>
          <a:ext cx="595228" cy="564041"/>
        </a:xfrm>
        <a:prstGeom prst="rect">
          <a:avLst/>
        </a:prstGeom>
      </xdr:spPr>
    </xdr:pic>
    <xdr:clientData/>
  </xdr:twoCellAnchor>
  <xdr:twoCellAnchor>
    <xdr:from>
      <xdr:col>6</xdr:col>
      <xdr:colOff>354240</xdr:colOff>
      <xdr:row>7</xdr:row>
      <xdr:rowOff>55507</xdr:rowOff>
    </xdr:from>
    <xdr:to>
      <xdr:col>14</xdr:col>
      <xdr:colOff>100133</xdr:colOff>
      <xdr:row>18</xdr:row>
      <xdr:rowOff>144548</xdr:rowOff>
    </xdr:to>
    <xdr:sp macro="" textlink="">
      <xdr:nvSpPr>
        <xdr:cNvPr id="7" name="Rectangle 6">
          <a:extLst>
            <a:ext uri="{FF2B5EF4-FFF2-40B4-BE49-F238E27FC236}">
              <a16:creationId xmlns:a16="http://schemas.microsoft.com/office/drawing/2014/main" id="{4998E0A6-AEBB-482B-A0F7-61EEFB9C7D46}"/>
            </a:ext>
          </a:extLst>
        </xdr:cNvPr>
        <xdr:cNvSpPr/>
      </xdr:nvSpPr>
      <xdr:spPr>
        <a:xfrm>
          <a:off x="3973740" y="1389007"/>
          <a:ext cx="4571893" cy="2184541"/>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6</xdr:col>
      <xdr:colOff>180602</xdr:colOff>
      <xdr:row>3</xdr:row>
      <xdr:rowOff>28296</xdr:rowOff>
    </xdr:from>
    <xdr:to>
      <xdr:col>19</xdr:col>
      <xdr:colOff>587290</xdr:colOff>
      <xdr:row>5</xdr:row>
      <xdr:rowOff>171533</xdr:rowOff>
    </xdr:to>
    <xdr:sp macro="" textlink="">
      <xdr:nvSpPr>
        <xdr:cNvPr id="8" name="TextBox 7">
          <a:extLst>
            <a:ext uri="{FF2B5EF4-FFF2-40B4-BE49-F238E27FC236}">
              <a16:creationId xmlns:a16="http://schemas.microsoft.com/office/drawing/2014/main" id="{9F986AC0-2BB3-4267-B9BE-9EC1B47413C8}"/>
            </a:ext>
          </a:extLst>
        </xdr:cNvPr>
        <xdr:cNvSpPr txBox="1"/>
      </xdr:nvSpPr>
      <xdr:spPr>
        <a:xfrm>
          <a:off x="3800102" y="599796"/>
          <a:ext cx="8248938" cy="524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800" b="1">
              <a:solidFill>
                <a:sysClr val="windowText" lastClr="000000"/>
              </a:solidFill>
              <a:latin typeface="+mj-lt"/>
            </a:rPr>
            <a:t>Network Churn</a:t>
          </a:r>
          <a:r>
            <a:rPr lang="en-US" sz="3800" b="1" baseline="0">
              <a:solidFill>
                <a:sysClr val="windowText" lastClr="000000"/>
              </a:solidFill>
              <a:latin typeface="+mj-lt"/>
            </a:rPr>
            <a:t> Dashboard</a:t>
          </a:r>
          <a:endParaRPr lang="en-NG" sz="3800" b="1">
            <a:solidFill>
              <a:sysClr val="windowText" lastClr="000000"/>
            </a:solidFill>
            <a:latin typeface="+mj-lt"/>
          </a:endParaRPr>
        </a:p>
      </xdr:txBody>
    </xdr:sp>
    <xdr:clientData/>
  </xdr:twoCellAnchor>
  <xdr:twoCellAnchor>
    <xdr:from>
      <xdr:col>16</xdr:col>
      <xdr:colOff>453258</xdr:colOff>
      <xdr:row>46</xdr:row>
      <xdr:rowOff>129243</xdr:rowOff>
    </xdr:from>
    <xdr:to>
      <xdr:col>25</xdr:col>
      <xdr:colOff>358872</xdr:colOff>
      <xdr:row>73</xdr:row>
      <xdr:rowOff>98537</xdr:rowOff>
    </xdr:to>
    <xdr:sp macro="" textlink="">
      <xdr:nvSpPr>
        <xdr:cNvPr id="29" name="Rectangle 28">
          <a:extLst>
            <a:ext uri="{FF2B5EF4-FFF2-40B4-BE49-F238E27FC236}">
              <a16:creationId xmlns:a16="http://schemas.microsoft.com/office/drawing/2014/main" id="{D924C610-E55E-4846-B4B5-C487E94B5763}"/>
            </a:ext>
          </a:extLst>
        </xdr:cNvPr>
        <xdr:cNvSpPr/>
      </xdr:nvSpPr>
      <xdr:spPr>
        <a:xfrm>
          <a:off x="10105258" y="8892243"/>
          <a:ext cx="5334864" cy="5112794"/>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16</xdr:col>
      <xdr:colOff>532421</xdr:colOff>
      <xdr:row>23</xdr:row>
      <xdr:rowOff>2</xdr:rowOff>
    </xdr:from>
    <xdr:to>
      <xdr:col>20</xdr:col>
      <xdr:colOff>148980</xdr:colOff>
      <xdr:row>25</xdr:row>
      <xdr:rowOff>3</xdr:rowOff>
    </xdr:to>
    <xdr:sp macro="" textlink="Pivot!F86">
      <xdr:nvSpPr>
        <xdr:cNvPr id="41" name="TextBox 40">
          <a:extLst>
            <a:ext uri="{FF2B5EF4-FFF2-40B4-BE49-F238E27FC236}">
              <a16:creationId xmlns:a16="http://schemas.microsoft.com/office/drawing/2014/main" id="{E26F2494-2914-4372-F7B9-1D04712B2682}"/>
            </a:ext>
          </a:extLst>
        </xdr:cNvPr>
        <xdr:cNvSpPr txBox="1"/>
      </xdr:nvSpPr>
      <xdr:spPr>
        <a:xfrm>
          <a:off x="10184421" y="4381502"/>
          <a:ext cx="2029559"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A6C7EB-BDD5-47D1-B7AA-402D01E3A82A}" type="TxLink">
            <a:rPr lang="en-US" sz="2000" b="0" i="0" u="none" strike="noStrike">
              <a:solidFill>
                <a:sysClr val="windowText" lastClr="000000"/>
              </a:solidFill>
              <a:latin typeface="Aptos Narrow"/>
            </a:rPr>
            <a:pPr/>
            <a:t> </a:t>
          </a:fld>
          <a:endParaRPr lang="en-NG" sz="2000" b="0">
            <a:solidFill>
              <a:sysClr val="windowText" lastClr="000000"/>
            </a:solidFill>
          </a:endParaRPr>
        </a:p>
      </xdr:txBody>
    </xdr:sp>
    <xdr:clientData/>
  </xdr:twoCellAnchor>
  <xdr:twoCellAnchor>
    <xdr:from>
      <xdr:col>6</xdr:col>
      <xdr:colOff>414882</xdr:colOff>
      <xdr:row>10</xdr:row>
      <xdr:rowOff>90709</xdr:rowOff>
    </xdr:from>
    <xdr:to>
      <xdr:col>10</xdr:col>
      <xdr:colOff>31442</xdr:colOff>
      <xdr:row>13</xdr:row>
      <xdr:rowOff>48532</xdr:rowOff>
    </xdr:to>
    <xdr:sp macro="" textlink="Pivot!B4">
      <xdr:nvSpPr>
        <xdr:cNvPr id="46" name="TextBox 45">
          <a:extLst>
            <a:ext uri="{FF2B5EF4-FFF2-40B4-BE49-F238E27FC236}">
              <a16:creationId xmlns:a16="http://schemas.microsoft.com/office/drawing/2014/main" id="{2A29B576-24B0-4A2C-96BE-7EF6B2857140}"/>
            </a:ext>
          </a:extLst>
        </xdr:cNvPr>
        <xdr:cNvSpPr txBox="1"/>
      </xdr:nvSpPr>
      <xdr:spPr>
        <a:xfrm>
          <a:off x="4034382" y="1995709"/>
          <a:ext cx="2029560" cy="529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AE9627-8F3B-4589-B6D0-DB4D285A2E20}" type="TxLink">
            <a:rPr lang="en-US" sz="2400" b="1" i="0" u="none" strike="noStrike">
              <a:solidFill>
                <a:sysClr val="windowText" lastClr="000000"/>
              </a:solidFill>
              <a:latin typeface="Calibri" panose="020F0502020204030204" pitchFamily="34" charset="0"/>
              <a:cs typeface="Calibri" panose="020F0502020204030204" pitchFamily="34" charset="0"/>
            </a:rPr>
            <a:pPr/>
            <a:t>496</a:t>
          </a:fld>
          <a:endParaRPr lang="en-US" sz="24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6</xdr:col>
      <xdr:colOff>393195</xdr:colOff>
      <xdr:row>12</xdr:row>
      <xdr:rowOff>160376</xdr:rowOff>
    </xdr:from>
    <xdr:to>
      <xdr:col>13</xdr:col>
      <xdr:colOff>573798</xdr:colOff>
      <xdr:row>17</xdr:row>
      <xdr:rowOff>182871</xdr:rowOff>
    </xdr:to>
    <xdr:graphicFrame macro="">
      <xdr:nvGraphicFramePr>
        <xdr:cNvPr id="48" name="Chart 47">
          <a:extLst>
            <a:ext uri="{FF2B5EF4-FFF2-40B4-BE49-F238E27FC236}">
              <a16:creationId xmlns:a16="http://schemas.microsoft.com/office/drawing/2014/main" id="{0E555224-B882-45CB-9C47-96F79CDF2CEF}"/>
            </a:ext>
            <a:ext uri="{147F2762-F138-4A5C-976F-8EAC2B608ADB}">
              <a16:predDERef xmlns:a16="http://schemas.microsoft.com/office/drawing/2014/main" pred="{2A29B576-24B0-4A2C-96BE-7EF6B2857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364184</xdr:colOff>
      <xdr:row>7</xdr:row>
      <xdr:rowOff>28097</xdr:rowOff>
    </xdr:from>
    <xdr:to>
      <xdr:col>11</xdr:col>
      <xdr:colOff>38435</xdr:colOff>
      <xdr:row>9</xdr:row>
      <xdr:rowOff>176514</xdr:rowOff>
    </xdr:to>
    <xdr:sp macro="" textlink="">
      <xdr:nvSpPr>
        <xdr:cNvPr id="49" name="TextBox 48">
          <a:extLst>
            <a:ext uri="{FF2B5EF4-FFF2-40B4-BE49-F238E27FC236}">
              <a16:creationId xmlns:a16="http://schemas.microsoft.com/office/drawing/2014/main" id="{99B751E8-7FB5-4C66-91AB-317D264FFCEA}"/>
            </a:ext>
          </a:extLst>
        </xdr:cNvPr>
        <xdr:cNvSpPr txBox="1"/>
      </xdr:nvSpPr>
      <xdr:spPr>
        <a:xfrm>
          <a:off x="3983684" y="1361597"/>
          <a:ext cx="2690501" cy="529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a:solidFill>
                <a:sysClr val="windowText" lastClr="000000"/>
              </a:solidFill>
              <a:latin typeface="Calibri" panose="020F0502020204030204" pitchFamily="34" charset="0"/>
              <a:cs typeface="Calibri" panose="020F0502020204030204" pitchFamily="34" charset="0"/>
            </a:rPr>
            <a:t>Total</a:t>
          </a:r>
          <a:r>
            <a:rPr lang="en-US" sz="2800" b="1" i="0" u="none" strike="noStrike" baseline="0">
              <a:solidFill>
                <a:sysClr val="windowText" lastClr="000000"/>
              </a:solidFill>
              <a:latin typeface="Calibri" panose="020F0502020204030204" pitchFamily="34" charset="0"/>
              <a:cs typeface="Calibri" panose="020F0502020204030204" pitchFamily="34" charset="0"/>
            </a:rPr>
            <a:t> User</a:t>
          </a:r>
        </a:p>
        <a:p>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22</xdr:col>
      <xdr:colOff>4706</xdr:colOff>
      <xdr:row>7</xdr:row>
      <xdr:rowOff>55507</xdr:rowOff>
    </xdr:from>
    <xdr:to>
      <xdr:col>29</xdr:col>
      <xdr:colOff>350962</xdr:colOff>
      <xdr:row>18</xdr:row>
      <xdr:rowOff>144548</xdr:rowOff>
    </xdr:to>
    <xdr:sp macro="" textlink="">
      <xdr:nvSpPr>
        <xdr:cNvPr id="50" name="Rectangle 49">
          <a:extLst>
            <a:ext uri="{FF2B5EF4-FFF2-40B4-BE49-F238E27FC236}">
              <a16:creationId xmlns:a16="http://schemas.microsoft.com/office/drawing/2014/main" id="{14EA3E7B-B9D0-4352-8EB6-C1205A917520}"/>
            </a:ext>
          </a:extLst>
        </xdr:cNvPr>
        <xdr:cNvSpPr/>
      </xdr:nvSpPr>
      <xdr:spPr>
        <a:xfrm>
          <a:off x="13276206" y="1389007"/>
          <a:ext cx="4569006" cy="2184541"/>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29</xdr:col>
      <xdr:colOff>433966</xdr:colOff>
      <xdr:row>7</xdr:row>
      <xdr:rowOff>38716</xdr:rowOff>
    </xdr:from>
    <xdr:to>
      <xdr:col>37</xdr:col>
      <xdr:colOff>175419</xdr:colOff>
      <xdr:row>18</xdr:row>
      <xdr:rowOff>144548</xdr:rowOff>
    </xdr:to>
    <xdr:sp macro="" textlink="">
      <xdr:nvSpPr>
        <xdr:cNvPr id="51" name="Rectangle 50">
          <a:extLst>
            <a:ext uri="{FF2B5EF4-FFF2-40B4-BE49-F238E27FC236}">
              <a16:creationId xmlns:a16="http://schemas.microsoft.com/office/drawing/2014/main" id="{57686E03-35C7-4FC0-A7ED-F1A0094878BE}"/>
            </a:ext>
          </a:extLst>
        </xdr:cNvPr>
        <xdr:cNvSpPr/>
      </xdr:nvSpPr>
      <xdr:spPr>
        <a:xfrm>
          <a:off x="17928216" y="1372216"/>
          <a:ext cx="4567453" cy="2201332"/>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37</xdr:col>
      <xdr:colOff>237621</xdr:colOff>
      <xdr:row>7</xdr:row>
      <xdr:rowOff>38716</xdr:rowOff>
    </xdr:from>
    <xdr:to>
      <xdr:col>44</xdr:col>
      <xdr:colOff>571499</xdr:colOff>
      <xdr:row>18</xdr:row>
      <xdr:rowOff>144548</xdr:rowOff>
    </xdr:to>
    <xdr:sp macro="" textlink="">
      <xdr:nvSpPr>
        <xdr:cNvPr id="52" name="Rectangle 51">
          <a:extLst>
            <a:ext uri="{FF2B5EF4-FFF2-40B4-BE49-F238E27FC236}">
              <a16:creationId xmlns:a16="http://schemas.microsoft.com/office/drawing/2014/main" id="{8DEC29AF-DE9F-4769-BD6C-FC1F3CC61C05}"/>
            </a:ext>
          </a:extLst>
        </xdr:cNvPr>
        <xdr:cNvSpPr/>
      </xdr:nvSpPr>
      <xdr:spPr>
        <a:xfrm>
          <a:off x="22557871" y="1372216"/>
          <a:ext cx="4556628" cy="2201332"/>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14</xdr:col>
      <xdr:colOff>183137</xdr:colOff>
      <xdr:row>7</xdr:row>
      <xdr:rowOff>55507</xdr:rowOff>
    </xdr:from>
    <xdr:to>
      <xdr:col>21</xdr:col>
      <xdr:colOff>524952</xdr:colOff>
      <xdr:row>18</xdr:row>
      <xdr:rowOff>144548</xdr:rowOff>
    </xdr:to>
    <xdr:sp macro="" textlink="">
      <xdr:nvSpPr>
        <xdr:cNvPr id="53" name="Rectangle 52">
          <a:extLst>
            <a:ext uri="{FF2B5EF4-FFF2-40B4-BE49-F238E27FC236}">
              <a16:creationId xmlns:a16="http://schemas.microsoft.com/office/drawing/2014/main" id="{698D66E8-F8D0-4058-AD31-130ADD010DB6}"/>
            </a:ext>
          </a:extLst>
        </xdr:cNvPr>
        <xdr:cNvSpPr/>
      </xdr:nvSpPr>
      <xdr:spPr>
        <a:xfrm>
          <a:off x="8628637" y="1389007"/>
          <a:ext cx="4564565" cy="2184541"/>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 </a:t>
          </a:r>
          <a:endParaRPr lang="en-NG" sz="1100">
            <a:solidFill>
              <a:sysClr val="windowText" lastClr="000000"/>
            </a:solidFill>
          </a:endParaRPr>
        </a:p>
      </xdr:txBody>
    </xdr:sp>
    <xdr:clientData/>
  </xdr:twoCellAnchor>
  <xdr:twoCellAnchor>
    <xdr:from>
      <xdr:col>29</xdr:col>
      <xdr:colOff>416827</xdr:colOff>
      <xdr:row>7</xdr:row>
      <xdr:rowOff>28097</xdr:rowOff>
    </xdr:from>
    <xdr:to>
      <xdr:col>35</xdr:col>
      <xdr:colOff>501894</xdr:colOff>
      <xdr:row>9</xdr:row>
      <xdr:rowOff>181374</xdr:rowOff>
    </xdr:to>
    <xdr:sp macro="" textlink="">
      <xdr:nvSpPr>
        <xdr:cNvPr id="59" name="TextBox 58">
          <a:extLst>
            <a:ext uri="{FF2B5EF4-FFF2-40B4-BE49-F238E27FC236}">
              <a16:creationId xmlns:a16="http://schemas.microsoft.com/office/drawing/2014/main" id="{3B158933-7D9A-4023-B3BE-33A02643E733}"/>
            </a:ext>
          </a:extLst>
        </xdr:cNvPr>
        <xdr:cNvSpPr txBox="1"/>
      </xdr:nvSpPr>
      <xdr:spPr>
        <a:xfrm>
          <a:off x="17911077" y="1361597"/>
          <a:ext cx="3704567" cy="534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a:solidFill>
                <a:sysClr val="windowText" lastClr="000000"/>
              </a:solidFill>
              <a:latin typeface="Calibri" panose="020F0502020204030204" pitchFamily="34" charset="0"/>
              <a:cs typeface="Calibri" panose="020F0502020204030204" pitchFamily="34" charset="0"/>
            </a:rPr>
            <a:t>Avg Satisfaction</a:t>
          </a:r>
        </a:p>
      </xdr:txBody>
    </xdr:sp>
    <xdr:clientData/>
  </xdr:twoCellAnchor>
  <xdr:twoCellAnchor>
    <xdr:from>
      <xdr:col>29</xdr:col>
      <xdr:colOff>426753</xdr:colOff>
      <xdr:row>13</xdr:row>
      <xdr:rowOff>50878</xdr:rowOff>
    </xdr:from>
    <xdr:to>
      <xdr:col>34</xdr:col>
      <xdr:colOff>300404</xdr:colOff>
      <xdr:row>17</xdr:row>
      <xdr:rowOff>109904</xdr:rowOff>
    </xdr:to>
    <xdr:sp macro="" textlink="Pivot!H5">
      <xdr:nvSpPr>
        <xdr:cNvPr id="61" name="TextBox 60">
          <a:extLst>
            <a:ext uri="{FF2B5EF4-FFF2-40B4-BE49-F238E27FC236}">
              <a16:creationId xmlns:a16="http://schemas.microsoft.com/office/drawing/2014/main" id="{1E18D4B2-BF34-40ED-B8AD-48E871905CEF}"/>
            </a:ext>
          </a:extLst>
        </xdr:cNvPr>
        <xdr:cNvSpPr txBox="1"/>
      </xdr:nvSpPr>
      <xdr:spPr>
        <a:xfrm>
          <a:off x="17921003" y="2527378"/>
          <a:ext cx="2889901" cy="821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11D5B7-6FFF-4A47-BF18-CDFDEA688E0C}" type="TxLink">
            <a:rPr lang="en-US" sz="4000" b="0" i="0" u="none" strike="noStrike">
              <a:solidFill>
                <a:srgbClr val="E4C465"/>
              </a:solidFill>
              <a:latin typeface="Aptos Narrow"/>
              <a:cs typeface="Calibri" panose="020F0502020204030204" pitchFamily="34" charset="0"/>
            </a:rPr>
            <a:pPr/>
            <a:t>★★☆☆☆</a:t>
          </a:fld>
          <a:endParaRPr lang="en-US" sz="4000" i="0" u="none" strike="noStrike">
            <a:solidFill>
              <a:srgbClr val="E4C465"/>
            </a:solidFill>
            <a:cs typeface="Calibri" panose="020F0502020204030204" pitchFamily="34" charset="0"/>
          </a:endParaRPr>
        </a:p>
      </xdr:txBody>
    </xdr:sp>
    <xdr:clientData/>
  </xdr:twoCellAnchor>
  <xdr:twoCellAnchor>
    <xdr:from>
      <xdr:col>34</xdr:col>
      <xdr:colOff>355356</xdr:colOff>
      <xdr:row>14</xdr:row>
      <xdr:rowOff>128221</xdr:rowOff>
    </xdr:from>
    <xdr:to>
      <xdr:col>36</xdr:col>
      <xdr:colOff>430005</xdr:colOff>
      <xdr:row>17</xdr:row>
      <xdr:rowOff>54951</xdr:rowOff>
    </xdr:to>
    <xdr:sp macro="" textlink="Pivot!H4">
      <xdr:nvSpPr>
        <xdr:cNvPr id="62" name="TextBox 61">
          <a:extLst>
            <a:ext uri="{FF2B5EF4-FFF2-40B4-BE49-F238E27FC236}">
              <a16:creationId xmlns:a16="http://schemas.microsoft.com/office/drawing/2014/main" id="{E2B1BCF9-2E17-4AB1-8488-E9DFF382D413}"/>
            </a:ext>
          </a:extLst>
        </xdr:cNvPr>
        <xdr:cNvSpPr txBox="1"/>
      </xdr:nvSpPr>
      <xdr:spPr>
        <a:xfrm>
          <a:off x="20865856" y="2795221"/>
          <a:ext cx="1281149" cy="498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012229-CA8A-4DF5-8289-22420BF6D884}" type="TxLink">
            <a:rPr lang="en-US" sz="2000" b="1" i="0" u="none" strike="noStrike">
              <a:solidFill>
                <a:srgbClr val="E4C465"/>
              </a:solidFill>
              <a:latin typeface="Aptos Narrow"/>
              <a:cs typeface="Calibri" panose="020F0502020204030204" pitchFamily="34" charset="0"/>
            </a:rPr>
            <a:pPr/>
            <a:t>2.98</a:t>
          </a:fld>
          <a:endParaRPr lang="en-US" sz="4000" b="1" i="0" u="none" strike="noStrike">
            <a:solidFill>
              <a:srgbClr val="E4C465"/>
            </a:solidFill>
            <a:latin typeface="Calibri" panose="020F0502020204030204" pitchFamily="34" charset="0"/>
            <a:cs typeface="Calibri" panose="020F0502020204030204" pitchFamily="34" charset="0"/>
          </a:endParaRPr>
        </a:p>
      </xdr:txBody>
    </xdr:sp>
    <xdr:clientData/>
  </xdr:twoCellAnchor>
  <xdr:twoCellAnchor>
    <xdr:from>
      <xdr:col>14</xdr:col>
      <xdr:colOff>226655</xdr:colOff>
      <xdr:row>7</xdr:row>
      <xdr:rowOff>28097</xdr:rowOff>
    </xdr:from>
    <xdr:to>
      <xdr:col>18</xdr:col>
      <xdr:colOff>517094</xdr:colOff>
      <xdr:row>9</xdr:row>
      <xdr:rowOff>162432</xdr:rowOff>
    </xdr:to>
    <xdr:sp macro="" textlink="">
      <xdr:nvSpPr>
        <xdr:cNvPr id="63" name="TextBox 62">
          <a:extLst>
            <a:ext uri="{FF2B5EF4-FFF2-40B4-BE49-F238E27FC236}">
              <a16:creationId xmlns:a16="http://schemas.microsoft.com/office/drawing/2014/main" id="{F6840C9D-F0E8-452B-9247-9D305BDC5712}"/>
            </a:ext>
          </a:extLst>
        </xdr:cNvPr>
        <xdr:cNvSpPr txBox="1"/>
      </xdr:nvSpPr>
      <xdr:spPr>
        <a:xfrm>
          <a:off x="8672155" y="1361597"/>
          <a:ext cx="2703439" cy="515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a:solidFill>
                <a:sysClr val="windowText" lastClr="000000"/>
              </a:solidFill>
              <a:latin typeface="Calibri" panose="020F0502020204030204" pitchFamily="34" charset="0"/>
              <a:cs typeface="Calibri" panose="020F0502020204030204" pitchFamily="34" charset="0"/>
            </a:rPr>
            <a:t>Total Device</a:t>
          </a:r>
          <a:endParaRPr lang="en-US" sz="2800" b="1" i="0" u="none" strike="noStrike" baseline="0">
            <a:solidFill>
              <a:sysClr val="windowText" lastClr="000000"/>
            </a:solidFill>
            <a:latin typeface="Calibri" panose="020F0502020204030204" pitchFamily="34" charset="0"/>
            <a:cs typeface="Calibri" panose="020F0502020204030204" pitchFamily="34" charset="0"/>
          </a:endParaRPr>
        </a:p>
        <a:p>
          <a:endParaRPr lang="en-US" sz="2800" b="1" i="0" u="none" strike="noStrike" baseline="0">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14</xdr:col>
      <xdr:colOff>274145</xdr:colOff>
      <xdr:row>10</xdr:row>
      <xdr:rowOff>90709</xdr:rowOff>
    </xdr:from>
    <xdr:to>
      <xdr:col>17</xdr:col>
      <xdr:colOff>493955</xdr:colOff>
      <xdr:row>13</xdr:row>
      <xdr:rowOff>36000</xdr:rowOff>
    </xdr:to>
    <xdr:sp macro="" textlink="Pivot!C4">
      <xdr:nvSpPr>
        <xdr:cNvPr id="64" name="TextBox 63">
          <a:extLst>
            <a:ext uri="{FF2B5EF4-FFF2-40B4-BE49-F238E27FC236}">
              <a16:creationId xmlns:a16="http://schemas.microsoft.com/office/drawing/2014/main" id="{928AE7AC-431A-4C50-BB22-5A0E661552B7}"/>
            </a:ext>
          </a:extLst>
        </xdr:cNvPr>
        <xdr:cNvSpPr txBox="1"/>
      </xdr:nvSpPr>
      <xdr:spPr>
        <a:xfrm>
          <a:off x="8719645" y="1995709"/>
          <a:ext cx="2029560" cy="516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9B936A-414C-46EC-AFE6-A89D6513E675}" type="TxLink">
            <a:rPr lang="en-US" sz="2400" b="1" i="0" u="none" strike="noStrike">
              <a:solidFill>
                <a:sysClr val="windowText" lastClr="000000"/>
              </a:solidFill>
              <a:latin typeface="Calibri" panose="020F0502020204030204" pitchFamily="34" charset="0"/>
              <a:cs typeface="Calibri" panose="020F0502020204030204" pitchFamily="34" charset="0"/>
            </a:rPr>
            <a:pPr/>
            <a:t>974</a:t>
          </a:fld>
          <a:endParaRPr lang="en-US" sz="24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14</xdr:col>
      <xdr:colOff>261863</xdr:colOff>
      <xdr:row>12</xdr:row>
      <xdr:rowOff>107814</xdr:rowOff>
    </xdr:from>
    <xdr:to>
      <xdr:col>21</xdr:col>
      <xdr:colOff>354724</xdr:colOff>
      <xdr:row>17</xdr:row>
      <xdr:rowOff>140183</xdr:rowOff>
    </xdr:to>
    <xdr:graphicFrame macro="">
      <xdr:nvGraphicFramePr>
        <xdr:cNvPr id="67" name="Chart 66">
          <a:extLst>
            <a:ext uri="{FF2B5EF4-FFF2-40B4-BE49-F238E27FC236}">
              <a16:creationId xmlns:a16="http://schemas.microsoft.com/office/drawing/2014/main" id="{1EB35C3F-AFC2-4E33-966A-5D4521EA541A}"/>
            </a:ext>
            <a:ext uri="{147F2762-F138-4A5C-976F-8EAC2B608ADB}">
              <a16:predDERef xmlns:a16="http://schemas.microsoft.com/office/drawing/2014/main" pred="{928AE7AC-431A-4C50-BB22-5A0E66155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558755</xdr:colOff>
      <xdr:row>7</xdr:row>
      <xdr:rowOff>28097</xdr:rowOff>
    </xdr:from>
    <xdr:to>
      <xdr:col>29</xdr:col>
      <xdr:colOff>215239</xdr:colOff>
      <xdr:row>9</xdr:row>
      <xdr:rowOff>170369</xdr:rowOff>
    </xdr:to>
    <xdr:sp macro="" textlink="">
      <xdr:nvSpPr>
        <xdr:cNvPr id="69" name="TextBox 68">
          <a:extLst>
            <a:ext uri="{FF2B5EF4-FFF2-40B4-BE49-F238E27FC236}">
              <a16:creationId xmlns:a16="http://schemas.microsoft.com/office/drawing/2014/main" id="{31F1076C-727E-4C55-B522-F25F349B54A9}"/>
            </a:ext>
          </a:extLst>
        </xdr:cNvPr>
        <xdr:cNvSpPr txBox="1"/>
      </xdr:nvSpPr>
      <xdr:spPr>
        <a:xfrm>
          <a:off x="13227005" y="1361597"/>
          <a:ext cx="4482484" cy="52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baseline="0">
              <a:solidFill>
                <a:sysClr val="windowText" lastClr="000000"/>
              </a:solidFill>
              <a:latin typeface="Calibri" panose="020F0502020204030204" pitchFamily="34" charset="0"/>
              <a:cs typeface="Calibri" panose="020F0502020204030204" pitchFamily="34" charset="0"/>
            </a:rPr>
            <a:t>User Churn VS Device Churn</a:t>
          </a: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a:p>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22</xdr:col>
      <xdr:colOff>2996</xdr:colOff>
      <xdr:row>10</xdr:row>
      <xdr:rowOff>114949</xdr:rowOff>
    </xdr:from>
    <xdr:to>
      <xdr:col>25</xdr:col>
      <xdr:colOff>211539</xdr:colOff>
      <xdr:row>13</xdr:row>
      <xdr:rowOff>60240</xdr:rowOff>
    </xdr:to>
    <xdr:sp macro="" textlink="Pivot!AP168">
      <xdr:nvSpPr>
        <xdr:cNvPr id="70" name="TextBox 69">
          <a:extLst>
            <a:ext uri="{FF2B5EF4-FFF2-40B4-BE49-F238E27FC236}">
              <a16:creationId xmlns:a16="http://schemas.microsoft.com/office/drawing/2014/main" id="{ACECCABA-256F-402D-9C4E-AB5425E6EFB0}"/>
            </a:ext>
          </a:extLst>
        </xdr:cNvPr>
        <xdr:cNvSpPr txBox="1"/>
      </xdr:nvSpPr>
      <xdr:spPr>
        <a:xfrm>
          <a:off x="13274496" y="2019949"/>
          <a:ext cx="2018293" cy="516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726F08-4175-4C76-9D5A-C1C990DD1F9E}" type="TxLink">
            <a:rPr lang="en-US" sz="2400" b="1" i="0" u="none" strike="noStrike">
              <a:solidFill>
                <a:sysClr val="windowText" lastClr="000000"/>
              </a:solidFill>
              <a:latin typeface="Calibri" panose="020F0502020204030204" pitchFamily="34" charset="0"/>
              <a:cs typeface="Calibri" panose="020F0502020204030204" pitchFamily="34" charset="0"/>
            </a:rPr>
            <a:pPr/>
            <a:t> </a:t>
          </a:fld>
          <a:endParaRPr lang="en-US" sz="24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27</xdr:col>
      <xdr:colOff>512917</xdr:colOff>
      <xdr:row>14</xdr:row>
      <xdr:rowOff>173368</xdr:rowOff>
    </xdr:from>
    <xdr:to>
      <xdr:col>29</xdr:col>
      <xdr:colOff>312586</xdr:colOff>
      <xdr:row>16</xdr:row>
      <xdr:rowOff>165027</xdr:rowOff>
    </xdr:to>
    <xdr:sp macro="" textlink="Pivot!AQ168">
      <xdr:nvSpPr>
        <xdr:cNvPr id="72" name="TextBox 71">
          <a:extLst>
            <a:ext uri="{FF2B5EF4-FFF2-40B4-BE49-F238E27FC236}">
              <a16:creationId xmlns:a16="http://schemas.microsoft.com/office/drawing/2014/main" id="{D86270E4-0C9D-4345-BED1-B44E8BCD4984}"/>
            </a:ext>
          </a:extLst>
        </xdr:cNvPr>
        <xdr:cNvSpPr txBox="1"/>
      </xdr:nvSpPr>
      <xdr:spPr>
        <a:xfrm>
          <a:off x="16800667" y="2840368"/>
          <a:ext cx="1006169" cy="372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699269-765F-4DD1-A05A-5F712127785B}" type="TxLink">
            <a:rPr lang="en-US" sz="2000" b="1" i="0" u="none" strike="noStrike">
              <a:solidFill>
                <a:sysClr val="windowText" lastClr="000000"/>
              </a:solidFill>
              <a:latin typeface="Aptos Narrow"/>
              <a:cs typeface="Calibri" panose="020F0502020204030204" pitchFamily="34" charset="0"/>
            </a:rPr>
            <a:pPr/>
            <a:t> </a:t>
          </a:fld>
          <a:endParaRPr lang="en-US" sz="20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22</xdr:col>
      <xdr:colOff>95250</xdr:colOff>
      <xdr:row>10</xdr:row>
      <xdr:rowOff>113415</xdr:rowOff>
    </xdr:from>
    <xdr:to>
      <xdr:col>29</xdr:col>
      <xdr:colOff>137583</xdr:colOff>
      <xdr:row>19</xdr:row>
      <xdr:rowOff>134582</xdr:rowOff>
    </xdr:to>
    <xdr:graphicFrame macro="">
      <xdr:nvGraphicFramePr>
        <xdr:cNvPr id="80" name="Chart 79">
          <a:extLst>
            <a:ext uri="{FF2B5EF4-FFF2-40B4-BE49-F238E27FC236}">
              <a16:creationId xmlns:a16="http://schemas.microsoft.com/office/drawing/2014/main" id="{4D745408-11DE-4808-980D-3FAF44FDC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212512</xdr:colOff>
      <xdr:row>7</xdr:row>
      <xdr:rowOff>28097</xdr:rowOff>
    </xdr:from>
    <xdr:to>
      <xdr:col>40</xdr:col>
      <xdr:colOff>208817</xdr:colOff>
      <xdr:row>10</xdr:row>
      <xdr:rowOff>61452</xdr:rowOff>
    </xdr:to>
    <xdr:sp macro="" textlink="">
      <xdr:nvSpPr>
        <xdr:cNvPr id="81" name="TextBox 80">
          <a:extLst>
            <a:ext uri="{FF2B5EF4-FFF2-40B4-BE49-F238E27FC236}">
              <a16:creationId xmlns:a16="http://schemas.microsoft.com/office/drawing/2014/main" id="{A67A89A1-FA26-405A-9EC8-624B6199B06A}"/>
            </a:ext>
          </a:extLst>
        </xdr:cNvPr>
        <xdr:cNvSpPr txBox="1"/>
      </xdr:nvSpPr>
      <xdr:spPr>
        <a:xfrm>
          <a:off x="22532762" y="1361597"/>
          <a:ext cx="1806055" cy="604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baseline="0">
              <a:solidFill>
                <a:sysClr val="windowText" lastClr="000000"/>
              </a:solidFill>
              <a:latin typeface="Calibri" panose="020F0502020204030204" pitchFamily="34" charset="0"/>
              <a:cs typeface="Calibri" panose="020F0502020204030204" pitchFamily="34" charset="0"/>
            </a:rPr>
            <a:t>Avg Age</a:t>
          </a:r>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37</xdr:col>
      <xdr:colOff>241686</xdr:colOff>
      <xdr:row>10</xdr:row>
      <xdr:rowOff>152161</xdr:rowOff>
    </xdr:from>
    <xdr:to>
      <xdr:col>39</xdr:col>
      <xdr:colOff>63500</xdr:colOff>
      <xdr:row>13</xdr:row>
      <xdr:rowOff>97451</xdr:rowOff>
    </xdr:to>
    <xdr:sp macro="" textlink="Pivot!I4">
      <xdr:nvSpPr>
        <xdr:cNvPr id="82" name="TextBox 81">
          <a:extLst>
            <a:ext uri="{FF2B5EF4-FFF2-40B4-BE49-F238E27FC236}">
              <a16:creationId xmlns:a16="http://schemas.microsoft.com/office/drawing/2014/main" id="{445D618B-3C3A-40CA-9E6C-ACC6972B746E}"/>
            </a:ext>
          </a:extLst>
        </xdr:cNvPr>
        <xdr:cNvSpPr txBox="1"/>
      </xdr:nvSpPr>
      <xdr:spPr>
        <a:xfrm>
          <a:off x="22561936" y="2057161"/>
          <a:ext cx="1028314" cy="51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343437-BED7-4F42-9C6B-189460BF0AAC}" type="TxLink">
            <a:rPr lang="en-US" sz="2400" b="1" i="0" u="none" strike="noStrike">
              <a:solidFill>
                <a:sysClr val="windowText" lastClr="000000"/>
              </a:solidFill>
              <a:latin typeface="Aptos Narrow"/>
              <a:cs typeface="Calibri" panose="020F0502020204030204" pitchFamily="34" charset="0"/>
            </a:rPr>
            <a:pPr/>
            <a:t>47.57</a:t>
          </a:fld>
          <a:endParaRPr lang="en-US" sz="4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42</xdr:col>
      <xdr:colOff>224327</xdr:colOff>
      <xdr:row>10</xdr:row>
      <xdr:rowOff>167524</xdr:rowOff>
    </xdr:from>
    <xdr:to>
      <xdr:col>44</xdr:col>
      <xdr:colOff>35901</xdr:colOff>
      <xdr:row>12</xdr:row>
      <xdr:rowOff>149656</xdr:rowOff>
    </xdr:to>
    <xdr:sp macro="" textlink="Pivot!J4">
      <xdr:nvSpPr>
        <xdr:cNvPr id="84" name="TextBox 83">
          <a:extLst>
            <a:ext uri="{FF2B5EF4-FFF2-40B4-BE49-F238E27FC236}">
              <a16:creationId xmlns:a16="http://schemas.microsoft.com/office/drawing/2014/main" id="{4E32308D-0273-4B2C-A8FC-F773A2FE760D}"/>
            </a:ext>
          </a:extLst>
        </xdr:cNvPr>
        <xdr:cNvSpPr txBox="1"/>
      </xdr:nvSpPr>
      <xdr:spPr>
        <a:xfrm>
          <a:off x="25560827" y="2072524"/>
          <a:ext cx="1018074" cy="363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503F52-EEED-4FE6-835C-0CC4BFB640AF}" type="TxLink">
            <a:rPr lang="en-US" sz="2400" b="1" i="0" u="none" strike="noStrike">
              <a:solidFill>
                <a:srgbClr val="000000"/>
              </a:solidFill>
              <a:latin typeface="Aptos Narrow"/>
              <a:cs typeface="Calibri" panose="020F0502020204030204" pitchFamily="34" charset="0"/>
            </a:rPr>
            <a:pPr/>
            <a:t>31.46</a:t>
          </a:fld>
          <a:endParaRPr lang="en-US" sz="7200" b="1" i="0" u="none" strike="noStrike">
            <a:solidFill>
              <a:srgbClr val="E4C465"/>
            </a:solidFill>
            <a:latin typeface="Calibri" panose="020F0502020204030204" pitchFamily="34" charset="0"/>
            <a:cs typeface="Calibri" panose="020F0502020204030204" pitchFamily="34" charset="0"/>
          </a:endParaRPr>
        </a:p>
      </xdr:txBody>
    </xdr:sp>
    <xdr:clientData/>
  </xdr:twoCellAnchor>
  <xdr:twoCellAnchor>
    <xdr:from>
      <xdr:col>16</xdr:col>
      <xdr:colOff>453259</xdr:colOff>
      <xdr:row>19</xdr:row>
      <xdr:rowOff>59533</xdr:rowOff>
    </xdr:from>
    <xdr:to>
      <xdr:col>25</xdr:col>
      <xdr:colOff>354723</xdr:colOff>
      <xdr:row>45</xdr:row>
      <xdr:rowOff>175738</xdr:rowOff>
    </xdr:to>
    <xdr:sp macro="" textlink="">
      <xdr:nvSpPr>
        <xdr:cNvPr id="33" name="Rectangle 32">
          <a:extLst>
            <a:ext uri="{FF2B5EF4-FFF2-40B4-BE49-F238E27FC236}">
              <a16:creationId xmlns:a16="http://schemas.microsoft.com/office/drawing/2014/main" id="{79BEA92C-F469-4B81-8A1A-27D17BD6A033}"/>
            </a:ext>
          </a:extLst>
        </xdr:cNvPr>
        <xdr:cNvSpPr/>
      </xdr:nvSpPr>
      <xdr:spPr>
        <a:xfrm>
          <a:off x="10105259" y="3679033"/>
          <a:ext cx="5330714" cy="5069205"/>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34</xdr:col>
      <xdr:colOff>525162</xdr:colOff>
      <xdr:row>19</xdr:row>
      <xdr:rowOff>39689</xdr:rowOff>
    </xdr:from>
    <xdr:to>
      <xdr:col>44</xdr:col>
      <xdr:colOff>571497</xdr:colOff>
      <xdr:row>73</xdr:row>
      <xdr:rowOff>98538</xdr:rowOff>
    </xdr:to>
    <xdr:sp macro="" textlink="">
      <xdr:nvSpPr>
        <xdr:cNvPr id="35" name="Rectangle: Top Corners Rounded 34">
          <a:extLst>
            <a:ext uri="{FF2B5EF4-FFF2-40B4-BE49-F238E27FC236}">
              <a16:creationId xmlns:a16="http://schemas.microsoft.com/office/drawing/2014/main" id="{A5C93530-C937-C11C-D8DC-7FF5A8B33724}"/>
            </a:ext>
          </a:extLst>
        </xdr:cNvPr>
        <xdr:cNvSpPr/>
      </xdr:nvSpPr>
      <xdr:spPr>
        <a:xfrm rot="5400000">
          <a:off x="18902155" y="5792696"/>
          <a:ext cx="10345849" cy="6078835"/>
        </a:xfrm>
        <a:prstGeom prst="round2SameRect">
          <a:avLst/>
        </a:prstGeom>
        <a:solidFill>
          <a:srgbClr val="E4C465">
            <a:alpha val="71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375743</xdr:colOff>
      <xdr:row>19</xdr:row>
      <xdr:rowOff>39688</xdr:rowOff>
    </xdr:from>
    <xdr:to>
      <xdr:col>16</xdr:col>
      <xdr:colOff>329759</xdr:colOff>
      <xdr:row>73</xdr:row>
      <xdr:rowOff>98537</xdr:rowOff>
    </xdr:to>
    <xdr:sp macro="" textlink="">
      <xdr:nvSpPr>
        <xdr:cNvPr id="36" name="Rectangle: Top Corners Rounded 35">
          <a:extLst>
            <a:ext uri="{FF2B5EF4-FFF2-40B4-BE49-F238E27FC236}">
              <a16:creationId xmlns:a16="http://schemas.microsoft.com/office/drawing/2014/main" id="{FD3EDCA4-CD23-4156-9522-AD3B3A3C7993}"/>
            </a:ext>
          </a:extLst>
        </xdr:cNvPr>
        <xdr:cNvSpPr/>
      </xdr:nvSpPr>
      <xdr:spPr>
        <a:xfrm rot="16200000">
          <a:off x="1815576" y="5838855"/>
          <a:ext cx="10345849" cy="5986516"/>
        </a:xfrm>
        <a:prstGeom prst="round2SameRect">
          <a:avLst/>
        </a:prstGeom>
        <a:solidFill>
          <a:srgbClr val="1E1E1E">
            <a:alpha val="9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NG" sz="1100"/>
        </a:p>
      </xdr:txBody>
    </xdr:sp>
    <xdr:clientData/>
  </xdr:twoCellAnchor>
  <xdr:twoCellAnchor>
    <xdr:from>
      <xdr:col>25</xdr:col>
      <xdr:colOff>486103</xdr:colOff>
      <xdr:row>46</xdr:row>
      <xdr:rowOff>132849</xdr:rowOff>
    </xdr:from>
    <xdr:to>
      <xdr:col>34</xdr:col>
      <xdr:colOff>387568</xdr:colOff>
      <xdr:row>73</xdr:row>
      <xdr:rowOff>98537</xdr:rowOff>
    </xdr:to>
    <xdr:sp macro="" textlink="">
      <xdr:nvSpPr>
        <xdr:cNvPr id="40" name="Rectangle 39">
          <a:extLst>
            <a:ext uri="{FF2B5EF4-FFF2-40B4-BE49-F238E27FC236}">
              <a16:creationId xmlns:a16="http://schemas.microsoft.com/office/drawing/2014/main" id="{8FF4DB34-7587-4786-9147-3D9AD1C9A971}"/>
            </a:ext>
          </a:extLst>
        </xdr:cNvPr>
        <xdr:cNvSpPr/>
      </xdr:nvSpPr>
      <xdr:spPr>
        <a:xfrm>
          <a:off x="15567353" y="8895849"/>
          <a:ext cx="5330715" cy="5109188"/>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25</xdr:col>
      <xdr:colOff>474278</xdr:colOff>
      <xdr:row>19</xdr:row>
      <xdr:rowOff>60734</xdr:rowOff>
    </xdr:from>
    <xdr:to>
      <xdr:col>34</xdr:col>
      <xdr:colOff>375743</xdr:colOff>
      <xdr:row>45</xdr:row>
      <xdr:rowOff>173182</xdr:rowOff>
    </xdr:to>
    <xdr:sp macro="" textlink="">
      <xdr:nvSpPr>
        <xdr:cNvPr id="42" name="Rectangle 41">
          <a:extLst>
            <a:ext uri="{FF2B5EF4-FFF2-40B4-BE49-F238E27FC236}">
              <a16:creationId xmlns:a16="http://schemas.microsoft.com/office/drawing/2014/main" id="{9F949520-8C2F-4F70-AF3E-600DA27E83AA}"/>
            </a:ext>
          </a:extLst>
        </xdr:cNvPr>
        <xdr:cNvSpPr/>
      </xdr:nvSpPr>
      <xdr:spPr>
        <a:xfrm>
          <a:off x="15555528" y="3680234"/>
          <a:ext cx="5330715" cy="5065448"/>
        </a:xfrm>
        <a:prstGeom prst="rect">
          <a:avLst/>
        </a:prstGeom>
        <a:solidFill>
          <a:srgbClr val="1E1E1E">
            <a:alpha val="9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ysClr val="windowText" lastClr="000000"/>
            </a:solidFill>
          </a:endParaRPr>
        </a:p>
      </xdr:txBody>
    </xdr:sp>
    <xdr:clientData/>
  </xdr:twoCellAnchor>
  <xdr:twoCellAnchor>
    <xdr:from>
      <xdr:col>41</xdr:col>
      <xdr:colOff>513123</xdr:colOff>
      <xdr:row>7</xdr:row>
      <xdr:rowOff>28097</xdr:rowOff>
    </xdr:from>
    <xdr:to>
      <xdr:col>44</xdr:col>
      <xdr:colOff>559210</xdr:colOff>
      <xdr:row>10</xdr:row>
      <xdr:rowOff>122904</xdr:rowOff>
    </xdr:to>
    <xdr:sp macro="" textlink="">
      <xdr:nvSpPr>
        <xdr:cNvPr id="9" name="TextBox 8">
          <a:extLst>
            <a:ext uri="{FF2B5EF4-FFF2-40B4-BE49-F238E27FC236}">
              <a16:creationId xmlns:a16="http://schemas.microsoft.com/office/drawing/2014/main" id="{A3DFBBC2-72F8-4988-AA43-1D47E3B426A4}"/>
            </a:ext>
          </a:extLst>
        </xdr:cNvPr>
        <xdr:cNvSpPr txBox="1"/>
      </xdr:nvSpPr>
      <xdr:spPr>
        <a:xfrm>
          <a:off x="25246373" y="1361597"/>
          <a:ext cx="1855837" cy="666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none" strike="noStrike" baseline="0">
              <a:solidFill>
                <a:sysClr val="windowText" lastClr="000000"/>
              </a:solidFill>
              <a:latin typeface="Calibri" panose="020F0502020204030204" pitchFamily="34" charset="0"/>
              <a:cs typeface="Calibri" panose="020F0502020204030204" pitchFamily="34" charset="0"/>
            </a:rPr>
            <a:t>Avg Tenure</a:t>
          </a:r>
          <a:endParaRPr lang="en-US" sz="2800" b="1" i="0" u="none" strike="noStrike">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29</xdr:col>
      <xdr:colOff>477641</xdr:colOff>
      <xdr:row>10</xdr:row>
      <xdr:rowOff>90709</xdr:rowOff>
    </xdr:from>
    <xdr:to>
      <xdr:col>31</xdr:col>
      <xdr:colOff>520212</xdr:colOff>
      <xdr:row>13</xdr:row>
      <xdr:rowOff>60814</xdr:rowOff>
    </xdr:to>
    <xdr:sp macro="" textlink="">
      <xdr:nvSpPr>
        <xdr:cNvPr id="10" name="TextBox 9">
          <a:extLst>
            <a:ext uri="{FF2B5EF4-FFF2-40B4-BE49-F238E27FC236}">
              <a16:creationId xmlns:a16="http://schemas.microsoft.com/office/drawing/2014/main" id="{2569713C-85FF-45F3-B4BF-15B1555F9BA1}"/>
            </a:ext>
          </a:extLst>
        </xdr:cNvPr>
        <xdr:cNvSpPr txBox="1"/>
      </xdr:nvSpPr>
      <xdr:spPr>
        <a:xfrm>
          <a:off x="17971891" y="1995709"/>
          <a:ext cx="1249071" cy="541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ysClr val="windowText" lastClr="000000"/>
              </a:solidFill>
              <a:latin typeface="Calibri" panose="020F0502020204030204" pitchFamily="34" charset="0"/>
              <a:cs typeface="Calibri" panose="020F0502020204030204" pitchFamily="34" charset="0"/>
            </a:rPr>
            <a:t>0 - 5</a:t>
          </a:r>
        </a:p>
      </xdr:txBody>
    </xdr:sp>
    <xdr:clientData/>
  </xdr:twoCellAnchor>
  <xdr:twoCellAnchor>
    <xdr:from>
      <xdr:col>17</xdr:col>
      <xdr:colOff>10585</xdr:colOff>
      <xdr:row>19</xdr:row>
      <xdr:rowOff>178593</xdr:rowOff>
    </xdr:from>
    <xdr:to>
      <xdr:col>25</xdr:col>
      <xdr:colOff>190500</xdr:colOff>
      <xdr:row>44</xdr:row>
      <xdr:rowOff>39687</xdr:rowOff>
    </xdr:to>
    <xdr:graphicFrame macro="">
      <xdr:nvGraphicFramePr>
        <xdr:cNvPr id="12" name="Chart 11">
          <a:extLst>
            <a:ext uri="{FF2B5EF4-FFF2-40B4-BE49-F238E27FC236}">
              <a16:creationId xmlns:a16="http://schemas.microsoft.com/office/drawing/2014/main" id="{79A1AB2A-8FB9-4DC5-BBDA-77C746696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75957</xdr:colOff>
      <xdr:row>19</xdr:row>
      <xdr:rowOff>144946</xdr:rowOff>
    </xdr:from>
    <xdr:to>
      <xdr:col>34</xdr:col>
      <xdr:colOff>250031</xdr:colOff>
      <xdr:row>44</xdr:row>
      <xdr:rowOff>39687</xdr:rowOff>
    </xdr:to>
    <xdr:graphicFrame macro="">
      <xdr:nvGraphicFramePr>
        <xdr:cNvPr id="13" name="Chart 12">
          <a:extLst>
            <a:ext uri="{FF2B5EF4-FFF2-40B4-BE49-F238E27FC236}">
              <a16:creationId xmlns:a16="http://schemas.microsoft.com/office/drawing/2014/main" id="{865E654F-9FC6-4F19-886F-3367CAAB6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37927</xdr:colOff>
      <xdr:row>47</xdr:row>
      <xdr:rowOff>81064</xdr:rowOff>
    </xdr:from>
    <xdr:to>
      <xdr:col>34</xdr:col>
      <xdr:colOff>249295</xdr:colOff>
      <xdr:row>71</xdr:row>
      <xdr:rowOff>129351</xdr:rowOff>
    </xdr:to>
    <xdr:graphicFrame macro="">
      <xdr:nvGraphicFramePr>
        <xdr:cNvPr id="14" name="Chart 13">
          <a:extLst>
            <a:ext uri="{FF2B5EF4-FFF2-40B4-BE49-F238E27FC236}">
              <a16:creationId xmlns:a16="http://schemas.microsoft.com/office/drawing/2014/main" id="{6DDA23A0-CC7B-4FA2-8305-77F144218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442104</xdr:colOff>
      <xdr:row>45</xdr:row>
      <xdr:rowOff>71886</xdr:rowOff>
    </xdr:from>
    <xdr:to>
      <xdr:col>16</xdr:col>
      <xdr:colOff>181709</xdr:colOff>
      <xdr:row>71</xdr:row>
      <xdr:rowOff>71886</xdr:rowOff>
    </xdr:to>
    <xdr:graphicFrame macro="">
      <xdr:nvGraphicFramePr>
        <xdr:cNvPr id="15" name="Chart 14">
          <a:extLst>
            <a:ext uri="{FF2B5EF4-FFF2-40B4-BE49-F238E27FC236}">
              <a16:creationId xmlns:a16="http://schemas.microsoft.com/office/drawing/2014/main" id="{FABBF6AA-F8C2-47F1-9C85-0B8D9949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106796</xdr:colOff>
      <xdr:row>19</xdr:row>
      <xdr:rowOff>104179</xdr:rowOff>
    </xdr:from>
    <xdr:to>
      <xdr:col>16</xdr:col>
      <xdr:colOff>150091</xdr:colOff>
      <xdr:row>42</xdr:row>
      <xdr:rowOff>158750</xdr:rowOff>
    </xdr:to>
    <xdr:graphicFrame macro="">
      <xdr:nvGraphicFramePr>
        <xdr:cNvPr id="17" name="Chart 16">
          <a:extLst>
            <a:ext uri="{FF2B5EF4-FFF2-40B4-BE49-F238E27FC236}">
              <a16:creationId xmlns:a16="http://schemas.microsoft.com/office/drawing/2014/main" id="{20FC2A8E-079F-44AA-9E7E-BBA585601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556846</xdr:colOff>
      <xdr:row>47</xdr:row>
      <xdr:rowOff>155697</xdr:rowOff>
    </xdr:from>
    <xdr:to>
      <xdr:col>25</xdr:col>
      <xdr:colOff>236292</xdr:colOff>
      <xdr:row>72</xdr:row>
      <xdr:rowOff>119062</xdr:rowOff>
    </xdr:to>
    <xdr:graphicFrame macro="">
      <xdr:nvGraphicFramePr>
        <xdr:cNvPr id="11" name="Chart 10">
          <a:extLst>
            <a:ext uri="{FF2B5EF4-FFF2-40B4-BE49-F238E27FC236}">
              <a16:creationId xmlns:a16="http://schemas.microsoft.com/office/drawing/2014/main" id="{1F9F1095-4F8F-4BDF-8064-D6E2715F7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190500</xdr:colOff>
      <xdr:row>15</xdr:row>
      <xdr:rowOff>31750</xdr:rowOff>
    </xdr:from>
    <xdr:to>
      <xdr:col>6</xdr:col>
      <xdr:colOff>200041</xdr:colOff>
      <xdr:row>15</xdr:row>
      <xdr:rowOff>66350</xdr:rowOff>
    </xdr:to>
    <xdr:cxnSp macro="">
      <xdr:nvCxnSpPr>
        <xdr:cNvPr id="26" name="Straight Connector 25">
          <a:extLst>
            <a:ext uri="{FF2B5EF4-FFF2-40B4-BE49-F238E27FC236}">
              <a16:creationId xmlns:a16="http://schemas.microsoft.com/office/drawing/2014/main" id="{6589378C-962C-46C4-967A-E8897CD85767}"/>
            </a:ext>
          </a:extLst>
        </xdr:cNvPr>
        <xdr:cNvCxnSpPr/>
      </xdr:nvCxnSpPr>
      <xdr:spPr>
        <a:xfrm>
          <a:off x="1397000" y="2889250"/>
          <a:ext cx="2422541" cy="34600"/>
        </a:xfrm>
        <a:prstGeom prst="line">
          <a:avLst/>
        </a:prstGeom>
        <a:ln>
          <a:solidFill>
            <a:srgbClr val="333333"/>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2</xdr:col>
      <xdr:colOff>197012</xdr:colOff>
      <xdr:row>23</xdr:row>
      <xdr:rowOff>126139</xdr:rowOff>
    </xdr:from>
    <xdr:to>
      <xdr:col>6</xdr:col>
      <xdr:colOff>122174</xdr:colOff>
      <xdr:row>35</xdr:row>
      <xdr:rowOff>71196</xdr:rowOff>
    </xdr:to>
    <mc:AlternateContent xmlns:mc="http://schemas.openxmlformats.org/markup-compatibility/2006" xmlns:a14="http://schemas.microsoft.com/office/drawing/2010/main">
      <mc:Choice Requires="a14">
        <xdr:graphicFrame macro="">
          <xdr:nvGraphicFramePr>
            <xdr:cNvPr id="16" name="Age Brackect 1">
              <a:extLst>
                <a:ext uri="{FF2B5EF4-FFF2-40B4-BE49-F238E27FC236}">
                  <a16:creationId xmlns:a16="http://schemas.microsoft.com/office/drawing/2014/main" id="{3114FDDC-7BEE-42F3-9705-22816E7C066D}"/>
                </a:ext>
              </a:extLst>
            </xdr:cNvPr>
            <xdr:cNvGraphicFramePr/>
          </xdr:nvGraphicFramePr>
          <xdr:xfrm>
            <a:off x="0" y="0"/>
            <a:ext cx="0" cy="0"/>
          </xdr:xfrm>
          <a:graphic>
            <a:graphicData uri="http://schemas.microsoft.com/office/drawing/2010/slicer">
              <sle:slicer xmlns:sle="http://schemas.microsoft.com/office/drawing/2010/slicer" name="Age Brackect 1"/>
            </a:graphicData>
          </a:graphic>
        </xdr:graphicFrame>
      </mc:Choice>
      <mc:Fallback xmlns="">
        <xdr:sp macro="" textlink="">
          <xdr:nvSpPr>
            <xdr:cNvPr id="0" name=""/>
            <xdr:cNvSpPr>
              <a:spLocks noTextEdit="1"/>
            </xdr:cNvSpPr>
          </xdr:nvSpPr>
          <xdr:spPr>
            <a:xfrm>
              <a:off x="1435262" y="4507639"/>
              <a:ext cx="2401662" cy="223105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190500</xdr:colOff>
      <xdr:row>44</xdr:row>
      <xdr:rowOff>176416</xdr:rowOff>
    </xdr:from>
    <xdr:to>
      <xdr:col>6</xdr:col>
      <xdr:colOff>106298</xdr:colOff>
      <xdr:row>55</xdr:row>
      <xdr:rowOff>17110</xdr:rowOff>
    </xdr:to>
    <mc:AlternateContent xmlns:mc="http://schemas.openxmlformats.org/markup-compatibility/2006" xmlns:a14="http://schemas.microsoft.com/office/drawing/2010/main">
      <mc:Choice Requires="a14">
        <xdr:graphicFrame macro="">
          <xdr:nvGraphicFramePr>
            <xdr:cNvPr id="18" name="Costumer tenure 1">
              <a:extLst>
                <a:ext uri="{FF2B5EF4-FFF2-40B4-BE49-F238E27FC236}">
                  <a16:creationId xmlns:a16="http://schemas.microsoft.com/office/drawing/2014/main" id="{197CF8CC-B615-47A0-A7AB-FD768E24D5A1}"/>
                </a:ext>
              </a:extLst>
            </xdr:cNvPr>
            <xdr:cNvGraphicFramePr/>
          </xdr:nvGraphicFramePr>
          <xdr:xfrm>
            <a:off x="0" y="0"/>
            <a:ext cx="0" cy="0"/>
          </xdr:xfrm>
          <a:graphic>
            <a:graphicData uri="http://schemas.microsoft.com/office/drawing/2010/slicer">
              <sle:slicer xmlns:sle="http://schemas.microsoft.com/office/drawing/2010/slicer" name="Costumer tenure 1"/>
            </a:graphicData>
          </a:graphic>
        </xdr:graphicFrame>
      </mc:Choice>
      <mc:Fallback xmlns="">
        <xdr:sp macro="" textlink="">
          <xdr:nvSpPr>
            <xdr:cNvPr id="0" name=""/>
            <xdr:cNvSpPr>
              <a:spLocks noTextEdit="1"/>
            </xdr:cNvSpPr>
          </xdr:nvSpPr>
          <xdr:spPr>
            <a:xfrm>
              <a:off x="1428750" y="8558416"/>
              <a:ext cx="2392298" cy="193619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197012</xdr:colOff>
      <xdr:row>19</xdr:row>
      <xdr:rowOff>128745</xdr:rowOff>
    </xdr:from>
    <xdr:to>
      <xdr:col>6</xdr:col>
      <xdr:colOff>129792</xdr:colOff>
      <xdr:row>23</xdr:row>
      <xdr:rowOff>37096</xdr:rowOff>
    </xdr:to>
    <mc:AlternateContent xmlns:mc="http://schemas.openxmlformats.org/markup-compatibility/2006" xmlns:a14="http://schemas.microsoft.com/office/drawing/2010/main">
      <mc:Choice Requires="a14">
        <xdr:graphicFrame macro="">
          <xdr:nvGraphicFramePr>
            <xdr:cNvPr id="19" name="Gender 1">
              <a:extLst>
                <a:ext uri="{FF2B5EF4-FFF2-40B4-BE49-F238E27FC236}">
                  <a16:creationId xmlns:a16="http://schemas.microsoft.com/office/drawing/2014/main" id="{55C9F33D-10D3-4811-B523-4AE7EF5A811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435262" y="3748245"/>
              <a:ext cx="2409280" cy="67035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197011</xdr:colOff>
      <xdr:row>35</xdr:row>
      <xdr:rowOff>111493</xdr:rowOff>
    </xdr:from>
    <xdr:to>
      <xdr:col>6</xdr:col>
      <xdr:colOff>122173</xdr:colOff>
      <xdr:row>44</xdr:row>
      <xdr:rowOff>118500</xdr:rowOff>
    </xdr:to>
    <mc:AlternateContent xmlns:mc="http://schemas.openxmlformats.org/markup-compatibility/2006" xmlns:a14="http://schemas.microsoft.com/office/drawing/2010/main">
      <mc:Choice Requires="a14">
        <xdr:graphicFrame macro="">
          <xdr:nvGraphicFramePr>
            <xdr:cNvPr id="20" name="Plan Category 1">
              <a:extLst>
                <a:ext uri="{FF2B5EF4-FFF2-40B4-BE49-F238E27FC236}">
                  <a16:creationId xmlns:a16="http://schemas.microsoft.com/office/drawing/2014/main" id="{9134D6BE-AFE0-45A5-8B07-60DA1453393F}"/>
                </a:ext>
              </a:extLst>
            </xdr:cNvPr>
            <xdr:cNvGraphicFramePr/>
          </xdr:nvGraphicFramePr>
          <xdr:xfrm>
            <a:off x="0" y="0"/>
            <a:ext cx="0" cy="0"/>
          </xdr:xfrm>
          <a:graphic>
            <a:graphicData uri="http://schemas.microsoft.com/office/drawing/2010/slicer">
              <sle:slicer xmlns:sle="http://schemas.microsoft.com/office/drawing/2010/slicer" name="Plan Category 1"/>
            </a:graphicData>
          </a:graphic>
        </xdr:graphicFrame>
      </mc:Choice>
      <mc:Fallback xmlns="">
        <xdr:sp macro="" textlink="">
          <xdr:nvSpPr>
            <xdr:cNvPr id="0" name=""/>
            <xdr:cNvSpPr>
              <a:spLocks noTextEdit="1"/>
            </xdr:cNvSpPr>
          </xdr:nvSpPr>
          <xdr:spPr>
            <a:xfrm>
              <a:off x="1435261" y="6778993"/>
              <a:ext cx="2401662" cy="172150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31750</xdr:colOff>
      <xdr:row>65</xdr:row>
      <xdr:rowOff>112017</xdr:rowOff>
    </xdr:from>
    <xdr:to>
      <xdr:col>6</xdr:col>
      <xdr:colOff>245246</xdr:colOff>
      <xdr:row>65</xdr:row>
      <xdr:rowOff>112017</xdr:rowOff>
    </xdr:to>
    <xdr:cxnSp macro="">
      <xdr:nvCxnSpPr>
        <xdr:cNvPr id="21" name="Straight Connector 20">
          <a:extLst>
            <a:ext uri="{FF2B5EF4-FFF2-40B4-BE49-F238E27FC236}">
              <a16:creationId xmlns:a16="http://schemas.microsoft.com/office/drawing/2014/main" id="{5B024DDC-1BF6-4E06-8EB3-74DAE4B72380}"/>
            </a:ext>
          </a:extLst>
        </xdr:cNvPr>
        <xdr:cNvCxnSpPr/>
      </xdr:nvCxnSpPr>
      <xdr:spPr>
        <a:xfrm>
          <a:off x="1238250" y="12494517"/>
          <a:ext cx="2626496" cy="0"/>
        </a:xfrm>
        <a:prstGeom prst="line">
          <a:avLst/>
        </a:prstGeom>
        <a:ln>
          <a:solidFill>
            <a:srgbClr val="333333"/>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2</xdr:col>
      <xdr:colOff>191442</xdr:colOff>
      <xdr:row>15</xdr:row>
      <xdr:rowOff>158750</xdr:rowOff>
    </xdr:from>
    <xdr:to>
      <xdr:col>6</xdr:col>
      <xdr:colOff>130296</xdr:colOff>
      <xdr:row>19</xdr:row>
      <xdr:rowOff>93299</xdr:rowOff>
    </xdr:to>
    <mc:AlternateContent xmlns:mc="http://schemas.openxmlformats.org/markup-compatibility/2006" xmlns:a14="http://schemas.microsoft.com/office/drawing/2010/main">
      <mc:Choice Requires="a14">
        <xdr:graphicFrame macro="">
          <xdr:nvGraphicFramePr>
            <xdr:cNvPr id="22" name="Customer Churn Status 1">
              <a:extLst>
                <a:ext uri="{FF2B5EF4-FFF2-40B4-BE49-F238E27FC236}">
                  <a16:creationId xmlns:a16="http://schemas.microsoft.com/office/drawing/2014/main" id="{FAD6CDD9-5110-4099-9F4D-E838DB0DB290}"/>
                </a:ext>
              </a:extLst>
            </xdr:cNvPr>
            <xdr:cNvGraphicFramePr/>
          </xdr:nvGraphicFramePr>
          <xdr:xfrm>
            <a:off x="0" y="0"/>
            <a:ext cx="0" cy="0"/>
          </xdr:xfrm>
          <a:graphic>
            <a:graphicData uri="http://schemas.microsoft.com/office/drawing/2010/slicer">
              <sle:slicer xmlns:sle="http://schemas.microsoft.com/office/drawing/2010/slicer" name="Customer Churn Status 1"/>
            </a:graphicData>
          </a:graphic>
        </xdr:graphicFrame>
      </mc:Choice>
      <mc:Fallback xmlns="">
        <xdr:sp macro="" textlink="">
          <xdr:nvSpPr>
            <xdr:cNvPr id="0" name=""/>
            <xdr:cNvSpPr>
              <a:spLocks noTextEdit="1"/>
            </xdr:cNvSpPr>
          </xdr:nvSpPr>
          <xdr:spPr>
            <a:xfrm>
              <a:off x="1429692" y="3016250"/>
              <a:ext cx="2415354" cy="6965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35</xdr:col>
      <xdr:colOff>0</xdr:colOff>
      <xdr:row>19</xdr:row>
      <xdr:rowOff>95250</xdr:rowOff>
    </xdr:from>
    <xdr:to>
      <xdr:col>45</xdr:col>
      <xdr:colOff>0</xdr:colOff>
      <xdr:row>73</xdr:row>
      <xdr:rowOff>166687</xdr:rowOff>
    </xdr:to>
    <xdr:sp macro="" textlink="">
      <xdr:nvSpPr>
        <xdr:cNvPr id="23" name="TextBox 22">
          <a:extLst>
            <a:ext uri="{FF2B5EF4-FFF2-40B4-BE49-F238E27FC236}">
              <a16:creationId xmlns:a16="http://schemas.microsoft.com/office/drawing/2014/main" id="{1F897548-7493-4A2B-92E1-C66EE915B197}"/>
            </a:ext>
          </a:extLst>
        </xdr:cNvPr>
        <xdr:cNvSpPr txBox="1"/>
      </xdr:nvSpPr>
      <xdr:spPr>
        <a:xfrm>
          <a:off x="21669375" y="3714750"/>
          <a:ext cx="6191250" cy="10358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900" b="1" u="sng">
              <a:solidFill>
                <a:sysClr val="windowText" lastClr="000000"/>
              </a:solidFill>
              <a:latin typeface="+mj-lt"/>
            </a:rPr>
            <a:t>Insights Summary</a:t>
          </a:r>
        </a:p>
        <a:p>
          <a:pPr algn="l"/>
          <a:r>
            <a:rPr lang="en-US" sz="1900" b="1" u="sng">
              <a:solidFill>
                <a:sysClr val="windowText" lastClr="000000"/>
              </a:solidFill>
              <a:latin typeface="+mj-lt"/>
            </a:rPr>
            <a:t>1. Churn Overview:</a:t>
          </a:r>
          <a:br>
            <a:rPr lang="en-US" sz="1900" b="0">
              <a:solidFill>
                <a:sysClr val="windowText" lastClr="000000"/>
              </a:solidFill>
              <a:latin typeface="+mj-lt"/>
            </a:rPr>
          </a:br>
          <a:r>
            <a:rPr lang="en-US" sz="1900" b="0">
              <a:solidFill>
                <a:sysClr val="windowText" lastClr="000000"/>
              </a:solidFill>
              <a:latin typeface="+mj-lt"/>
            </a:rPr>
            <a:t>The total churn rate stands at 29.4%, indicating that nearly one in every three customers discontinues service. Retaining customers remains a significant challenge.</a:t>
          </a:r>
        </a:p>
        <a:p>
          <a:pPr algn="l"/>
          <a:r>
            <a:rPr lang="en-US" sz="1900" b="1" u="sng">
              <a:solidFill>
                <a:sysClr val="windowText" lastClr="000000"/>
              </a:solidFill>
              <a:latin typeface="+mj-lt"/>
            </a:rPr>
            <a:t>2. Churn by Age:</a:t>
          </a:r>
          <a:br>
            <a:rPr lang="en-US" sz="1900" b="0">
              <a:solidFill>
                <a:sysClr val="windowText" lastClr="000000"/>
              </a:solidFill>
              <a:latin typeface="+mj-lt"/>
            </a:rPr>
          </a:br>
          <a:r>
            <a:rPr lang="en-US" sz="1900" b="0">
              <a:solidFill>
                <a:sysClr val="windowText" lastClr="000000"/>
              </a:solidFill>
              <a:latin typeface="+mj-lt"/>
            </a:rPr>
            <a:t>The highest churn occurs among customers aged 40–54 and 65–80, while younger users (ages 16–29) tend to remain loyal for longer.</a:t>
          </a:r>
        </a:p>
        <a:p>
          <a:pPr algn="l"/>
          <a:r>
            <a:rPr lang="en-US" sz="1900" b="1" u="sng">
              <a:solidFill>
                <a:sysClr val="windowText" lastClr="000000"/>
              </a:solidFill>
              <a:latin typeface="+mj-lt"/>
            </a:rPr>
            <a:t>3. Churn by Tenure:</a:t>
          </a:r>
          <a:br>
            <a:rPr lang="en-US" sz="1900" b="0">
              <a:solidFill>
                <a:sysClr val="windowText" lastClr="000000"/>
              </a:solidFill>
              <a:latin typeface="+mj-lt"/>
            </a:rPr>
          </a:br>
          <a:r>
            <a:rPr lang="en-US" sz="1900" b="0">
              <a:solidFill>
                <a:sysClr val="windowText" lastClr="000000"/>
              </a:solidFill>
              <a:latin typeface="+mj-lt"/>
            </a:rPr>
            <a:t>Contrary to expectation, customers with longer tenures (36–60 months) record higher churn rates. This suggests long-term users may leave when better offers or improved </a:t>
          </a:r>
          <a:r>
            <a:rPr lang="en-US" sz="1900" b="0" u="none">
              <a:solidFill>
                <a:sysClr val="windowText" lastClr="000000"/>
              </a:solidFill>
              <a:latin typeface="+mj-lt"/>
            </a:rPr>
            <a:t>experiences appear elsewhere.</a:t>
          </a:r>
        </a:p>
        <a:p>
          <a:pPr algn="l"/>
          <a:r>
            <a:rPr lang="en-US" sz="1900" b="1" u="sng">
              <a:solidFill>
                <a:sysClr val="windowText" lastClr="000000"/>
              </a:solidFill>
              <a:latin typeface="+mj-lt"/>
            </a:rPr>
            <a:t>4. Customer Satisfaction:</a:t>
          </a:r>
          <a:br>
            <a:rPr lang="en-US" sz="1900" b="0">
              <a:solidFill>
                <a:sysClr val="windowText" lastClr="000000"/>
              </a:solidFill>
              <a:latin typeface="+mj-lt"/>
            </a:rPr>
          </a:br>
          <a:r>
            <a:rPr lang="en-US" sz="1900" b="0">
              <a:solidFill>
                <a:sysClr val="windowText" lastClr="000000"/>
              </a:solidFill>
              <a:latin typeface="+mj-lt"/>
            </a:rPr>
            <a:t>Customers who rated their experience as Poor or Fair have the highest churn. Even those giving Good or Very Good ratings still show moderate churn, signaling a broader satisfaction issue. The overall average satisfaction score is 2.98/5.</a:t>
          </a:r>
        </a:p>
        <a:p>
          <a:pPr algn="l"/>
          <a:r>
            <a:rPr lang="en-US" sz="1900" b="1" u="sng">
              <a:solidFill>
                <a:sysClr val="windowText" lastClr="000000"/>
              </a:solidFill>
              <a:latin typeface="+mj-lt"/>
            </a:rPr>
            <a:t>5. Device Type:</a:t>
          </a:r>
          <a:br>
            <a:rPr lang="en-US" sz="1900" b="0">
              <a:solidFill>
                <a:sysClr val="windowText" lastClr="000000"/>
              </a:solidFill>
              <a:latin typeface="+mj-lt"/>
            </a:rPr>
          </a:br>
          <a:r>
            <a:rPr lang="en-US" sz="1900" b="0">
              <a:solidFill>
                <a:sysClr val="windowText" lastClr="000000"/>
              </a:solidFill>
              <a:latin typeface="+mj-lt"/>
            </a:rPr>
            <a:t>Users with multiple devices churn more frequently than those with a single device. Among devices, mobile SIM users represent the highest churn segment.</a:t>
          </a:r>
        </a:p>
        <a:p>
          <a:pPr algn="l"/>
          <a:r>
            <a:rPr lang="en-US" sz="1900" b="1" u="sng">
              <a:solidFill>
                <a:sysClr val="windowText" lastClr="000000"/>
              </a:solidFill>
              <a:latin typeface="+mj-lt"/>
            </a:rPr>
            <a:t>6. Gender Analysis:</a:t>
          </a:r>
          <a:br>
            <a:rPr lang="en-US" sz="1900" b="0">
              <a:solidFill>
                <a:sysClr val="windowText" lastClr="000000"/>
              </a:solidFill>
              <a:latin typeface="+mj-lt"/>
            </a:rPr>
          </a:br>
          <a:r>
            <a:rPr lang="en-US" sz="1900" b="0">
              <a:solidFill>
                <a:sysClr val="windowText" lastClr="000000"/>
              </a:solidFill>
              <a:latin typeface="+mj-lt"/>
            </a:rPr>
            <a:t>Churn rates between genders are similar, with female users (30.8%) showing a slightly higher churn than males (28.05%).</a:t>
          </a:r>
        </a:p>
        <a:p>
          <a:pPr algn="l"/>
          <a:r>
            <a:rPr lang="en-US" sz="1900" b="1" u="sng">
              <a:solidFill>
                <a:sysClr val="windowText" lastClr="000000"/>
              </a:solidFill>
              <a:latin typeface="+mj-lt"/>
            </a:rPr>
            <a:t>7. Key Drivers of Churn:</a:t>
          </a:r>
        </a:p>
        <a:p>
          <a:pPr algn="l"/>
          <a:r>
            <a:rPr lang="en-US" sz="1900" b="0">
              <a:solidFill>
                <a:sysClr val="windowText" lastClr="000000"/>
              </a:solidFill>
              <a:latin typeface="+mj-lt"/>
            </a:rPr>
            <a:t>Better offers from competitors</a:t>
          </a:r>
        </a:p>
        <a:p>
          <a:pPr algn="l"/>
          <a:r>
            <a:rPr lang="en-US" sz="1900" b="0">
              <a:solidFill>
                <a:sysClr val="windowText" lastClr="000000"/>
              </a:solidFill>
              <a:latin typeface="+mj-lt"/>
            </a:rPr>
            <a:t>High call tariffs</a:t>
          </a:r>
        </a:p>
        <a:p>
          <a:pPr algn="l"/>
          <a:r>
            <a:rPr lang="en-US" sz="1900" b="0">
              <a:solidFill>
                <a:sysClr val="windowText" lastClr="000000"/>
              </a:solidFill>
              <a:latin typeface="+mj-lt"/>
            </a:rPr>
            <a:t>Costly data plans</a:t>
          </a:r>
        </a:p>
        <a:p>
          <a:pPr algn="l"/>
          <a:r>
            <a:rPr lang="en-US" sz="1900" b="0">
              <a:solidFill>
                <a:sysClr val="windowText" lastClr="000000"/>
              </a:solidFill>
              <a:latin typeface="+mj-lt"/>
            </a:rPr>
            <a:t>Poor network quality</a:t>
          </a:r>
        </a:p>
        <a:p>
          <a:pPr algn="l"/>
          <a:r>
            <a:rPr lang="en-US" sz="1900" b="0">
              <a:solidFill>
                <a:sysClr val="windowText" lastClr="000000"/>
              </a:solidFill>
              <a:latin typeface="+mj-lt"/>
            </a:rPr>
            <a:t>Poor customer service</a:t>
          </a:r>
        </a:p>
        <a:p>
          <a:pPr algn="l"/>
          <a:r>
            <a:rPr lang="en-US" sz="1900" b="0">
              <a:solidFill>
                <a:sysClr val="windowText" lastClr="000000"/>
              </a:solidFill>
              <a:latin typeface="+mj-lt"/>
            </a:rPr>
            <a:t>Fast data consumption</a:t>
          </a:r>
        </a:p>
        <a:p>
          <a:pPr algn="l"/>
          <a:endParaRPr lang="en-NG" sz="1900" b="0">
            <a:solidFill>
              <a:sysClr val="windowText" lastClr="000000"/>
            </a:solidFill>
            <a:latin typeface="+mj-lt"/>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45370371" createdVersion="5" refreshedVersion="8" minRefreshableVersion="3" recordCount="0" supportSubquery="1" supportAdvancedDrill="1" xr:uid="{BA4871FC-231E-40A3-AFAD-716FF8543176}">
  <cacheSource type="external" connectionId="6"/>
  <cacheFields count="8">
    <cacheField name="[Table1__2].[Satisfaction Rate].[Satisfaction Rate]" caption="Satisfaction Rate" numFmtId="0" hierarchy="4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Table1__2].[Satisfaction Rate].&amp;[1]"/>
            <x15:cachedUniqueName index="1" name="[Table1__2].[Satisfaction Rate].&amp;[2]"/>
            <x15:cachedUniqueName index="2" name="[Table1__2].[Satisfaction Rate].&amp;[3]"/>
            <x15:cachedUniqueName index="3" name="[Table1__2].[Satisfaction Rate].&amp;[4]"/>
            <x15:cachedUniqueName index="4" name="[Table1__2].[Satisfaction Rate].&amp;[5]"/>
          </x15:cachedUniqueNames>
        </ext>
      </extLst>
    </cacheField>
    <cacheField name="[Measures].[Churn rate]" caption="Churn rate" numFmtId="0" hierarchy="82" level="32767"/>
    <cacheField name="[Measures].[Total User]" caption="Total User" numFmtId="0" hierarchy="78" level="32767"/>
    <cacheField name="[Table1__2].[Gender].[Gender]" caption="Gender" numFmtId="0" hierarchy="39" level="1">
      <sharedItems containsSemiMixedTypes="0" containsNonDate="0" containsString="0"/>
    </cacheField>
    <cacheField name="[Table1__2].[Plan Category].[Plan Category]" caption="Plan Category" numFmtId="0" hierarchy="49" level="1">
      <sharedItems containsSemiMixedTypes="0" containsNonDate="0" containsString="0"/>
    </cacheField>
    <cacheField name="[Table1__2].[Age Brackect].[Age Brackect]" caption="Age Brackect" numFmtId="0" hierarchy="33" level="1">
      <sharedItems containsSemiMixedTypes="0" containsNonDate="0" containsString="0"/>
    </cacheField>
    <cacheField name="[Table1__2].[Costumer tenure].[Costumer tenure]" caption="Costumer tenure" numFmtId="0" hierarchy="43" level="1">
      <sharedItems containsSemiMixedTypes="0" containsNonDate="0" containsString="0"/>
    </cacheField>
    <cacheField name="[Table1__2].[Customer Churn Status].[Customer Churn Status]" caption="Customer Churn Status" numFmtId="0" hierarchy="52" level="1">
      <sharedItems containsSemiMixedTypes="0" containsNonDate="0" containsString="0"/>
    </cacheField>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2" memberValueDatatype="130" unbalanced="0">
      <fieldsUsage count="2">
        <fieldUsage x="-1"/>
        <fieldUsage x="5"/>
      </fieldsUsage>
    </cacheHierarchy>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2" memberValueDatatype="130" unbalanced="0">
      <fieldsUsage count="2">
        <fieldUsage x="-1"/>
        <fieldUsage x="3"/>
      </fieldsUsage>
    </cacheHierarchy>
    <cacheHierarchy uniqueName="[Table1__2].[Satisfaction Rate]" caption="Satisfaction Rate" attribute="1" defaultMemberUniqueName="[Table1__2].[Satisfaction Rate].[All]" allUniqueName="[Table1__2].[Satisfaction Rate].[All]" dimensionUniqueName="[Table1__2]" displayFolder="" count="2" memberValueDatatype="20" unbalanced="0">
      <fieldsUsage count="2">
        <fieldUsage x="-1"/>
        <fieldUsage x="0"/>
      </fieldsUsage>
    </cacheHierarchy>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2" memberValueDatatype="130" unbalanced="0">
      <fieldsUsage count="2">
        <fieldUsage x="-1"/>
        <fieldUsage x="6"/>
      </fieldsUsage>
    </cacheHierarchy>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2" memberValueDatatype="130" unbalanced="0">
      <fieldsUsage count="2">
        <fieldUsage x="-1"/>
        <fieldUsage x="4"/>
      </fieldsUsage>
    </cacheHierarchy>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2" memberValueDatatype="130" unbalanced="0">
      <fieldsUsage count="2">
        <fieldUsage x="-1"/>
        <fieldUsage x="7"/>
      </fieldsUsage>
    </cacheHierarchy>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oneField="1">
      <fieldsUsage count="1">
        <fieldUsage x="2"/>
      </fieldsUsage>
    </cacheHierarchy>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1"/>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53587961" createdVersion="5" refreshedVersion="8" minRefreshableVersion="3" recordCount="0" supportSubquery="1" supportAdvancedDrill="1" xr:uid="{30D765B0-E92B-4081-897E-41F1D8F936CE}">
  <cacheSource type="external" connectionId="6"/>
  <cacheFields count="2">
    <cacheField name="[Table1__2].[Plan Category].[Plan Category]" caption="Plan Category" numFmtId="0" hierarchy="49" level="1">
      <sharedItems count="4">
        <s v="Basic"/>
        <s v="High-Premium"/>
        <s v="Premium"/>
        <s v="Standard"/>
      </sharedItems>
    </cacheField>
    <cacheField name="[Measures].[Sum of Total user revenue]" caption="Sum of Total user revenue" numFmtId="0" hierarchy="72"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2" memberValueDatatype="130" unbalanced="0">
      <fieldsUsage count="2">
        <fieldUsage x="-1"/>
        <fieldUsage x="0"/>
      </fieldsUsage>
    </cacheHierarchy>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oneField="1">
      <fieldsUsage count="1">
        <fieldUsage x="1"/>
      </fieldsUsage>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55439816" createdVersion="5" refreshedVersion="8" minRefreshableVersion="3" recordCount="0" supportSubquery="1" supportAdvancedDrill="1" xr:uid="{CEA8D308-1CBC-4E6E-86FE-A62A61C6A42F}">
  <cacheSource type="external" connectionId="6"/>
  <cacheFields count="3">
    <cacheField name="[Table1__2].[Plan Category].[Plan Category]" caption="Plan Category" numFmtId="0" hierarchy="49" level="1">
      <sharedItems count="4">
        <s v="Basic"/>
        <s v="High-Premium"/>
        <s v="Premium"/>
        <s v="Standard"/>
      </sharedItems>
    </cacheField>
    <cacheField name="[Measures].[Churn rate]" caption="Churn rate" numFmtId="0" hierarchy="82" level="32767"/>
    <cacheField name="[Measures].[Total User]" caption="Total User" numFmtId="0" hierarchy="78"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2" memberValueDatatype="130" unbalanced="0">
      <fieldsUsage count="2">
        <fieldUsage x="-1"/>
        <fieldUsage x="0"/>
      </fieldsUsage>
    </cacheHierarchy>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oneField="1">
      <fieldsUsage count="1">
        <fieldUsage x="2"/>
      </fieldsUsage>
    </cacheHierarchy>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1"/>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57175925" createdVersion="5" refreshedVersion="8" minRefreshableVersion="3" recordCount="0" supportSubquery="1" supportAdvancedDrill="1" xr:uid="{2540584D-BCA2-4C1A-AA70-E79DC902CB67}">
  <cacheSource type="external" connectionId="6"/>
  <cacheFields count="2">
    <cacheField name="[Measures].[Churn rate]" caption="Churn rate" numFmtId="0" hierarchy="82" level="32767"/>
    <cacheField name="[Table1__2].[Age].[Age]" caption="Age" numFmtId="0" hierarchy="32" level="1">
      <sharedItems containsSemiMixedTypes="0" containsString="0" containsNumber="1" containsInteger="1" minValue="16" maxValue="80" count="59">
        <n v="16"/>
        <n v="17"/>
        <n v="18"/>
        <n v="19"/>
        <n v="20"/>
        <n v="21"/>
        <n v="23"/>
        <n v="24"/>
        <n v="25"/>
        <n v="26"/>
        <n v="27"/>
        <n v="28"/>
        <n v="29"/>
        <n v="30"/>
        <n v="31"/>
        <n v="32"/>
        <n v="33"/>
        <n v="35"/>
        <n v="36"/>
        <n v="37"/>
        <n v="38"/>
        <n v="40"/>
        <n v="41"/>
        <n v="42"/>
        <n v="44"/>
        <n v="45"/>
        <n v="46"/>
        <n v="47"/>
        <n v="48"/>
        <n v="49"/>
        <n v="50"/>
        <n v="51"/>
        <n v="52"/>
        <n v="53"/>
        <n v="54"/>
        <n v="55"/>
        <n v="56"/>
        <n v="57"/>
        <n v="58"/>
        <n v="59"/>
        <n v="60"/>
        <n v="61"/>
        <n v="62"/>
        <n v="63"/>
        <n v="64"/>
        <n v="65"/>
        <n v="66"/>
        <n v="67"/>
        <n v="68"/>
        <n v="69"/>
        <n v="71"/>
        <n v="72"/>
        <n v="74"/>
        <n v="75"/>
        <n v="76"/>
        <n v="77"/>
        <n v="78"/>
        <n v="79"/>
        <n v="80"/>
      </sharedItems>
      <extLst>
        <ext xmlns:x15="http://schemas.microsoft.com/office/spreadsheetml/2010/11/main" uri="{4F2E5C28-24EA-4eb8-9CBF-B6C8F9C3D259}">
          <x15:cachedUniqueNames>
            <x15:cachedUniqueName index="0" name="[Table1__2].[Age].&amp;[16]"/>
            <x15:cachedUniqueName index="1" name="[Table1__2].[Age].&amp;[17]"/>
            <x15:cachedUniqueName index="2" name="[Table1__2].[Age].&amp;[18]"/>
            <x15:cachedUniqueName index="3" name="[Table1__2].[Age].&amp;[19]"/>
            <x15:cachedUniqueName index="4" name="[Table1__2].[Age].&amp;[20]"/>
            <x15:cachedUniqueName index="5" name="[Table1__2].[Age].&amp;[21]"/>
            <x15:cachedUniqueName index="6" name="[Table1__2].[Age].&amp;[23]"/>
            <x15:cachedUniqueName index="7" name="[Table1__2].[Age].&amp;[24]"/>
            <x15:cachedUniqueName index="8" name="[Table1__2].[Age].&amp;[25]"/>
            <x15:cachedUniqueName index="9" name="[Table1__2].[Age].&amp;[26]"/>
            <x15:cachedUniqueName index="10" name="[Table1__2].[Age].&amp;[27]"/>
            <x15:cachedUniqueName index="11" name="[Table1__2].[Age].&amp;[28]"/>
            <x15:cachedUniqueName index="12" name="[Table1__2].[Age].&amp;[29]"/>
            <x15:cachedUniqueName index="13" name="[Table1__2].[Age].&amp;[30]"/>
            <x15:cachedUniqueName index="14" name="[Table1__2].[Age].&amp;[31]"/>
            <x15:cachedUniqueName index="15" name="[Table1__2].[Age].&amp;[32]"/>
            <x15:cachedUniqueName index="16" name="[Table1__2].[Age].&amp;[33]"/>
            <x15:cachedUniqueName index="17" name="[Table1__2].[Age].&amp;[35]"/>
            <x15:cachedUniqueName index="18" name="[Table1__2].[Age].&amp;[36]"/>
            <x15:cachedUniqueName index="19" name="[Table1__2].[Age].&amp;[37]"/>
            <x15:cachedUniqueName index="20" name="[Table1__2].[Age].&amp;[38]"/>
            <x15:cachedUniqueName index="21" name="[Table1__2].[Age].&amp;[40]"/>
            <x15:cachedUniqueName index="22" name="[Table1__2].[Age].&amp;[41]"/>
            <x15:cachedUniqueName index="23" name="[Table1__2].[Age].&amp;[42]"/>
            <x15:cachedUniqueName index="24" name="[Table1__2].[Age].&amp;[44]"/>
            <x15:cachedUniqueName index="25" name="[Table1__2].[Age].&amp;[45]"/>
            <x15:cachedUniqueName index="26" name="[Table1__2].[Age].&amp;[46]"/>
            <x15:cachedUniqueName index="27" name="[Table1__2].[Age].&amp;[47]"/>
            <x15:cachedUniqueName index="28" name="[Table1__2].[Age].&amp;[48]"/>
            <x15:cachedUniqueName index="29" name="[Table1__2].[Age].&amp;[49]"/>
            <x15:cachedUniqueName index="30" name="[Table1__2].[Age].&amp;[50]"/>
            <x15:cachedUniqueName index="31" name="[Table1__2].[Age].&amp;[51]"/>
            <x15:cachedUniqueName index="32" name="[Table1__2].[Age].&amp;[52]"/>
            <x15:cachedUniqueName index="33" name="[Table1__2].[Age].&amp;[53]"/>
            <x15:cachedUniqueName index="34" name="[Table1__2].[Age].&amp;[54]"/>
            <x15:cachedUniqueName index="35" name="[Table1__2].[Age].&amp;[55]"/>
            <x15:cachedUniqueName index="36" name="[Table1__2].[Age].&amp;[56]"/>
            <x15:cachedUniqueName index="37" name="[Table1__2].[Age].&amp;[57]"/>
            <x15:cachedUniqueName index="38" name="[Table1__2].[Age].&amp;[58]"/>
            <x15:cachedUniqueName index="39" name="[Table1__2].[Age].&amp;[59]"/>
            <x15:cachedUniqueName index="40" name="[Table1__2].[Age].&amp;[60]"/>
            <x15:cachedUniqueName index="41" name="[Table1__2].[Age].&amp;[61]"/>
            <x15:cachedUniqueName index="42" name="[Table1__2].[Age].&amp;[62]"/>
            <x15:cachedUniqueName index="43" name="[Table1__2].[Age].&amp;[63]"/>
            <x15:cachedUniqueName index="44" name="[Table1__2].[Age].&amp;[64]"/>
            <x15:cachedUniqueName index="45" name="[Table1__2].[Age].&amp;[65]"/>
            <x15:cachedUniqueName index="46" name="[Table1__2].[Age].&amp;[66]"/>
            <x15:cachedUniqueName index="47" name="[Table1__2].[Age].&amp;[67]"/>
            <x15:cachedUniqueName index="48" name="[Table1__2].[Age].&amp;[68]"/>
            <x15:cachedUniqueName index="49" name="[Table1__2].[Age].&amp;[69]"/>
            <x15:cachedUniqueName index="50" name="[Table1__2].[Age].&amp;[71]"/>
            <x15:cachedUniqueName index="51" name="[Table1__2].[Age].&amp;[72]"/>
            <x15:cachedUniqueName index="52" name="[Table1__2].[Age].&amp;[74]"/>
            <x15:cachedUniqueName index="53" name="[Table1__2].[Age].&amp;[75]"/>
            <x15:cachedUniqueName index="54" name="[Table1__2].[Age].&amp;[76]"/>
            <x15:cachedUniqueName index="55" name="[Table1__2].[Age].&amp;[77]"/>
            <x15:cachedUniqueName index="56" name="[Table1__2].[Age].&amp;[78]"/>
            <x15:cachedUniqueName index="57" name="[Table1__2].[Age].&amp;[79]"/>
            <x15:cachedUniqueName index="58" name="[Table1__2].[Age].&amp;[80]"/>
          </x15:cachedUniqueNames>
        </ext>
      </extLst>
    </cacheField>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2" memberValueDatatype="20" unbalanced="0">
      <fieldsUsage count="2">
        <fieldUsage x="-1"/>
        <fieldUsage x="1"/>
      </fieldsUsage>
    </cacheHierarchy>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0"/>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59375003" createdVersion="5" refreshedVersion="8" minRefreshableVersion="3" recordCount="0" supportSubquery="1" supportAdvancedDrill="1" xr:uid="{6A531D1B-1D39-4CA3-808E-E7BB9A601658}">
  <cacheSource type="external" connectionId="6"/>
  <cacheFields count="3">
    <cacheField name="[Measures].[Churn rate]" caption="Churn rate" numFmtId="0" hierarchy="82" level="32767"/>
    <cacheField name="[Table1__2].[Gender].[Gender]" caption="Gender" numFmtId="0" hierarchy="39" level="1">
      <sharedItems count="2">
        <s v="Female"/>
        <s v="Male"/>
      </sharedItems>
    </cacheField>
    <cacheField name="[Measures].[Count of Customer Churn Status]" caption="Count of Customer Churn Status" numFmtId="0" hierarchy="61"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2" memberValueDatatype="130" unbalanced="0">
      <fieldsUsage count="2">
        <fieldUsage x="-1"/>
        <fieldUsage x="1"/>
      </fieldsUsage>
    </cacheHierarchy>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oneField="1">
      <fieldsUsage count="1">
        <fieldUsage x="2"/>
      </fieldsUsage>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0"/>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61111112" createdVersion="5" refreshedVersion="8" minRefreshableVersion="3" recordCount="0" supportSubquery="1" supportAdvancedDrill="1" xr:uid="{AF5049DE-B91E-40AB-B60C-66DE7A047C2F}">
  <cacheSource type="external" connectionId="6"/>
  <cacheFields count="3">
    <cacheField name="[Table1__2].[Complaints].[Complaints]" caption="Complaints" numFmtId="0" hierarchy="55" level="1">
      <sharedItems count="2">
        <s v="Churned"/>
        <s v="No Reason"/>
      </sharedItems>
    </cacheField>
    <cacheField name="[Measures].[Total User]" caption="Total User" numFmtId="0" hierarchy="78" level="32767"/>
    <cacheField name="[Measures].[Churn rate]" caption="Churn rate" numFmtId="0" hierarchy="82"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2" memberValueDatatype="130" unbalanced="0">
      <fieldsUsage count="2">
        <fieldUsage x="-1"/>
        <fieldUsage x="0"/>
      </fieldsUsage>
    </cacheHierarchy>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oneField="1">
      <fieldsUsage count="1">
        <fieldUsage x="1"/>
      </fieldsUsage>
    </cacheHierarchy>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2"/>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63310183" createdVersion="5" refreshedVersion="8" minRefreshableVersion="3" recordCount="0" supportSubquery="1" supportAdvancedDrill="1" xr:uid="{476830A2-FAB5-46E8-B44F-E56B29638567}">
  <cacheSource type="external" connectionId="6"/>
  <cacheFields count="2">
    <cacheField name="[Table1__2].[Costumer tenure].[Costumer tenure]" caption="Costumer tenure" numFmtId="0" hierarchy="43" level="1">
      <sharedItems count="5">
        <s v="Emerging User"/>
        <s v="Established Customer"/>
        <s v="Loyal User"/>
        <s v="New User"/>
        <s v="Regular User"/>
      </sharedItems>
    </cacheField>
    <cacheField name="[Measures].[Churn rate]" caption="Churn rate" numFmtId="0" hierarchy="82"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2" memberValueDatatype="130" unbalanced="0">
      <fieldsUsage count="2">
        <fieldUsage x="-1"/>
        <fieldUsage x="0"/>
      </fieldsUsage>
    </cacheHierarchy>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1"/>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65162038" createdVersion="5" refreshedVersion="8" minRefreshableVersion="3" recordCount="0" supportSubquery="1" supportAdvancedDrill="1" xr:uid="{8BFE824D-3BAF-4E2C-9060-066430E35B05}">
  <cacheSource type="external" connectionId="6"/>
  <cacheFields count="2">
    <cacheField name="[Measures].[Churn rate]" caption="Churn rate" numFmtId="0" hierarchy="82" level="32767"/>
    <cacheField name="[Table1__2].[Age Brackect].[Age Brackect]" caption="Age Brackect" numFmtId="0" hierarchy="33" level="1">
      <sharedItems count="6">
        <s v="Adult"/>
        <s v="Middle-Aged Adult"/>
        <s v="Pre-Retirement"/>
        <s v="Senior/Retiree"/>
        <s v="Teenager"/>
        <s v="Young Adult"/>
      </sharedItems>
    </cacheField>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2" memberValueDatatype="130" unbalanced="0">
      <fieldsUsage count="2">
        <fieldUsage x="-1"/>
        <fieldUsage x="1"/>
      </fieldsUsage>
    </cacheHierarchy>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0"/>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6666667" createdVersion="5" refreshedVersion="8" minRefreshableVersion="3" recordCount="0" supportSubquery="1" supportAdvancedDrill="1" xr:uid="{5ED59E7C-5A7A-40FA-8F0B-B2C2A0CF17A3}">
  <cacheSource type="external" connectionId="6"/>
  <cacheFields count="2">
    <cacheField name="[Measures].[Churn users]" caption="Churn users" numFmtId="0" hierarchy="80" level="32767"/>
    <cacheField name="[Measures].[Retained users]" caption="Retained users" numFmtId="0" hierarchy="79"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oneField="1">
      <fieldsUsage count="1">
        <fieldUsage x="1"/>
      </fieldsUsage>
    </cacheHierarchy>
    <cacheHierarchy uniqueName="[Measures].[Churn users]" caption="Churn users" measure="1" displayFolder="" measureGroup="Table1__2" count="0" oneField="1">
      <fieldsUsage count="1">
        <fieldUsage x="0"/>
      </fieldsUsage>
    </cacheHierarchy>
    <cacheHierarchy uniqueName="[Measures].[Retension Rate]" caption="Retension Rate" measure="1" displayFolder="" measureGroup="Table1__2" count="0"/>
    <cacheHierarchy uniqueName="[Measures].[Churn rate]" caption="Churn rate" measure="1" displayFolder="" measureGroup="Table1__2" count="0"/>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68750002" createdVersion="5" refreshedVersion="8" minRefreshableVersion="3" recordCount="0" supportSubquery="1" supportAdvancedDrill="1" xr:uid="{6854FD10-2DE5-4A48-8007-61290FC8A3C6}">
  <cacheSource type="external" connectionId="6"/>
  <cacheFields count="4">
    <cacheField name="[Table1__2].[Reasons for Churn].[Reasons for Churn]" caption="Reasons for Churn" numFmtId="0" hierarchy="56" level="1">
      <sharedItems count="7">
        <s v="Better Offers from Competitors"/>
        <s v="Costly Data Plans"/>
        <s v="Fast Data Consumption"/>
        <s v="High Call Tarriffs"/>
        <s v="Poor Customer Service"/>
        <s v="Poor Network"/>
        <s v="Relocation"/>
      </sharedItems>
    </cacheField>
    <cacheField name="[Table1__2].[Customer Tenure in months].[Customer Tenure in months]" caption="Customer Tenure in months" numFmtId="0" hierarchy="42" level="1">
      <sharedItems containsSemiMixedTypes="0" containsString="0" containsNumber="1" containsInteger="1" minValue="1" maxValue="60" count="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Table1__2].[Customer Tenure in months].&amp;[1]"/>
            <x15:cachedUniqueName index="1" name="[Table1__2].[Customer Tenure in months].&amp;[2]"/>
            <x15:cachedUniqueName index="2" name="[Table1__2].[Customer Tenure in months].&amp;[3]"/>
            <x15:cachedUniqueName index="3" name="[Table1__2].[Customer Tenure in months].&amp;[4]"/>
            <x15:cachedUniqueName index="4" name="[Table1__2].[Customer Tenure in months].&amp;[5]"/>
            <x15:cachedUniqueName index="5" name="[Table1__2].[Customer Tenure in months].&amp;[6]"/>
            <x15:cachedUniqueName index="6" name="[Table1__2].[Customer Tenure in months].&amp;[7]"/>
            <x15:cachedUniqueName index="7" name="[Table1__2].[Customer Tenure in months].&amp;[8]"/>
            <x15:cachedUniqueName index="8" name="[Table1__2].[Customer Tenure in months].&amp;[9]"/>
            <x15:cachedUniqueName index="9" name="[Table1__2].[Customer Tenure in months].&amp;[10]"/>
            <x15:cachedUniqueName index="10" name="[Table1__2].[Customer Tenure in months].&amp;[11]"/>
            <x15:cachedUniqueName index="11" name="[Table1__2].[Customer Tenure in months].&amp;[12]"/>
            <x15:cachedUniqueName index="12" name="[Table1__2].[Customer Tenure in months].&amp;[13]"/>
            <x15:cachedUniqueName index="13" name="[Table1__2].[Customer Tenure in months].&amp;[14]"/>
            <x15:cachedUniqueName index="14" name="[Table1__2].[Customer Tenure in months].&amp;[15]"/>
            <x15:cachedUniqueName index="15" name="[Table1__2].[Customer Tenure in months].&amp;[16]"/>
            <x15:cachedUniqueName index="16" name="[Table1__2].[Customer Tenure in months].&amp;[17]"/>
            <x15:cachedUniqueName index="17" name="[Table1__2].[Customer Tenure in months].&amp;[18]"/>
            <x15:cachedUniqueName index="18" name="[Table1__2].[Customer Tenure in months].&amp;[19]"/>
            <x15:cachedUniqueName index="19" name="[Table1__2].[Customer Tenure in months].&amp;[20]"/>
            <x15:cachedUniqueName index="20" name="[Table1__2].[Customer Tenure in months].&amp;[21]"/>
            <x15:cachedUniqueName index="21" name="[Table1__2].[Customer Tenure in months].&amp;[22]"/>
            <x15:cachedUniqueName index="22" name="[Table1__2].[Customer Tenure in months].&amp;[23]"/>
            <x15:cachedUniqueName index="23" name="[Table1__2].[Customer Tenure in months].&amp;[24]"/>
            <x15:cachedUniqueName index="24" name="[Table1__2].[Customer Tenure in months].&amp;[25]"/>
            <x15:cachedUniqueName index="25" name="[Table1__2].[Customer Tenure in months].&amp;[26]"/>
            <x15:cachedUniqueName index="26" name="[Table1__2].[Customer Tenure in months].&amp;[27]"/>
            <x15:cachedUniqueName index="27" name="[Table1__2].[Customer Tenure in months].&amp;[28]"/>
            <x15:cachedUniqueName index="28" name="[Table1__2].[Customer Tenure in months].&amp;[29]"/>
            <x15:cachedUniqueName index="29" name="[Table1__2].[Customer Tenure in months].&amp;[30]"/>
            <x15:cachedUniqueName index="30" name="[Table1__2].[Customer Tenure in months].&amp;[31]"/>
            <x15:cachedUniqueName index="31" name="[Table1__2].[Customer Tenure in months].&amp;[32]"/>
            <x15:cachedUniqueName index="32" name="[Table1__2].[Customer Tenure in months].&amp;[33]"/>
            <x15:cachedUniqueName index="33" name="[Table1__2].[Customer Tenure in months].&amp;[34]"/>
            <x15:cachedUniqueName index="34" name="[Table1__2].[Customer Tenure in months].&amp;[35]"/>
            <x15:cachedUniqueName index="35" name="[Table1__2].[Customer Tenure in months].&amp;[36]"/>
            <x15:cachedUniqueName index="36" name="[Table1__2].[Customer Tenure in months].&amp;[37]"/>
            <x15:cachedUniqueName index="37" name="[Table1__2].[Customer Tenure in months].&amp;[38]"/>
            <x15:cachedUniqueName index="38" name="[Table1__2].[Customer Tenure in months].&amp;[39]"/>
            <x15:cachedUniqueName index="39" name="[Table1__2].[Customer Tenure in months].&amp;[40]"/>
            <x15:cachedUniqueName index="40" name="[Table1__2].[Customer Tenure in months].&amp;[41]"/>
            <x15:cachedUniqueName index="41" name="[Table1__2].[Customer Tenure in months].&amp;[42]"/>
            <x15:cachedUniqueName index="42" name="[Table1__2].[Customer Tenure in months].&amp;[43]"/>
            <x15:cachedUniqueName index="43" name="[Table1__2].[Customer Tenure in months].&amp;[44]"/>
            <x15:cachedUniqueName index="44" name="[Table1__2].[Customer Tenure in months].&amp;[45]"/>
            <x15:cachedUniqueName index="45" name="[Table1__2].[Customer Tenure in months].&amp;[46]"/>
            <x15:cachedUniqueName index="46" name="[Table1__2].[Customer Tenure in months].&amp;[47]"/>
            <x15:cachedUniqueName index="47" name="[Table1__2].[Customer Tenure in months].&amp;[48]"/>
            <x15:cachedUniqueName index="48" name="[Table1__2].[Customer Tenure in months].&amp;[49]"/>
            <x15:cachedUniqueName index="49" name="[Table1__2].[Customer Tenure in months].&amp;[50]"/>
            <x15:cachedUniqueName index="50" name="[Table1__2].[Customer Tenure in months].&amp;[51]"/>
            <x15:cachedUniqueName index="51" name="[Table1__2].[Customer Tenure in months].&amp;[52]"/>
            <x15:cachedUniqueName index="52" name="[Table1__2].[Customer Tenure in months].&amp;[53]"/>
            <x15:cachedUniqueName index="53" name="[Table1__2].[Customer Tenure in months].&amp;[54]"/>
            <x15:cachedUniqueName index="54" name="[Table1__2].[Customer Tenure in months].&amp;[55]"/>
            <x15:cachedUniqueName index="55" name="[Table1__2].[Customer Tenure in months].&amp;[56]"/>
            <x15:cachedUniqueName index="56" name="[Table1__2].[Customer Tenure in months].&amp;[57]"/>
            <x15:cachedUniqueName index="57" name="[Table1__2].[Customer Tenure in months].&amp;[58]"/>
            <x15:cachedUniqueName index="58" name="[Table1__2].[Customer Tenure in months].&amp;[59]"/>
            <x15:cachedUniqueName index="59" name="[Table1__2].[Customer Tenure in months].&amp;[60]"/>
          </x15:cachedUniqueNames>
        </ext>
      </extLst>
    </cacheField>
    <cacheField name="[Measures].[Churn rate]" caption="Churn rate" numFmtId="0" hierarchy="82" level="32767"/>
    <cacheField name="[Measures].[Total User]" caption="Total User" numFmtId="0" hierarchy="78"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2" memberValueDatatype="20" unbalanced="0">
      <fieldsUsage count="2">
        <fieldUsage x="-1"/>
        <fieldUsage x="1"/>
      </fieldsUsage>
    </cacheHierarchy>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2" memberValueDatatype="130" unbalanced="0">
      <fieldsUsage count="2">
        <fieldUsage x="-1"/>
        <fieldUsage x="0"/>
      </fieldsUsage>
    </cacheHierarchy>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oneField="1">
      <fieldsUsage count="1">
        <fieldUsage x="3"/>
      </fieldsUsage>
    </cacheHierarchy>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2"/>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70601849" createdVersion="5" refreshedVersion="8" minRefreshableVersion="3" recordCount="0" supportSubquery="1" supportAdvancedDrill="1" xr:uid="{9BE399C6-47AF-4765-8B6D-0585A850321E}">
  <cacheSource type="external" connectionId="6"/>
  <cacheFields count="3">
    <cacheField name="[Measures].[Total User]" caption="Total User" numFmtId="0" hierarchy="78" level="32767"/>
    <cacheField name="[Measures].[Churn rate]" caption="Churn rate" numFmtId="0" hierarchy="82" level="32767"/>
    <cacheField name="[Table1__2].[State].[State]" caption="State" numFmtId="0" hierarchy="34" level="1">
      <sharedItems count="35">
        <s v="Abia"/>
        <s v="Abuja (FCT)"/>
        <s v="Adamawa"/>
        <s v="Akwa Ibom"/>
        <s v="Anambra"/>
        <s v="Bauchi"/>
        <s v="Bayelsa"/>
        <s v="Benue"/>
        <s v="Borno"/>
        <s v="Cross River"/>
        <s v="Delta"/>
        <s v="Edo"/>
        <s v="Ekiti"/>
        <s v="Enugu"/>
        <s v="Gombe"/>
        <s v="Imo"/>
        <s v="Jigawa"/>
        <s v="Kaduna"/>
        <s v="Kano"/>
        <s v="Katsina"/>
        <s v="Kebbi"/>
        <s v="Kogi"/>
        <s v="Kwara"/>
        <s v="Lagos"/>
        <s v="Nasarawa"/>
        <s v="Niger"/>
        <s v="Ondo"/>
        <s v="Osun"/>
        <s v="Oyo"/>
        <s v="Plateau"/>
        <s v="Rivers"/>
        <s v="Sokoto"/>
        <s v="Taraba"/>
        <s v="Yobe"/>
        <s v="Zamfara"/>
      </sharedItems>
    </cacheField>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2" memberValueDatatype="130" unbalanced="0">
      <fieldsUsage count="2">
        <fieldUsage x="-1"/>
        <fieldUsage x="2"/>
      </fieldsUsage>
    </cacheHierarchy>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oneField="1">
      <fieldsUsage count="1">
        <fieldUsage x="0"/>
      </fieldsUsage>
    </cacheHierarchy>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1"/>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72337966" createdVersion="5" refreshedVersion="8" minRefreshableVersion="3" recordCount="0" supportSubquery="1" supportAdvancedDrill="1" xr:uid="{ABE8A73B-D378-403B-80F0-6DBA1135EC31}">
  <cacheSource type="external" connectionId="6"/>
  <cacheFields count="2">
    <cacheField name="[Measures].[Churn rate]" caption="Churn rate" numFmtId="0" hierarchy="82" level="32767"/>
    <cacheField name="[Table1__2].[Gender].[Gender]" caption="Gender" numFmtId="0" hierarchy="39" level="1">
      <sharedItems count="2">
        <s v="Female"/>
        <s v="Male"/>
      </sharedItems>
    </cacheField>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2" memberValueDatatype="130" unbalanced="0">
      <fieldsUsage count="2">
        <fieldUsage x="-1"/>
        <fieldUsage x="1"/>
      </fieldsUsage>
    </cacheHierarchy>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0"/>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74189813" createdVersion="5" refreshedVersion="8" minRefreshableVersion="3" recordCount="0" supportSubquery="1" supportAdvancedDrill="1" xr:uid="{FEAA3288-FFC4-4440-875B-C429AB2F73D3}">
  <cacheSource type="external" connectionId="6"/>
  <cacheFields count="3">
    <cacheField name="[Table1__2].[Reasons for Churn].[Reasons for Churn]" caption="Reasons for Churn" numFmtId="0" hierarchy="56" level="1">
      <sharedItems count="8">
        <s v="Better Offers from Competitors"/>
        <s v="Costly Data Plans"/>
        <s v="Fast Data Consumption"/>
        <s v="High Call Tarriffs"/>
        <s v="No reason"/>
        <s v="Poor Customer Service"/>
        <s v="Poor Network"/>
        <s v="Relocation"/>
      </sharedItems>
    </cacheField>
    <cacheField name="[Measures].[Total User]" caption="Total User" numFmtId="0" hierarchy="78" level="32767"/>
    <cacheField name="[Measures].[Churn rate]" caption="Churn rate" numFmtId="0" hierarchy="82"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2" memberValueDatatype="130" unbalanced="0">
      <fieldsUsage count="2">
        <fieldUsage x="-1"/>
        <fieldUsage x="0"/>
      </fieldsUsage>
    </cacheHierarchy>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oneField="1">
      <fieldsUsage count="1">
        <fieldUsage x="1"/>
      </fieldsUsage>
    </cacheHierarchy>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2"/>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85300928" createdVersion="5" refreshedVersion="8" minRefreshableVersion="3" recordCount="0" supportSubquery="1" supportAdvancedDrill="1" xr:uid="{F8BFACEB-B1CA-432B-844B-37D5C4C1E033}">
  <cacheSource type="external" connectionId="6"/>
  <cacheFields count="2">
    <cacheField name="[Measures].[Churn rate by device]" caption="Churn rate by device" numFmtId="0" hierarchy="88" level="32767"/>
    <cacheField name="[Measures].[Churn rate]" caption="Churn rate" numFmtId="0" hierarchy="82"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oneField="1">
      <fieldsUsage count="1">
        <fieldUsage x="1"/>
      </fieldsUsage>
    </cacheHierarchy>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oneField="1">
      <fieldsUsage count="1">
        <fieldUsage x="0"/>
      </fieldsUsage>
    </cacheHierarchy>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87268522" createdVersion="5" refreshedVersion="8" minRefreshableVersion="3" recordCount="0" supportSubquery="1" supportAdvancedDrill="1" xr:uid="{0C4A278F-1459-4CA9-AEC4-CBA4A01C9D27}">
  <cacheSource type="external" connectionId="6"/>
  <cacheFields count="9">
    <cacheField name="[Measures].[Retained users]" caption="Retained users" numFmtId="0" hierarchy="79" level="32767"/>
    <cacheField name="[Measures].[Churn users]" caption="Churn users" numFmtId="0" hierarchy="80" level="32767"/>
    <cacheField name="[Measures].[Retension Rate]" caption="Retension Rate" numFmtId="0" hierarchy="81" level="32767"/>
    <cacheField name="[Measures].[Churn rate]" caption="Churn rate" numFmtId="0" hierarchy="82" level="32767"/>
    <cacheField name="[Measures].[Average satisfaction]" caption="Average satisfaction" numFmtId="0" hierarchy="83" level="32767"/>
    <cacheField name="[Measures].[Average age]" caption="Average age" numFmtId="0" hierarchy="85" level="32767"/>
    <cacheField name="[Measures].[Avegrage tenure]" caption="Avegrage tenure" numFmtId="0" hierarchy="84" level="32767"/>
    <cacheField name="[Measures].[Total User]" caption="Total User" numFmtId="0" hierarchy="78" level="32767"/>
    <cacheField name="[Measures].[Devices count]" caption="Devices count" numFmtId="0" hierarchy="87"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oneField="1">
      <fieldsUsage count="1">
        <fieldUsage x="7"/>
      </fieldsUsage>
    </cacheHierarchy>
    <cacheHierarchy uniqueName="[Measures].[Retained users]" caption="Retained users" measure="1" displayFolder="" measureGroup="Table1__2" count="0" oneField="1">
      <fieldsUsage count="1">
        <fieldUsage x="0"/>
      </fieldsUsage>
    </cacheHierarchy>
    <cacheHierarchy uniqueName="[Measures].[Churn users]" caption="Churn users" measure="1" displayFolder="" measureGroup="Table1__2" count="0" oneField="1">
      <fieldsUsage count="1">
        <fieldUsage x="1"/>
      </fieldsUsage>
    </cacheHierarchy>
    <cacheHierarchy uniqueName="[Measures].[Retension Rate]" caption="Retension Rate" measure="1" displayFolder="" measureGroup="Table1__2" count="0" oneField="1">
      <fieldsUsage count="1">
        <fieldUsage x="2"/>
      </fieldsUsage>
    </cacheHierarchy>
    <cacheHierarchy uniqueName="[Measures].[Churn rate]" caption="Churn rate" measure="1" displayFolder="" measureGroup="Table1__2" count="0" oneField="1">
      <fieldsUsage count="1">
        <fieldUsage x="3"/>
      </fieldsUsage>
    </cacheHierarchy>
    <cacheHierarchy uniqueName="[Measures].[Average satisfaction]" caption="Average satisfaction" measure="1" displayFolder="" measureGroup="Table1__2" count="0" oneField="1">
      <fieldsUsage count="1">
        <fieldUsage x="4"/>
      </fieldsUsage>
    </cacheHierarchy>
    <cacheHierarchy uniqueName="[Measures].[Avegrage tenure]" caption="Avegrage tenure" measure="1" displayFolder="" measureGroup="Table1__2" count="0" oneField="1">
      <fieldsUsage count="1">
        <fieldUsage x="6"/>
      </fieldsUsage>
    </cacheHierarchy>
    <cacheHierarchy uniqueName="[Measures].[Average age]" caption="Average age" measure="1" displayFolder="" measureGroup="Table1__2" count="0" oneField="1">
      <fieldsUsage count="1">
        <fieldUsage x="5"/>
      </fieldsUsage>
    </cacheHierarchy>
    <cacheHierarchy uniqueName="[Measures].[Avrg churned user revenue]" caption="Avrg churned user revenue" measure="1" displayFolder="" measureGroup="Table1__2" count="0"/>
    <cacheHierarchy uniqueName="[Measures].[Devices count]" caption="Devices count" measure="1" displayFolder="" measureGroup="Table1" count="0" oneField="1">
      <fieldsUsage count="1">
        <fieldUsage x="8"/>
      </fieldsUsage>
    </cacheHierarchy>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89236108" createdVersion="5" refreshedVersion="8" minRefreshableVersion="3" recordCount="0" supportSubquery="1" supportAdvancedDrill="1" xr:uid="{10B8B480-AE99-4177-B564-C1EF7EB67AB4}">
  <cacheSource type="external" connectionId="6"/>
  <cacheFields count="2">
    <cacheField name="[Measures].[Churned Devices]" caption="Churned Devices" numFmtId="0" hierarchy="91" level="32767"/>
    <cacheField name="[Measures].[Retained Devices]" caption="Retained Devices" numFmtId="0" hierarchy="90"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oneField="1">
      <fieldsUsage count="1">
        <fieldUsage x="1"/>
      </fieldsUsage>
    </cacheHierarchy>
    <cacheHierarchy uniqueName="[Measures].[Churned Devices]" caption="Churned Devices" measure="1" displayFolder="" measureGroup="Table1" count="0" oneField="1">
      <fieldsUsage count="1">
        <fieldUsage x="0"/>
      </fieldsUsage>
    </cacheHierarchy>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9074074" createdVersion="5" refreshedVersion="8" minRefreshableVersion="3" recordCount="0" supportSubquery="1" supportAdvancedDrill="1" xr:uid="{009B2142-FC07-4625-9B22-4A7A82D69BA0}">
  <cacheSource type="external" connectionId="6"/>
  <cacheFields count="3">
    <cacheField name="[Measures].[Devices count]" caption="Devices count" numFmtId="0" hierarchy="87" level="32767"/>
    <cacheField name="[Table1].[MTN Device].[MTN Device]" caption="MTN Device" numFmtId="0" hierarchy="7" level="1">
      <sharedItems count="4">
        <s v="4G Router"/>
        <s v="5G Broadband Router"/>
        <s v="Broadband MiFi"/>
        <s v="Mobile SIM Card"/>
      </sharedItems>
    </cacheField>
    <cacheField name="[Measures].[Churn rate by device]" caption="Churn rate by device" numFmtId="0" hierarchy="88" level="32767"/>
  </cacheFields>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2" memberValueDatatype="130" unbalanced="0">
      <fieldsUsage count="2">
        <fieldUsage x="-1"/>
        <fieldUsage x="1"/>
      </fieldsUsage>
    </cacheHierarchy>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0"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0"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0"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0"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0"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oneField="1">
      <fieldsUsage count="1">
        <fieldUsage x="0"/>
      </fieldsUsage>
    </cacheHierarchy>
    <cacheHierarchy uniqueName="[Measures].[Churn rate by device]" caption="Churn rate by device" measure="1" displayFolder="" measureGroup="Table1" count="0" oneField="1">
      <fieldsUsage count="1">
        <fieldUsage x="2"/>
      </fieldsUsage>
    </cacheHierarchy>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_2" uniqueName="[Table1__2]" caption="Table1__2"/>
  </dimensions>
  <measureGroups count="2">
    <measureGroup name="Table1" caption="Table1"/>
    <measureGroup name="Table1__2" caption="Table1_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51.457041898146" createdVersion="3" refreshedVersion="8" minRefreshableVersion="3" recordCount="0" supportSubquery="1" supportAdvancedDrill="1" xr:uid="{861801AC-5D78-4775-8007-31A607032318}">
  <cacheSource type="external" connectionId="6">
    <extLst>
      <ext xmlns:x14="http://schemas.microsoft.com/office/spreadsheetml/2009/9/main" uri="{F057638F-6D5F-4e77-A914-E7F072B9BCA8}">
        <x14:sourceConnection name="ThisWorkbookDataModel"/>
      </ext>
    </extLst>
  </cacheSource>
  <cacheFields count="0"/>
  <cacheHierarchies count="96">
    <cacheHierarchy uniqueName="[Table1].[Customer ID]" caption="Customer ID" attribute="1" defaultMemberUniqueName="[Table1].[Customer ID].[All]" allUniqueName="[Table1].[Customer ID].[All]" dimensionUniqueName="[Table1]" displayFolder="" count="0" memberValueDatatype="130" unbalanced="0"/>
    <cacheHierarchy uniqueName="[Table1].[Full Name]" caption="Full Name" attribute="1" defaultMemberUniqueName="[Table1].[Full Name].[All]" allUniqueName="[Table1].[Full Name].[All]" dimensionUniqueName="[Table1]" displayFolder="" count="0" memberValueDatatype="130" unbalanced="0"/>
    <cacheHierarchy uniqueName="[Table1].[Date of Purchase]" caption="Date of Purchase" attribute="1" time="1" defaultMemberUniqueName="[Table1].[Date of Purchase].[All]" allUniqueName="[Table1].[Date of Purchase].[All]" dimensionUniqueName="[Table1]" displayFolder="" count="0" memberValueDatatype="7" unbalanced="0"/>
    <cacheHierarchy uniqueName="[Table1].[Age]" caption="Age" attribute="1" defaultMemberUniqueName="[Table1].[Age].[All]" allUniqueName="[Table1].[Age].[All]" dimensionUniqueName="[Table1]" displayFolder="" count="0" memberValueDatatype="20" unbalanced="0"/>
    <cacheHierarchy uniqueName="[Table1].[Age Brackect]" caption="Age Brackect" attribute="1" defaultMemberUniqueName="[Table1].[Age Brackect].[All]" allUniqueName="[Table1].[Age Brackect].[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Zone]" caption="Zone" attribute="1" defaultMemberUniqueName="[Table1].[Zone].[All]" allUniqueName="[Table1].[Zone].[All]" dimensionUniqueName="[Table1]" displayFolder="" count="0" memberValueDatatype="130" unbalanced="0"/>
    <cacheHierarchy uniqueName="[Table1].[MTN Device]" caption="MTN Device" attribute="1" defaultMemberUniqueName="[Table1].[MTN Device].[All]" allUniqueName="[Table1].[MTN Device].[All]" dimensionUniqueName="[Table1]" displayFolder="" count="0" memberValueDatatype="130" unbalanced="0"/>
    <cacheHierarchy uniqueName="[Table1].[Device Count]" caption="Device Count" attribute="1" defaultMemberUniqueName="[Table1].[Device Count].[All]" allUniqueName="[Table1].[Device Count].[All]" dimensionUniqueName="[Table1]" displayFolder="" count="0" memberValueDatatype="20" unbalanced="0"/>
    <cacheHierarchy uniqueName="[Table1].[No. of Device]" caption="No. of Device" attribute="1" defaultMemberUniqueName="[Table1].[No. of Device].[All]" allUniqueName="[Table1].[No. of Devic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atisfaction Rate]" caption="Satisfaction Rate" attribute="1" defaultMemberUniqueName="[Table1].[Satisfaction Rate].[All]" allUniqueName="[Table1].[Satisfaction Rate].[All]" dimensionUniqueName="[Table1]" displayFolder="" count="0" memberValueDatatype="20" unbalanced="0"/>
    <cacheHierarchy uniqueName="[Table1].[Customer Review]" caption="Customer Review" attribute="1" defaultMemberUniqueName="[Table1].[Customer Review].[All]" allUniqueName="[Table1].[Customer Review].[All]" dimensionUniqueName="[Table1]" displayFolder="" count="0" memberValueDatatype="130" unbalanced="0"/>
    <cacheHierarchy uniqueName="[Table1].[Customer Tenure in months]" caption="Customer Tenure in months" attribute="1" defaultMemberUniqueName="[Table1].[Customer Tenure in months].[All]" allUniqueName="[Table1].[Customer Tenure in months].[All]" dimensionUniqueName="[Table1]" displayFolder="" count="0" memberValueDatatype="20" unbalanced="0"/>
    <cacheHierarchy uniqueName="[Table1].[Costumer tenure]" caption="Costumer tenure" attribute="1" defaultMemberUniqueName="[Table1].[Costumer tenure].[All]" allUniqueName="[Table1].[Costumer tenure].[All]" dimensionUniqueName="[Table1]" displayFolder="" count="0" memberValueDatatype="130" unbalanced="0"/>
    <cacheHierarchy uniqueName="[Table1].[Subscription Plan]" caption="Subscription Plan" attribute="1" defaultMemberUniqueName="[Table1].[Subscription Plan].[All]" allUniqueName="[Table1].[Subscription Plan].[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20" unbalanced="0"/>
    <cacheHierarchy uniqueName="[Table1].[Number of Times Purchased]" caption="Number of Times Purchased" attribute="1" defaultMemberUniqueName="[Table1].[Number of Times Purchased].[All]" allUniqueName="[Table1].[Number of Times Purchased].[All]" dimensionUniqueName="[Table1]" displayFolder="" count="0" memberValueDatatype="20" unbalanced="0"/>
    <cacheHierarchy uniqueName="[Table1].[Total Revenue]" caption="Total Revenue" attribute="1" defaultMemberUniqueName="[Table1].[Total Revenue].[All]" allUniqueName="[Table1].[Total Revenue].[All]" dimensionUniqueName="[Table1]" displayFolder="" count="0" memberValueDatatype="20" unbalanced="0"/>
    <cacheHierarchy uniqueName="[Table1].[Total user revenue]" caption="Total user revenue" attribute="1" defaultMemberUniqueName="[Table1].[Total user revenue].[All]" allUniqueName="[Table1].[Total user revenue].[All]" dimensionUniqueName="[Table1]" displayFolder="" count="0" memberValueDatatype="20" unbalanced="0"/>
    <cacheHierarchy uniqueName="[Table1].[Plan Category]" caption="Plan Category" attribute="1" defaultMemberUniqueName="[Table1].[Plan Category].[All]" allUniqueName="[Table1].[Plan Category].[All]" dimensionUniqueName="[Table1]" displayFolder="" count="0" memberValueDatatype="130" unbalanced="0"/>
    <cacheHierarchy uniqueName="[Table1].[Total data usage]" caption="Total data usage" attribute="1" defaultMemberUniqueName="[Table1].[Total data usage].[All]" allUniqueName="[Table1].[Total data usage].[All]" dimensionUniqueName="[Table1]" displayFolder="" count="0" memberValueDatatype="5" unbalanced="0"/>
    <cacheHierarchy uniqueName="[Table1].[Data Usage]" caption="Data Usage" attribute="1" defaultMemberUniqueName="[Table1].[Data Usage].[All]" allUniqueName="[Table1].[Data Usage].[All]" dimensionUniqueName="[Table1]" displayFolder="" count="0" memberValueDatatype="5" unbalanced="0"/>
    <cacheHierarchy uniqueName="[Table1].[Customer Churn Status]" caption="Customer Churn Status" attribute="1" defaultMemberUniqueName="[Table1].[Customer Churn Status].[All]" allUniqueName="[Table1].[Customer Churn Status].[All]" dimensionUniqueName="[Table1]" displayFolder="" count="0" memberValueDatatype="130" unbalanced="0"/>
    <cacheHierarchy uniqueName="[Table1].[Device churn rate]" caption="Device churn rate" attribute="1" defaultMemberUniqueName="[Table1].[Device churn rate].[All]" allUniqueName="[Table1].[Device churn rate].[All]" dimensionUniqueName="[Table1]" displayFolder="" count="0" memberValueDatatype="5" unbalanced="0"/>
    <cacheHierarchy uniqueName="[Table1].[Churn Flag]" caption="Churn Flag" attribute="1" defaultMemberUniqueName="[Table1].[Churn Flag].[All]" allUniqueName="[Table1].[Churn Flag].[All]" dimensionUniqueName="[Table1]" displayFolder="" count="0" memberValueDatatype="20" unbalanced="0"/>
    <cacheHierarchy uniqueName="[Table1].[Complaints]" caption="Complaints" attribute="1" defaultMemberUniqueName="[Table1].[Complaints].[All]" allUniqueName="[Table1].[Complaints].[All]" dimensionUniqueName="[Table1]" displayFolder="" count="0" memberValueDatatype="130" unbalanced="0"/>
    <cacheHierarchy uniqueName="[Table1].[Reasons for Churn]" caption="Reasons for Churn" attribute="1" defaultMemberUniqueName="[Table1].[Reasons for Churn].[All]" allUniqueName="[Table1].[Reasons for Churn].[All]" dimensionUniqueName="[Table1]" displayFolder="" count="0" memberValueDatatype="130" unbalanced="0"/>
    <cacheHierarchy uniqueName="[Table1].[Churn Score]" caption="Churn Score" attribute="1" defaultMemberUniqueName="[Table1].[Churn Score].[All]" allUniqueName="[Table1].[Churn Score].[All]" dimensionUniqueName="[Table1]" displayFolder="" count="0" memberValueDatatype="20" unbalanced="0"/>
    <cacheHierarchy uniqueName="[Table1__2].[Customer ID]" caption="Customer ID" attribute="1" defaultMemberUniqueName="[Table1__2].[Customer ID].[All]" allUniqueName="[Table1__2].[Customer ID].[All]" dimensionUniqueName="[Table1__2]" displayFolder="" count="0" memberValueDatatype="130" unbalanced="0"/>
    <cacheHierarchy uniqueName="[Table1__2].[Full Name]" caption="Full Name" attribute="1" defaultMemberUniqueName="[Table1__2].[Full Name].[All]" allUniqueName="[Table1__2].[Full Name].[All]" dimensionUniqueName="[Table1__2]" displayFolder="" count="0" memberValueDatatype="130" unbalanced="0"/>
    <cacheHierarchy uniqueName="[Table1__2].[Date of Purchase]" caption="Date of Purchase" attribute="1" time="1" defaultMemberUniqueName="[Table1__2].[Date of Purchase].[All]" allUniqueName="[Table1__2].[Date of Purchase].[All]" dimensionUniqueName="[Table1__2]" displayFolder="" count="0" memberValueDatatype="7" unbalanced="0"/>
    <cacheHierarchy uniqueName="[Table1__2].[Age]" caption="Age" attribute="1" defaultMemberUniqueName="[Table1__2].[Age].[All]" allUniqueName="[Table1__2].[Age].[All]" dimensionUniqueName="[Table1__2]" displayFolder="" count="0" memberValueDatatype="20" unbalanced="0"/>
    <cacheHierarchy uniqueName="[Table1__2].[Age Brackect]" caption="Age Brackect" attribute="1" defaultMemberUniqueName="[Table1__2].[Age Brackect].[All]" allUniqueName="[Table1__2].[Age Brackect].[All]" dimensionUniqueName="[Table1__2]" displayFolder="" count="2" memberValueDatatype="130" unbalanced="0"/>
    <cacheHierarchy uniqueName="[Table1__2].[State]" caption="State" attribute="1" defaultMemberUniqueName="[Table1__2].[State].[All]" allUniqueName="[Table1__2].[State].[All]" dimensionUniqueName="[Table1__2]" displayFolder="" count="0" memberValueDatatype="130" unbalanced="0"/>
    <cacheHierarchy uniqueName="[Table1__2].[Zone]" caption="Zone" attribute="1" defaultMemberUniqueName="[Table1__2].[Zone].[All]" allUniqueName="[Table1__2].[Zone].[All]" dimensionUniqueName="[Table1__2]" displayFolder="" count="0" memberValueDatatype="130" unbalanced="0"/>
    <cacheHierarchy uniqueName="[Table1__2].[MTN Device]" caption="MTN Device" attribute="1" defaultMemberUniqueName="[Table1__2].[MTN Device].[All]" allUniqueName="[Table1__2].[MTN Device].[All]" dimensionUniqueName="[Table1__2]" displayFolder="" count="0" memberValueDatatype="130" unbalanced="0"/>
    <cacheHierarchy uniqueName="[Table1__2].[Device Count]" caption="Device Count" attribute="1" defaultMemberUniqueName="[Table1__2].[Device Count].[All]" allUniqueName="[Table1__2].[Device Count].[All]" dimensionUniqueName="[Table1__2]" displayFolder="" count="0" memberValueDatatype="20" unbalanced="0"/>
    <cacheHierarchy uniqueName="[Table1__2].[No. of Device]" caption="No. of Device" attribute="1" defaultMemberUniqueName="[Table1__2].[No. of Device].[All]" allUniqueName="[Table1__2].[No. of Device].[All]" dimensionUniqueName="[Table1__2]" displayFolder="" count="0" memberValueDatatype="130" unbalanced="0"/>
    <cacheHierarchy uniqueName="[Table1__2].[Gender]" caption="Gender" attribute="1" defaultMemberUniqueName="[Table1__2].[Gender].[All]" allUniqueName="[Table1__2].[Gender].[All]" dimensionUniqueName="[Table1__2]" displayFolder="" count="2" memberValueDatatype="130" unbalanced="0"/>
    <cacheHierarchy uniqueName="[Table1__2].[Satisfaction Rate]" caption="Satisfaction Rate" attribute="1" defaultMemberUniqueName="[Table1__2].[Satisfaction Rate].[All]" allUniqueName="[Table1__2].[Satisfaction Rate].[All]" dimensionUniqueName="[Table1__2]" displayFolder="" count="0" memberValueDatatype="20" unbalanced="0"/>
    <cacheHierarchy uniqueName="[Table1__2].[Customer Review]" caption="Customer Review" attribute="1" defaultMemberUniqueName="[Table1__2].[Customer Review].[All]" allUniqueName="[Table1__2].[Customer Review].[All]" dimensionUniqueName="[Table1__2]" displayFolder="" count="0" memberValueDatatype="130" unbalanced="0"/>
    <cacheHierarchy uniqueName="[Table1__2].[Customer Tenure in months]" caption="Customer Tenure in months" attribute="1" defaultMemberUniqueName="[Table1__2].[Customer Tenure in months].[All]" allUniqueName="[Table1__2].[Customer Tenure in months].[All]" dimensionUniqueName="[Table1__2]" displayFolder="" count="0" memberValueDatatype="20" unbalanced="0"/>
    <cacheHierarchy uniqueName="[Table1__2].[Costumer tenure]" caption="Costumer tenure" attribute="1" defaultMemberUniqueName="[Table1__2].[Costumer tenure].[All]" allUniqueName="[Table1__2].[Costumer tenure].[All]" dimensionUniqueName="[Table1__2]" displayFolder="" count="2" memberValueDatatype="130" unbalanced="0"/>
    <cacheHierarchy uniqueName="[Table1__2].[Subscription Plan]" caption="Subscription Plan" attribute="1" defaultMemberUniqueName="[Table1__2].[Subscription Plan].[All]" allUniqueName="[Table1__2].[Subscription Plan].[All]" dimensionUniqueName="[Table1__2]" displayFolder="" count="0" memberValueDatatype="130" unbalanced="0"/>
    <cacheHierarchy uniqueName="[Table1__2].[Unit Price]" caption="Unit Price" attribute="1" defaultMemberUniqueName="[Table1__2].[Unit Price].[All]" allUniqueName="[Table1__2].[Unit Price].[All]" dimensionUniqueName="[Table1__2]" displayFolder="" count="0" memberValueDatatype="20" unbalanced="0"/>
    <cacheHierarchy uniqueName="[Table1__2].[Number of Times Purchased]" caption="Number of Times Purchased" attribute="1" defaultMemberUniqueName="[Table1__2].[Number of Times Purchased].[All]" allUniqueName="[Table1__2].[Number of Times Purchased].[All]" dimensionUniqueName="[Table1__2]" displayFolder="" count="0" memberValueDatatype="20" unbalanced="0"/>
    <cacheHierarchy uniqueName="[Table1__2].[Total Revenue]" caption="Total Revenue" attribute="1" defaultMemberUniqueName="[Table1__2].[Total Revenue].[All]" allUniqueName="[Table1__2].[Total Revenue].[All]" dimensionUniqueName="[Table1__2]" displayFolder="" count="0" memberValueDatatype="20" unbalanced="0"/>
    <cacheHierarchy uniqueName="[Table1__2].[Total user revenue]" caption="Total user revenue" attribute="1" defaultMemberUniqueName="[Table1__2].[Total user revenue].[All]" allUniqueName="[Table1__2].[Total user revenue].[All]" dimensionUniqueName="[Table1__2]" displayFolder="" count="0" memberValueDatatype="20" unbalanced="0"/>
    <cacheHierarchy uniqueName="[Table1__2].[Plan Category]" caption="Plan Category" attribute="1" defaultMemberUniqueName="[Table1__2].[Plan Category].[All]" allUniqueName="[Table1__2].[Plan Category].[All]" dimensionUniqueName="[Table1__2]" displayFolder="" count="2" memberValueDatatype="130" unbalanced="0"/>
    <cacheHierarchy uniqueName="[Table1__2].[Total data usage]" caption="Total data usage" attribute="1" defaultMemberUniqueName="[Table1__2].[Total data usage].[All]" allUniqueName="[Table1__2].[Total data usage].[All]" dimensionUniqueName="[Table1__2]" displayFolder="" count="0" memberValueDatatype="5" unbalanced="0"/>
    <cacheHierarchy uniqueName="[Table1__2].[Data Usage]" caption="Data Usage" attribute="1" defaultMemberUniqueName="[Table1__2].[Data Usage].[All]" allUniqueName="[Table1__2].[Data Usage].[All]" dimensionUniqueName="[Table1__2]" displayFolder="" count="0" memberValueDatatype="5" unbalanced="0"/>
    <cacheHierarchy uniqueName="[Table1__2].[Customer Churn Status]" caption="Customer Churn Status" attribute="1" defaultMemberUniqueName="[Table1__2].[Customer Churn Status].[All]" allUniqueName="[Table1__2].[Customer Churn Status].[All]" dimensionUniqueName="[Table1__2]" displayFolder="" count="2" memberValueDatatype="130" unbalanced="0"/>
    <cacheHierarchy uniqueName="[Table1__2].[Device churn rate]" caption="Device churn rate" attribute="1" defaultMemberUniqueName="[Table1__2].[Device churn rate].[All]" allUniqueName="[Table1__2].[Device churn rate].[All]" dimensionUniqueName="[Table1__2]" displayFolder="" count="0" memberValueDatatype="5" unbalanced="0"/>
    <cacheHierarchy uniqueName="[Table1__2].[Churn Flag]" caption="Churn Flag" attribute="1" defaultMemberUniqueName="[Table1__2].[Churn Flag].[All]" allUniqueName="[Table1__2].[Churn Flag].[All]" dimensionUniqueName="[Table1__2]" displayFolder="" count="0" memberValueDatatype="20" unbalanced="0"/>
    <cacheHierarchy uniqueName="[Table1__2].[Complaints]" caption="Complaints" attribute="1" defaultMemberUniqueName="[Table1__2].[Complaints].[All]" allUniqueName="[Table1__2].[Complaints].[All]" dimensionUniqueName="[Table1__2]" displayFolder="" count="0" memberValueDatatype="130" unbalanced="0"/>
    <cacheHierarchy uniqueName="[Table1__2].[Reasons for Churn]" caption="Reasons for Churn" attribute="1" defaultMemberUniqueName="[Table1__2].[Reasons for Churn].[All]" allUniqueName="[Table1__2].[Reasons for Churn].[All]" dimensionUniqueName="[Table1__2]" displayFolder="" count="0" memberValueDatatype="130" unbalanced="0"/>
    <cacheHierarchy uniqueName="[Table1__2].[Churn Score]" caption="Churn Score" attribute="1" defaultMemberUniqueName="[Table1__2].[Churn Score].[All]" allUniqueName="[Table1__2].[Churn Score].[All]" dimensionUniqueName="[Table1__2]" displayFolder="" count="0" memberValueDatatype="20" unbalanced="0"/>
    <cacheHierarchy uniqueName="[Measures].[Sum of Satisfaction Rate]" caption="Sum of Satisfaction Rate" measure="1" displayFolder="" measureGroup="Table1__2" count="0">
      <extLst>
        <ext xmlns:x15="http://schemas.microsoft.com/office/spreadsheetml/2010/11/main" uri="{B97F6D7D-B522-45F9-BDA1-12C45D357490}">
          <x15:cacheHierarchy aggregatedColumn="40"/>
        </ext>
      </extLst>
    </cacheHierarchy>
    <cacheHierarchy uniqueName="[Measures].[Count of Age Brackect]" caption="Count of Age Brackect" measure="1" displayFolder="" measureGroup="Table1__2" count="0">
      <extLst>
        <ext xmlns:x15="http://schemas.microsoft.com/office/spreadsheetml/2010/11/main" uri="{B97F6D7D-B522-45F9-BDA1-12C45D357490}">
          <x15:cacheHierarchy aggregatedColumn="33"/>
        </ext>
      </extLst>
    </cacheHierarchy>
    <cacheHierarchy uniqueName="[Measures].[Sum of Device churn rate]" caption="Sum of Device churn rate" measure="1" displayFolder="" measureGroup="Table1__2" count="0">
      <extLst>
        <ext xmlns:x15="http://schemas.microsoft.com/office/spreadsheetml/2010/11/main" uri="{B97F6D7D-B522-45F9-BDA1-12C45D357490}">
          <x15:cacheHierarchy aggregatedColumn="53"/>
        </ext>
      </extLst>
    </cacheHierarchy>
    <cacheHierarchy uniqueName="[Measures].[Count of Customer Churn Status]" caption="Count of Customer Churn Status" measure="1" displayFolder="" measureGroup="Table1__2" count="0">
      <extLst>
        <ext xmlns:x15="http://schemas.microsoft.com/office/spreadsheetml/2010/11/main" uri="{B97F6D7D-B522-45F9-BDA1-12C45D357490}">
          <x15:cacheHierarchy aggregatedColumn="52"/>
        </ext>
      </extLst>
    </cacheHierarchy>
    <cacheHierarchy uniqueName="[Measures].[Sum of Device churn rate 2]" caption="Sum of Device churn rate 2" measure="1" displayFolder="" measureGroup="Table1" count="0">
      <extLst>
        <ext xmlns:x15="http://schemas.microsoft.com/office/spreadsheetml/2010/11/main" uri="{B97F6D7D-B522-45F9-BDA1-12C45D357490}">
          <x15:cacheHierarchy aggregatedColumn="24"/>
        </ext>
      </extLst>
    </cacheHierarchy>
    <cacheHierarchy uniqueName="[Measures].[Average of Device churn rate]" caption="Average of Device churn rate" measure="1" displayFolder="" measureGroup="Table1" count="0">
      <extLst>
        <ext xmlns:x15="http://schemas.microsoft.com/office/spreadsheetml/2010/11/main" uri="{B97F6D7D-B522-45F9-BDA1-12C45D357490}">
          <x15:cacheHierarchy aggregatedColumn="24"/>
        </ext>
      </extLst>
    </cacheHierarchy>
    <cacheHierarchy uniqueName="[Measures].[Count of Reasons for Churn]" caption="Count of Reasons for Churn" measure="1" displayFolder="" measureGroup="Table1__2" count="0">
      <extLst>
        <ext xmlns:x15="http://schemas.microsoft.com/office/spreadsheetml/2010/11/main" uri="{B97F6D7D-B522-45F9-BDA1-12C45D357490}">
          <x15:cacheHierarchy aggregatedColumn="56"/>
        </ext>
      </extLst>
    </cacheHierarchy>
    <cacheHierarchy uniqueName="[Measures].[Sum of Churn Flag]" caption="Sum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Churn Flag]" caption="Count of Churn Flag" measure="1" displayFolder="" measureGroup="Table1__2" count="0">
      <extLst>
        <ext xmlns:x15="http://schemas.microsoft.com/office/spreadsheetml/2010/11/main" uri="{B97F6D7D-B522-45F9-BDA1-12C45D357490}">
          <x15:cacheHierarchy aggregatedColumn="54"/>
        </ext>
      </extLst>
    </cacheHierarchy>
    <cacheHierarchy uniqueName="[Measures].[Average of Churn Flag]" caption="Average of Churn Flag" measure="1" displayFolder="" measureGroup="Table1__2" count="0">
      <extLst>
        <ext xmlns:x15="http://schemas.microsoft.com/office/spreadsheetml/2010/11/main" uri="{B97F6D7D-B522-45F9-BDA1-12C45D357490}">
          <x15:cacheHierarchy aggregatedColumn="54"/>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10"/>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0"/>
        </ext>
      </extLst>
    </cacheHierarchy>
    <cacheHierarchy uniqueName="[Measures].[Sum of Churn Flag 2]" caption="Sum of Churn Flag 2" measure="1" displayFolder="" measureGroup="Table1" count="0">
      <extLst>
        <ext xmlns:x15="http://schemas.microsoft.com/office/spreadsheetml/2010/11/main" uri="{B97F6D7D-B522-45F9-BDA1-12C45D357490}">
          <x15:cacheHierarchy aggregatedColumn="25"/>
        </ext>
      </extLst>
    </cacheHierarchy>
    <cacheHierarchy uniqueName="[Measures].[Sum of Total Revenue]" caption="Sum of Total Revenue" measure="1" displayFolder="" measureGroup="Table1__2" count="0">
      <extLst>
        <ext xmlns:x15="http://schemas.microsoft.com/office/spreadsheetml/2010/11/main" uri="{B97F6D7D-B522-45F9-BDA1-12C45D357490}">
          <x15:cacheHierarchy aggregatedColumn="47"/>
        </ext>
      </extLst>
    </cacheHierarchy>
    <cacheHierarchy uniqueName="[Measures].[Sum of Total user revenue]" caption="Sum of Total user revenue" measure="1" displayFolder="" measureGroup="Table1__2" count="0">
      <extLst>
        <ext xmlns:x15="http://schemas.microsoft.com/office/spreadsheetml/2010/11/main" uri="{B97F6D7D-B522-45F9-BDA1-12C45D357490}">
          <x15:cacheHierarchy aggregatedColumn="48"/>
        </ext>
      </extLst>
    </cacheHierarchy>
    <cacheHierarchy uniqueName="[Measures].[Sum of Total user revenue 2]" caption="Sum of Total user revenue 2" measure="1" displayFolder="" measureGroup="Table1" count="0">
      <extLst>
        <ext xmlns:x15="http://schemas.microsoft.com/office/spreadsheetml/2010/11/main" uri="{B97F6D7D-B522-45F9-BDA1-12C45D357490}">
          <x15:cacheHierarchy aggregatedColumn="19"/>
        </ext>
      </extLst>
    </cacheHierarchy>
    <cacheHierarchy uniqueName="[Measures].[Count of Plan Category]" caption="Count of Plan Category" measure="1" displayFolder="" measureGroup="Table1__2" count="0">
      <extLst>
        <ext xmlns:x15="http://schemas.microsoft.com/office/spreadsheetml/2010/11/main" uri="{B97F6D7D-B522-45F9-BDA1-12C45D357490}">
          <x15:cacheHierarchy aggregatedColumn="49"/>
        </ext>
      </extLst>
    </cacheHierarchy>
    <cacheHierarchy uniqueName="[Measures].[Count of Costumer tenure]" caption="Count of Costumer tenure" measure="1" displayFolder="" measureGroup="Table1__2" count="0">
      <extLst>
        <ext xmlns:x15="http://schemas.microsoft.com/office/spreadsheetml/2010/11/main" uri="{B97F6D7D-B522-45F9-BDA1-12C45D357490}">
          <x15:cacheHierarchy aggregatedColumn="43"/>
        </ext>
      </extLst>
    </cacheHierarchy>
    <cacheHierarchy uniqueName="[Measures].[Sum of Total Revenue 2]" caption="Sum of Total Revenue 2" measure="1" displayFolder="" measureGroup="Table1" count="0">
      <extLst>
        <ext xmlns:x15="http://schemas.microsoft.com/office/spreadsheetml/2010/11/main" uri="{B97F6D7D-B522-45F9-BDA1-12C45D357490}">
          <x15:cacheHierarchy aggregatedColumn="18"/>
        </ext>
      </extLst>
    </cacheHierarchy>
    <cacheHierarchy uniqueName="[Measures].[Sum of Churn Score]" caption="Sum of Churn Score" measure="1" displayFolder="" measureGroup="Table1__2" count="0">
      <extLst>
        <ext xmlns:x15="http://schemas.microsoft.com/office/spreadsheetml/2010/11/main" uri="{B97F6D7D-B522-45F9-BDA1-12C45D357490}">
          <x15:cacheHierarchy aggregatedColumn="57"/>
        </ext>
      </extLst>
    </cacheHierarchy>
    <cacheHierarchy uniqueName="[Measures].[Total User]" caption="Total User" measure="1" displayFolder="" measureGroup="Table1__2" count="0"/>
    <cacheHierarchy uniqueName="[Measures].[Retained users]" caption="Retained users" measure="1" displayFolder="" measureGroup="Table1__2" count="0"/>
    <cacheHierarchy uniqueName="[Measures].[Churn users]" caption="Churn users" measure="1" displayFolder="" measureGroup="Table1__2" count="0"/>
    <cacheHierarchy uniqueName="[Measures].[Retension Rate]" caption="Retension Rate" measure="1" displayFolder="" measureGroup="Table1__2" count="0"/>
    <cacheHierarchy uniqueName="[Measures].[Churn rate]" caption="Churn rate" measure="1" displayFolder="" measureGroup="Table1__2" count="0"/>
    <cacheHierarchy uniqueName="[Measures].[Average satisfaction]" caption="Average satisfaction" measure="1" displayFolder="" measureGroup="Table1__2" count="0"/>
    <cacheHierarchy uniqueName="[Measures].[Avegrage tenure]" caption="Avegrage tenure" measure="1" displayFolder="" measureGroup="Table1__2" count="0"/>
    <cacheHierarchy uniqueName="[Measures].[Average age]" caption="Average age" measure="1" displayFolder="" measureGroup="Table1__2" count="0"/>
    <cacheHierarchy uniqueName="[Measures].[Avrg churned user revenue]" caption="Avrg churned user revenue" measure="1" displayFolder="" measureGroup="Table1__2" count="0"/>
    <cacheHierarchy uniqueName="[Measures].[Devices count]" caption="Devices count" measure="1" displayFolder="" measureGroup="Table1" count="0"/>
    <cacheHierarchy uniqueName="[Measures].[Churn rate by device]" caption="Churn rate by device" measure="1" displayFolder="" measureGroup="Table1" count="0"/>
    <cacheHierarchy uniqueName="[Measures].[Retention rate by device]" caption="Retention rate by device" measure="1" displayFolder="" measureGroup="Table1" count="0"/>
    <cacheHierarchy uniqueName="[Measures].[Retained Devices]" caption="Retained Devices" measure="1" displayFolder="" measureGroup="Table1" count="0"/>
    <cacheHierarchy uniqueName="[Measures].[Churned Devices]" caption="Churned Devices" measure="1" displayFolder="" measureGroup="Table1" count="0"/>
    <cacheHierarchy uniqueName="[Measures].[Avg Churn Score]" caption="Avg Churn Score" measure="1" displayFolder="" measureGroup="Table1__2" count="0"/>
    <cacheHierarchy uniqueName="[Measures].[__XL_Count Table1__2]" caption="__XL_Count Table1__2" measure="1" displayFolder="" measureGroup="Table1_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3784638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1CF065-EEE3-4D60-8976-69B327C9529B}" name="PivotTable15" cacheId="224"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36" rowHeaderCaption="Devices">
  <location ref="N66:O67"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Device Churn rate" fld="0" subtotal="count" baseField="0" baseItem="1"/>
    <dataField name="User Churn rate" fld="1" subtotal="count" baseField="0" baseItem="1"/>
  </dataFields>
  <formats count="5">
    <format dxfId="449">
      <pivotArea dataOnly="0" labelOnly="1" outline="0" axis="axisValues" fieldPosition="0"/>
    </format>
    <format dxfId="448">
      <pivotArea dataOnly="0" labelOnly="1" outline="0" axis="axisValues" fieldPosition="0"/>
    </format>
    <format dxfId="447">
      <pivotArea dataOnly="0" labelOnly="1" outline="0" axis="axisValues" fieldPosition="0"/>
    </format>
    <format dxfId="446">
      <pivotArea type="all" dataOnly="0" outline="0" fieldPosition="0"/>
    </format>
    <format dxfId="445">
      <pivotArea outline="0" collapsedLevelsAreSubtotals="1" fieldPosition="0"/>
    </format>
  </formats>
  <chartFormats count="22">
    <chartFormat chart="9" format="3" series="1">
      <pivotArea type="data" outline="0" fieldPosition="0">
        <references count="1">
          <reference field="4294967294" count="1" selected="0">
            <x v="1"/>
          </reference>
        </references>
      </pivotArea>
    </chartFormat>
    <chartFormat chart="9" format="4">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3" format="4">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 chart="26" format="16" series="1">
      <pivotArea type="data" outline="0" fieldPosition="0">
        <references count="1">
          <reference field="4294967294" count="1" selected="0">
            <x v="0"/>
          </reference>
        </references>
      </pivotArea>
    </chartFormat>
    <chartFormat chart="26" format="17">
      <pivotArea type="data" outline="0" fieldPosition="0">
        <references count="1">
          <reference field="4294967294" count="1" selected="0">
            <x v="0"/>
          </reference>
        </references>
      </pivotArea>
    </chartFormat>
    <chartFormat chart="26" format="18" series="1">
      <pivotArea type="data" outline="0" fieldPosition="0">
        <references count="1">
          <reference field="4294967294" count="1" selected="0">
            <x v="1"/>
          </reference>
        </references>
      </pivotArea>
    </chartFormat>
    <chartFormat chart="26" format="19">
      <pivotArea type="data" outline="0" fieldPosition="0">
        <references count="1">
          <reference field="4294967294" count="1" selected="0">
            <x v="1"/>
          </reference>
        </references>
      </pivotArea>
    </chartFormat>
    <chartFormat chart="28" format="24" series="1">
      <pivotArea type="data" outline="0" fieldPosition="0">
        <references count="1">
          <reference field="4294967294" count="1" selected="0">
            <x v="0"/>
          </reference>
        </references>
      </pivotArea>
    </chartFormat>
    <chartFormat chart="28" format="25">
      <pivotArea type="data" outline="0" fieldPosition="0">
        <references count="1">
          <reference field="4294967294" count="1" selected="0">
            <x v="0"/>
          </reference>
        </references>
      </pivotArea>
    </chartFormat>
    <chartFormat chart="28" format="26" series="1">
      <pivotArea type="data" outline="0" fieldPosition="0">
        <references count="1">
          <reference field="4294967294" count="1" selected="0">
            <x v="1"/>
          </reference>
        </references>
      </pivotArea>
    </chartFormat>
    <chartFormat chart="28" format="27">
      <pivotArea type="data" outline="0" fieldPosition="0">
        <references count="1">
          <reference field="4294967294" count="1" selected="0">
            <x v="1"/>
          </reference>
        </references>
      </pivotArea>
    </chartFormat>
    <chartFormat chart="33" format="28" series="1">
      <pivotArea type="data" outline="0" fieldPosition="0">
        <references count="1">
          <reference field="4294967294" count="1" selected="0">
            <x v="0"/>
          </reference>
        </references>
      </pivotArea>
    </chartFormat>
    <chartFormat chart="33" format="29">
      <pivotArea type="data" outline="0" fieldPosition="0">
        <references count="1">
          <reference field="4294967294" count="1" selected="0">
            <x v="0"/>
          </reference>
        </references>
      </pivotArea>
    </chartFormat>
    <chartFormat chart="33" format="30" series="1">
      <pivotArea type="data" outline="0" fieldPosition="0">
        <references count="1">
          <reference field="4294967294" count="1" selected="0">
            <x v="1"/>
          </reference>
        </references>
      </pivotArea>
    </chartFormat>
    <chartFormat chart="33" format="31">
      <pivotArea type="data" outline="0" fieldPosition="0">
        <references count="1">
          <reference field="4294967294" count="1" selected="0">
            <x v="1"/>
          </reference>
        </references>
      </pivotArea>
    </chartFormat>
    <chartFormat chart="35" format="32" series="1">
      <pivotArea type="data" outline="0" fieldPosition="0">
        <references count="1">
          <reference field="4294967294" count="1" selected="0">
            <x v="0"/>
          </reference>
        </references>
      </pivotArea>
    </chartFormat>
    <chartFormat chart="35" format="33">
      <pivotArea type="data" outline="0" fieldPosition="0">
        <references count="1">
          <reference field="4294967294" count="1" selected="0">
            <x v="0"/>
          </reference>
        </references>
      </pivotArea>
    </chartFormat>
    <chartFormat chart="35" format="34" series="1">
      <pivotArea type="data" outline="0" fieldPosition="0">
        <references count="1">
          <reference field="4294967294" count="1" selected="0">
            <x v="1"/>
          </reference>
        </references>
      </pivotArea>
    </chartFormat>
    <chartFormat chart="35" format="35">
      <pivotArea type="data" outline="0" fieldPosition="0">
        <references count="1">
          <reference field="4294967294"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vice churn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User Churn rat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evice Churn rat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67F985-CF0C-4406-919C-54AE98EFAFD9}" name="PivotTable10" cacheId="185"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rowHeaderCaption="Satisfaction rate">
  <location ref="Z24:AB29" firstHeaderRow="0" firstDataRow="1" firstDataCol="1"/>
  <pivotFields count="8">
    <pivotField axis="axisRow" allDrilled="1" subtotalTop="0" showAll="0"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x v="4"/>
    </i>
  </rowItems>
  <colFields count="1">
    <field x="-2"/>
  </colFields>
  <colItems count="2">
    <i>
      <x/>
    </i>
    <i i="1">
      <x v="1"/>
    </i>
  </colItems>
  <dataFields count="2">
    <dataField fld="2" subtotal="count" baseField="0" baseItem="0"/>
    <dataField fld="1" subtotal="count" baseField="0" baseItem="0" numFmtId="9"/>
  </dataFields>
  <formats count="10">
    <format dxfId="435">
      <pivotArea dataOnly="0" labelOnly="1" outline="0" axis="axisValues" fieldPosition="0"/>
    </format>
    <format dxfId="436">
      <pivotArea dataOnly="0" labelOnly="1" outline="0" axis="axisValues" fieldPosition="0"/>
    </format>
    <format dxfId="437">
      <pivotArea dataOnly="0" labelOnly="1" outline="0" axis="axisValues" fieldPosition="0"/>
    </format>
    <format dxfId="438">
      <pivotArea outline="0" collapsedLevelsAreSubtotals="1" fieldPosition="0">
        <references count="1">
          <reference field="4294967294" count="1" selected="0">
            <x v="1"/>
          </reference>
        </references>
      </pivotArea>
    </format>
    <format dxfId="439">
      <pivotArea field="0" type="button" dataOnly="0" labelOnly="1" outline="0" axis="axisRow" fieldPosition="0"/>
    </format>
    <format dxfId="440">
      <pivotArea dataOnly="0" labelOnly="1" outline="0" fieldPosition="0">
        <references count="1">
          <reference field="4294967294" count="1">
            <x v="1"/>
          </reference>
        </references>
      </pivotArea>
    </format>
    <format dxfId="441">
      <pivotArea field="0" type="button" dataOnly="0" labelOnly="1" outline="0" axis="axisRow" fieldPosition="0"/>
    </format>
    <format dxfId="442">
      <pivotArea dataOnly="0" labelOnly="1" outline="0" fieldPosition="0">
        <references count="1">
          <reference field="4294967294" count="1">
            <x v="1"/>
          </reference>
        </references>
      </pivotArea>
    </format>
    <format dxfId="443">
      <pivotArea dataOnly="0" labelOnly="1" outline="0" fieldPosition="0">
        <references count="1">
          <reference field="4294967294" count="1">
            <x v="0"/>
          </reference>
        </references>
      </pivotArea>
    </format>
    <format dxfId="444">
      <pivotArea dataOnly="0" labelOnly="1" outline="0" fieldPosition="0">
        <references count="1">
          <reference field="4294967294" count="1">
            <x v="0"/>
          </reference>
        </references>
      </pivotArea>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able1__2].[Gender].&amp;[Femal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ble1__2].[Plan Category].&amp;[Basic]"/>
      </members>
    </pivotHierarchy>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63470D-79E7-45AF-8DC5-FFD11DABB8D7}" name="PivotTable13" cacheId="209"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29" rowHeaderCaption="Gender">
  <location ref="O54:P55"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1" subtotal="count" baseField="0" baseItem="0"/>
    <dataField fld="0" subtotal="count" baseField="0" baseItem="0"/>
  </dataFields>
  <formats count="5">
    <format dxfId="454">
      <pivotArea dataOnly="0" labelOnly="1" outline="0" axis="axisValues" fieldPosition="0"/>
    </format>
    <format dxfId="453">
      <pivotArea dataOnly="0" labelOnly="1" outline="0" axis="axisValues" fieldPosition="0"/>
    </format>
    <format dxfId="452">
      <pivotArea dataOnly="0" labelOnly="1" outline="0" axis="axisValues" fieldPosition="0"/>
    </format>
    <format dxfId="451">
      <pivotArea dataOnly="0" labelOnly="1" outline="0" axis="axisValues" fieldPosition="0"/>
    </format>
    <format dxfId="450">
      <pivotArea dataOnly="0" labelOnly="1" outline="0" fieldPosition="0">
        <references count="1">
          <reference field="4294967294" count="2">
            <x v="0"/>
            <x v="1"/>
          </reference>
        </references>
      </pivotArea>
    </format>
  </formats>
  <chartFormats count="6">
    <chartFormat chart="26" format="6" series="1">
      <pivotArea type="data" outline="0" fieldPosition="0">
        <references count="1">
          <reference field="4294967294" count="1" selected="0">
            <x v="0"/>
          </reference>
        </references>
      </pivotArea>
    </chartFormat>
    <chartFormat chart="26" format="7">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1"/>
          </reference>
        </references>
      </pivotArea>
    </chartFormat>
    <chartFormat chart="28" format="12" series="1">
      <pivotArea type="data" outline="0" fieldPosition="0">
        <references count="1">
          <reference field="4294967294" count="1" selected="0">
            <x v="0"/>
          </reference>
        </references>
      </pivotArea>
    </chartFormat>
    <chartFormat chart="28" format="13">
      <pivotArea type="data" outline="0" fieldPosition="0">
        <references count="1">
          <reference field="4294967294" count="1" selected="0">
            <x v="0"/>
          </reference>
        </references>
      </pivotArea>
    </chartFormat>
    <chartFormat chart="28" format="14" series="1">
      <pivotArea type="data" outline="0" fieldPosition="0">
        <references count="1">
          <reference field="4294967294"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634748-A05E-472E-A38B-6D3A5BD3D374}" name="PivotTable16" cacheId="203"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4" rowHeaderCaption="Gender">
  <location ref="J54:K5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5">
    <i>
      <x/>
    </i>
    <i>
      <x v="1"/>
    </i>
    <i>
      <x v="2"/>
    </i>
    <i>
      <x v="3"/>
    </i>
    <i>
      <x v="4"/>
    </i>
  </rowItems>
  <colItems count="1">
    <i/>
  </colItems>
  <dataFields count="1">
    <dataField fld="1" subtotal="count" baseField="0" baseItem="0"/>
  </dataFields>
  <formats count="4">
    <format dxfId="458">
      <pivotArea dataOnly="0" labelOnly="1" outline="0" axis="axisValues" fieldPosition="0"/>
    </format>
    <format dxfId="457">
      <pivotArea dataOnly="0" labelOnly="1" outline="0" axis="axisValues" fieldPosition="0"/>
    </format>
    <format dxfId="456">
      <pivotArea dataOnly="0" labelOnly="1" outline="0" axis="axisValues" fieldPosition="0"/>
    </format>
    <format dxfId="455">
      <pivotArea dataOnly="0"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C6246E-2D65-40DD-A237-21A16CEEC403}" name="PivotTable5" cacheId="227" applyNumberFormats="0" applyBorderFormats="0" applyFontFormats="0" applyPatternFormats="0" applyAlignmentFormats="0" applyWidthHeightFormats="1" dataCaption="Values" tag="f424f21f-e797-4603-afc7-1961213c98cb" updatedVersion="8" minRefreshableVersion="3" useAutoFormatting="1" subtotalHiddenItems="1" itemPrintTitles="1" createdVersion="5" indent="0" outline="1" outlineData="1" multipleFieldFilters="0">
  <location ref="B3:J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9">
    <i>
      <x/>
    </i>
    <i i="1">
      <x v="1"/>
    </i>
    <i i="2">
      <x v="2"/>
    </i>
    <i i="3">
      <x v="3"/>
    </i>
    <i i="4">
      <x v="4"/>
    </i>
    <i i="5">
      <x v="5"/>
    </i>
    <i i="6">
      <x v="6"/>
    </i>
    <i i="7">
      <x v="7"/>
    </i>
    <i i="8">
      <x v="8"/>
    </i>
  </colItems>
  <dataFields count="9">
    <dataField fld="7" subtotal="count" baseField="0" baseItem="0"/>
    <dataField fld="8" subtotal="count" baseField="0" baseItem="0"/>
    <dataField fld="0" subtotal="count" baseField="0" baseItem="0"/>
    <dataField fld="2" subtotal="count" baseField="0" baseItem="0" numFmtId="10"/>
    <dataField fld="1" subtotal="count" baseField="0" baseItem="0"/>
    <dataField fld="3" subtotal="count" baseField="0" baseItem="0" numFmtId="10"/>
    <dataField fld="4" subtotal="count" baseField="0" baseItem="0" numFmtId="2"/>
    <dataField fld="5" subtotal="count" baseField="0" baseItem="0" numFmtId="2"/>
    <dataField fld="6" subtotal="count" baseField="0" baseItem="0" numFmtId="2"/>
  </dataFields>
  <formats count="7">
    <format dxfId="465">
      <pivotArea outline="0" collapsedLevelsAreSubtotals="1" fieldPosition="0">
        <references count="1">
          <reference field="4294967294" count="1" selected="0">
            <x v="5"/>
          </reference>
        </references>
      </pivotArea>
    </format>
    <format dxfId="464">
      <pivotArea outline="0" collapsedLevelsAreSubtotals="1" fieldPosition="0">
        <references count="1">
          <reference field="4294967294" count="1" selected="0">
            <x v="3"/>
          </reference>
        </references>
      </pivotArea>
    </format>
    <format dxfId="463">
      <pivotArea outline="0" collapsedLevelsAreSubtotals="1" fieldPosition="0">
        <references count="1">
          <reference field="4294967294" count="1" selected="0">
            <x v="6"/>
          </reference>
        </references>
      </pivotArea>
    </format>
    <format dxfId="462">
      <pivotArea outline="0" collapsedLevelsAreSubtotals="1" fieldPosition="0">
        <references count="1">
          <reference field="4294967294" count="1" selected="0">
            <x v="7"/>
          </reference>
        </references>
      </pivotArea>
    </format>
    <format dxfId="461">
      <pivotArea outline="0" collapsedLevelsAreSubtotals="1" fieldPosition="0">
        <references count="1">
          <reference field="4294967294" count="1" selected="0">
            <x v="8"/>
          </reference>
        </references>
      </pivotArea>
    </format>
    <format dxfId="460">
      <pivotArea outline="0" collapsedLevelsAreSubtotals="1" fieldPosition="0">
        <references count="1">
          <reference field="4294967294" count="1" selected="0">
            <x v="8"/>
          </reference>
        </references>
      </pivotArea>
    </format>
    <format dxfId="459">
      <pivotArea dataOnly="0" labelOnly="1" outline="0" fieldPosition="0">
        <references count="1">
          <reference field="4294967294" count="9">
            <x v="0"/>
            <x v="1"/>
            <x v="2"/>
            <x v="3"/>
            <x v="4"/>
            <x v="5"/>
            <x v="6"/>
            <x v="7"/>
            <x v="8"/>
          </reference>
        </references>
      </pivotArea>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8C6DBC-C6A5-4F0A-8B38-7002E1C42D5A}" name="PivotTable6" cacheId="233"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13" rowHeaderCaption="Devices">
  <location ref="F46:H50" firstHeaderRow="0"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4">
    <i>
      <x v="3"/>
    </i>
    <i>
      <x v="1"/>
    </i>
    <i>
      <x v="2"/>
    </i>
    <i>
      <x/>
    </i>
  </rowItems>
  <colFields count="1">
    <field x="-2"/>
  </colFields>
  <colItems count="2">
    <i>
      <x/>
    </i>
    <i i="1">
      <x v="1"/>
    </i>
  </colItems>
  <dataFields count="2">
    <dataField fld="0" subtotal="count" baseField="0" baseItem="0"/>
    <dataField fld="2" subtotal="count" baseField="0" baseItem="0"/>
  </dataFields>
  <formats count="11">
    <format dxfId="476">
      <pivotArea dataOnly="0" labelOnly="1" outline="0" axis="axisValues" fieldPosition="0"/>
    </format>
    <format dxfId="475">
      <pivotArea dataOnly="0" labelOnly="1" outline="0" axis="axisValues" fieldPosition="0"/>
    </format>
    <format dxfId="474">
      <pivotArea dataOnly="0" labelOnly="1" outline="0" axis="axisValues" fieldPosition="0"/>
    </format>
    <format dxfId="473">
      <pivotArea outline="0" collapsedLevelsAreSubtotals="1" fieldPosition="0"/>
    </format>
    <format dxfId="472">
      <pivotArea dataOnly="0" labelOnly="1" outline="0" axis="axisValues" fieldPosition="0"/>
    </format>
    <format dxfId="471">
      <pivotArea collapsedLevelsAreSubtotals="1" fieldPosition="0">
        <references count="2">
          <reference field="4294967294" count="1" selected="0">
            <x v="1"/>
          </reference>
          <reference field="1" count="0"/>
        </references>
      </pivotArea>
    </format>
    <format dxfId="470">
      <pivotArea dataOnly="0" labelOnly="1" outline="0" fieldPosition="0">
        <references count="1">
          <reference field="4294967294" count="1">
            <x v="1"/>
          </reference>
        </references>
      </pivotArea>
    </format>
    <format dxfId="469">
      <pivotArea field="1" type="button" dataOnly="0" labelOnly="1" outline="0" axis="axisRow" fieldPosition="0"/>
    </format>
    <format dxfId="468">
      <pivotArea dataOnly="0" labelOnly="1" outline="0" fieldPosition="0">
        <references count="1">
          <reference field="4294967294" count="2">
            <x v="0"/>
            <x v="1"/>
          </reference>
        </references>
      </pivotArea>
    </format>
    <format dxfId="467">
      <pivotArea field="1" type="button" dataOnly="0" labelOnly="1" outline="0" axis="axisRow" fieldPosition="0"/>
    </format>
    <format dxfId="466">
      <pivotArea dataOnly="0" labelOnly="1" outline="0" fieldPosition="0">
        <references count="1">
          <reference field="4294967294" count="2">
            <x v="0"/>
            <x v="1"/>
          </reference>
        </references>
      </pivotArea>
    </format>
  </formats>
  <chartFormats count="16">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1" count="1" selected="0">
            <x v="0"/>
          </reference>
        </references>
      </pivotArea>
    </chartFormat>
    <chartFormat chart="5" format="24">
      <pivotArea type="data" outline="0" fieldPosition="0">
        <references count="2">
          <reference field="4294967294" count="1" selected="0">
            <x v="0"/>
          </reference>
          <reference field="1" count="1" selected="0">
            <x v="1"/>
          </reference>
        </references>
      </pivotArea>
    </chartFormat>
    <chartFormat chart="5" format="25">
      <pivotArea type="data" outline="0" fieldPosition="0">
        <references count="2">
          <reference field="4294967294" count="1" selected="0">
            <x v="0"/>
          </reference>
          <reference field="1" count="1" selected="0">
            <x v="2"/>
          </reference>
        </references>
      </pivotArea>
    </chartFormat>
    <chartFormat chart="5" format="26">
      <pivotArea type="data" outline="0" fieldPosition="0">
        <references count="2">
          <reference field="4294967294" count="1" selected="0">
            <x v="0"/>
          </reference>
          <reference field="1" count="1" selected="0">
            <x v="3"/>
          </reference>
        </references>
      </pivotArea>
    </chartFormat>
    <chartFormat chart="5" format="27" series="1">
      <pivotArea type="data" outline="0" fieldPosition="0">
        <references count="1">
          <reference field="4294967294" count="1" selected="0">
            <x v="1"/>
          </reference>
        </references>
      </pivotArea>
    </chartFormat>
    <chartFormat chart="5" format="28">
      <pivotArea type="data" outline="0" fieldPosition="0">
        <references count="2">
          <reference field="4294967294" count="1" selected="0">
            <x v="1"/>
          </reference>
          <reference field="1" count="1" selected="0">
            <x v="0"/>
          </reference>
        </references>
      </pivotArea>
    </chartFormat>
    <chartFormat chart="5" format="29">
      <pivotArea type="data" outline="0" fieldPosition="0">
        <references count="2">
          <reference field="4294967294" count="1" selected="0">
            <x v="1"/>
          </reference>
          <reference field="1" count="1" selected="0">
            <x v="1"/>
          </reference>
        </references>
      </pivotArea>
    </chartFormat>
    <chartFormat chart="5" format="30">
      <pivotArea type="data" outline="0" fieldPosition="0">
        <references count="2">
          <reference field="4294967294" count="1" selected="0">
            <x v="1"/>
          </reference>
          <reference field="1" count="1" selected="0">
            <x v="2"/>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12" format="6">
      <pivotArea type="data" outline="0" fieldPosition="0">
        <references count="2">
          <reference field="4294967294" count="1" selected="0">
            <x v="0"/>
          </reference>
          <reference field="1"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vice churn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114C5E-D007-4FDE-B7F3-18EBA70DCBB8}" name="PivotTable3" cacheId="215"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19" rowHeaderCaption="State">
  <location ref="J11:L46" firstHeaderRow="0" firstDataRow="1" firstDataCol="1"/>
  <pivotFields count="3">
    <pivotField dataField="1" subtotalTop="0" showAll="0" defaultSubtotal="0"/>
    <pivotField dataField="1" subtotalTop="0" showAll="0" defaultSubtotal="0"/>
    <pivotField axis="axisRow" allDrilled="1" subtotalTop="0" showAll="0" sortType="descending"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autoSortScope>
        <pivotArea dataOnly="0" outline="0" fieldPosition="0">
          <references count="1">
            <reference field="4294967294" count="1" selected="0">
              <x v="1"/>
            </reference>
          </references>
        </pivotArea>
      </autoSortScope>
    </pivotField>
  </pivotFields>
  <rowFields count="1">
    <field x="2"/>
  </rowFields>
  <rowItems count="35">
    <i>
      <x v="2"/>
    </i>
    <i>
      <x v="15"/>
    </i>
    <i>
      <x v="20"/>
    </i>
    <i>
      <x v="7"/>
    </i>
    <i>
      <x v="25"/>
    </i>
    <i>
      <x v="33"/>
    </i>
    <i>
      <x v="3"/>
    </i>
    <i>
      <x v="4"/>
    </i>
    <i>
      <x v="11"/>
    </i>
    <i>
      <x v="22"/>
    </i>
    <i>
      <x v="1"/>
    </i>
    <i>
      <x v="24"/>
    </i>
    <i>
      <x/>
    </i>
    <i>
      <x v="23"/>
    </i>
    <i>
      <x v="16"/>
    </i>
    <i>
      <x v="18"/>
    </i>
    <i>
      <x v="28"/>
    </i>
    <i>
      <x v="34"/>
    </i>
    <i>
      <x v="12"/>
    </i>
    <i>
      <x v="14"/>
    </i>
    <i>
      <x v="19"/>
    </i>
    <i>
      <x v="21"/>
    </i>
    <i>
      <x v="13"/>
    </i>
    <i>
      <x v="32"/>
    </i>
    <i>
      <x v="9"/>
    </i>
    <i>
      <x v="31"/>
    </i>
    <i>
      <x v="30"/>
    </i>
    <i>
      <x v="6"/>
    </i>
    <i>
      <x v="10"/>
    </i>
    <i>
      <x v="29"/>
    </i>
    <i>
      <x v="5"/>
    </i>
    <i>
      <x v="27"/>
    </i>
    <i>
      <x v="17"/>
    </i>
    <i>
      <x v="26"/>
    </i>
    <i>
      <x v="8"/>
    </i>
  </rowItems>
  <colFields count="1">
    <field x="-2"/>
  </colFields>
  <colItems count="2">
    <i>
      <x/>
    </i>
    <i i="1">
      <x v="1"/>
    </i>
  </colItems>
  <dataFields count="2">
    <dataField fld="0" subtotal="count" baseField="0" baseItem="0"/>
    <dataField fld="1" subtotal="count" baseField="0" baseItem="0" numFmtId="9"/>
  </dataFields>
  <formats count="4">
    <format dxfId="480">
      <pivotArea outline="0" collapsedLevelsAreSubtotals="1" fieldPosition="0">
        <references count="1">
          <reference field="4294967294" count="1" selected="0">
            <x v="1"/>
          </reference>
        </references>
      </pivotArea>
    </format>
    <format dxfId="479">
      <pivotArea dataOnly="0" labelOnly="1" outline="0" fieldPosition="0">
        <references count="1">
          <reference field="4294967294" count="1">
            <x v="1"/>
          </reference>
        </references>
      </pivotArea>
    </format>
    <format dxfId="478">
      <pivotArea dataOnly="0" labelOnly="1" outline="0" fieldPosition="0">
        <references count="1">
          <reference field="4294967294" count="2">
            <x v="0"/>
            <x v="1"/>
          </reference>
        </references>
      </pivotArea>
    </format>
    <format dxfId="477">
      <pivotArea dataOnly="0" labelOnly="1" outline="0" fieldPosition="0">
        <references count="1">
          <reference field="4294967294" count="2">
            <x v="0"/>
            <x v="1"/>
          </reference>
        </references>
      </pivotArea>
    </format>
  </formats>
  <chartFormats count="6">
    <chartFormat chart="5"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18" format="8"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A9DA98-F9FA-4AA2-BFBD-7643F331E401}" name="PivotTable12" cacheId="218"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17" rowHeaderCaption="Gender">
  <location ref="G62:H64"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2">
    <i>
      <x/>
    </i>
    <i>
      <x v="1"/>
    </i>
  </rowItems>
  <colItems count="1">
    <i/>
  </colItems>
  <dataFields count="1">
    <dataField fld="0" subtotal="count" baseField="0" baseItem="0" numFmtId="10"/>
  </dataFields>
  <formats count="9">
    <format dxfId="489">
      <pivotArea outline="0" collapsedLevelsAreSubtotals="1" fieldPosition="0">
        <references count="1">
          <reference field="4294967294" count="1" selected="0">
            <x v="0"/>
          </reference>
        </references>
      </pivotArea>
    </format>
    <format dxfId="488">
      <pivotArea dataOnly="0" labelOnly="1" outline="0" axis="axisValues" fieldPosition="0"/>
    </format>
    <format dxfId="487">
      <pivotArea dataOnly="0" labelOnly="1" outline="0" axis="axisValues" fieldPosition="0"/>
    </format>
    <format dxfId="486">
      <pivotArea dataOnly="0" labelOnly="1" outline="0" axis="axisValues" fieldPosition="0"/>
    </format>
    <format dxfId="485">
      <pivotArea field="1" type="button" dataOnly="0" labelOnly="1" outline="0" axis="axisRow" fieldPosition="0"/>
    </format>
    <format dxfId="484">
      <pivotArea dataOnly="0" labelOnly="1" outline="0" fieldPosition="0">
        <references count="1">
          <reference field="4294967294" count="1">
            <x v="0"/>
          </reference>
        </references>
      </pivotArea>
    </format>
    <format dxfId="483">
      <pivotArea field="1" type="button" dataOnly="0" labelOnly="1" outline="0" axis="axisRow" fieldPosition="0"/>
    </format>
    <format dxfId="482">
      <pivotArea dataOnly="0" labelOnly="1" outline="0" fieldPosition="0">
        <references count="1">
          <reference field="4294967294" count="1">
            <x v="0"/>
          </reference>
        </references>
      </pivotArea>
    </format>
    <format dxfId="481">
      <pivotArea dataOnly="0" labelOnly="1" outline="0" axis="axisValues" fieldPosition="0"/>
    </format>
  </formats>
  <chartFormats count="3">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 count="1" selected="0">
            <x v="0"/>
          </reference>
        </references>
      </pivotArea>
    </chartFormat>
    <chartFormat chart="14" format="12">
      <pivotArea type="data" outline="0" fieldPosition="0">
        <references count="2">
          <reference field="4294967294" count="1" selected="0">
            <x v="0"/>
          </reference>
          <reference field="1"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F61776-1A2E-46FD-BFBD-2ECB2BAB94DF}" name="PivotTable1" cacheId="194"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rowHeaderCaption="Age">
  <location ref="A11:B70" firstHeaderRow="1" firstDataRow="1" firstDataCol="1"/>
  <pivotFields count="2">
    <pivotField dataField="1" subtotalTop="0" showAll="0" defaultSubtotal="0"/>
    <pivotField axis="axisRow" allDrilled="1" subtotalTop="0" showAll="0" dataSourceSort="1"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s>
  <rowFields count="1">
    <field x="1"/>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rowItems>
  <colItems count="1">
    <i/>
  </colItems>
  <dataFields count="1">
    <dataField fld="0" subtotal="count" baseField="0" baseItem="0" numFmtId="10"/>
  </dataFields>
  <formats count="9">
    <format dxfId="498">
      <pivotArea outline="0" collapsedLevelsAreSubtotals="1" fieldPosition="0">
        <references count="1">
          <reference field="4294967294" count="1" selected="0">
            <x v="0"/>
          </reference>
        </references>
      </pivotArea>
    </format>
    <format dxfId="497">
      <pivotArea field="1" type="button" dataOnly="0" labelOnly="1" outline="0" axis="axisRow" fieldPosition="0"/>
    </format>
    <format dxfId="496">
      <pivotArea dataOnly="0" labelOnly="1" outline="0" axis="axisValues" fieldPosition="0"/>
    </format>
    <format dxfId="495">
      <pivotArea field="1" type="button" dataOnly="0" labelOnly="1" outline="0" axis="axisRow" fieldPosition="0"/>
    </format>
    <format dxfId="494">
      <pivotArea dataOnly="0" labelOnly="1" outline="0" axis="axisValues" fieldPosition="0"/>
    </format>
    <format dxfId="493">
      <pivotArea field="1" type="button" dataOnly="0" labelOnly="1" outline="0" axis="axisRow" fieldPosition="0"/>
    </format>
    <format dxfId="492">
      <pivotArea dataOnly="0" labelOnly="1" outline="0" axis="axisValues" fieldPosition="0"/>
    </format>
    <format dxfId="491">
      <pivotArea field="1" type="button" dataOnly="0" labelOnly="1" outline="0" axis="axisRow" fieldPosition="0"/>
    </format>
    <format dxfId="490">
      <pivotArea dataOnly="0" labelOnly="1" outline="0" axis="axisValues" fieldPosition="0"/>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B3A915-B509-4E9D-80DE-46CDD02A7DE3}" name="PivotTable9" cacheId="212"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rowHeaderCaption="Tenure">
  <location ref="S7:U67" firstHeaderRow="0" firstDataRow="1" firstDataCol="1"/>
  <pivotFields count="4">
    <pivotField allDrilled="1" subtotalTop="0" showAll="0" dataSourceSort="1" defaultSubtotal="0" defaultAttributeDrillState="1">
      <items count="7">
        <item s="1" x="0"/>
        <item s="1" x="1"/>
        <item s="1" x="2"/>
        <item s="1" x="3"/>
        <item s="1" x="4"/>
        <item s="1" x="5"/>
        <item s="1" x="6"/>
      </items>
    </pivotField>
    <pivotField axis="axisRow" allDrilled="1" subtotalTop="0" showAll="0"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dataField="1" subtotalTop="0" showAll="0" defaultSubtotal="0"/>
    <pivotField dataField="1" subtotalTop="0" showAll="0" defaultSubtotal="0"/>
  </pivotFields>
  <rowFields count="1">
    <field x="1"/>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rowItems>
  <colFields count="1">
    <field x="-2"/>
  </colFields>
  <colItems count="2">
    <i>
      <x/>
    </i>
    <i i="1">
      <x v="1"/>
    </i>
  </colItems>
  <dataFields count="2">
    <dataField fld="3" subtotal="count" baseField="0" baseItem="0"/>
    <dataField fld="2" subtotal="count" baseField="0" baseItem="0"/>
  </dataFields>
  <formats count="12">
    <format dxfId="510">
      <pivotArea dataOnly="0" labelOnly="1" outline="0" axis="axisValues" fieldPosition="0"/>
    </format>
    <format dxfId="509">
      <pivotArea dataOnly="0" labelOnly="1" outline="0" axis="axisValues" fieldPosition="0"/>
    </format>
    <format dxfId="508">
      <pivotArea dataOnly="0" labelOnly="1" outline="0" axis="axisValues" fieldPosition="0"/>
    </format>
    <format dxfId="507">
      <pivotArea field="0" type="button" dataOnly="0" labelOnly="1" outline="0"/>
    </format>
    <format dxfId="506">
      <pivotArea dataOnly="0" labelOnly="1" outline="0" axis="axisValues" fieldPosition="0"/>
    </format>
    <format dxfId="505">
      <pivotArea outline="0" collapsedLevelsAreSubtotals="1" fieldPosition="0"/>
    </format>
    <format dxfId="504">
      <pivotArea field="1" type="button" dataOnly="0" labelOnly="1" outline="0" axis="axisRow" fieldPosition="0"/>
    </format>
    <format dxfId="503">
      <pivotArea outline="0" collapsedLevelsAreSubtotals="1" fieldPosition="0">
        <references count="1">
          <reference field="4294967294" count="1" selected="0">
            <x v="0"/>
          </reference>
        </references>
      </pivotArea>
    </format>
    <format dxfId="502">
      <pivotArea dataOnly="0" labelOnly="1" outline="0" fieldPosition="0">
        <references count="1">
          <reference field="4294967294" count="1">
            <x v="0"/>
          </reference>
        </references>
      </pivotArea>
    </format>
    <format dxfId="501">
      <pivotArea dataOnly="0" labelOnly="1" outline="0" fieldPosition="0">
        <references count="1">
          <reference field="4294967294" count="1">
            <x v="1"/>
          </reference>
        </references>
      </pivotArea>
    </format>
    <format dxfId="500">
      <pivotArea field="1" type="button" dataOnly="0" labelOnly="1" outline="0" axis="axisRow" fieldPosition="0"/>
    </format>
    <format dxfId="499">
      <pivotArea dataOnly="0" labelOnly="1" outline="0" fieldPosition="0">
        <references count="1">
          <reference field="4294967294" count="2">
            <x v="0"/>
            <x v="1"/>
          </reference>
        </references>
      </pivotArea>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hurn Fla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81F694-55B8-48B9-BC03-5E8B95284584}" name="PivotTable11" cacheId="200"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7" rowHeaderCaption="Complains">
  <location ref="Z36:AB38" firstHeaderRow="0" firstDataRow="1" firstDataCol="1"/>
  <pivotFields count="3">
    <pivotField axis="axisRow" allDrilled="1" subtotalTop="0" showAll="0" defaultSubtotal="0" defaultAttributeDrillState="1">
      <items count="2">
        <item x="1"/>
        <item x="0"/>
      </items>
    </pivotField>
    <pivotField dataField="1" subtotalTop="0" showAll="0" defaultSubtotal="0"/>
    <pivotField dataField="1" subtotalTop="0" showAll="0" defaultSubtotal="0"/>
  </pivotFields>
  <rowFields count="1">
    <field x="0"/>
  </rowFields>
  <rowItems count="2">
    <i>
      <x/>
    </i>
    <i>
      <x v="1"/>
    </i>
  </rowItems>
  <colFields count="1">
    <field x="-2"/>
  </colFields>
  <colItems count="2">
    <i>
      <x/>
    </i>
    <i i="1">
      <x v="1"/>
    </i>
  </colItems>
  <dataFields count="2">
    <dataField fld="1" subtotal="count" baseField="0" baseItem="0"/>
    <dataField fld="2" subtotal="count" baseField="0" baseItem="0" numFmtId="9"/>
  </dataFields>
  <formats count="5">
    <format dxfId="515">
      <pivotArea dataOnly="0" labelOnly="1" outline="0" axis="axisValues" fieldPosition="0"/>
    </format>
    <format dxfId="514">
      <pivotArea dataOnly="0" labelOnly="1" outline="0" axis="axisValues" fieldPosition="0"/>
    </format>
    <format dxfId="513">
      <pivotArea dataOnly="0" labelOnly="1" outline="0" axis="axisValues" fieldPosition="0"/>
    </format>
    <format dxfId="512">
      <pivotArea outline="0" collapsedLevelsAreSubtotals="1" fieldPosition="0">
        <references count="1">
          <reference field="4294967294" count="1" selected="0">
            <x v="1"/>
          </reference>
        </references>
      </pivotArea>
    </format>
    <format dxfId="511">
      <pivotArea dataOnly="0" labelOnly="1" outline="0" fieldPosition="0">
        <references count="1">
          <reference field="4294967294" count="1">
            <x v="1"/>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hurn Fla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F3515B-F348-4AE3-A484-5DFE9707A3B2}" name="PivotTable7" cacheId="191"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11" rowHeaderCaption=" Plans">
  <location ref="F27:H31" firstHeaderRow="0" firstDataRow="1" firstDataCol="1"/>
  <pivotFields count="3">
    <pivotField axis="axisRow" allDrilled="1" subtotalTop="0" showAll="0" sortType="descending" defaultSubtotal="0" defaultAttributeDrillState="1">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v="2"/>
    </i>
    <i>
      <x/>
    </i>
    <i>
      <x v="1"/>
    </i>
  </rowItems>
  <colFields count="1">
    <field x="-2"/>
  </colFields>
  <colItems count="2">
    <i>
      <x/>
    </i>
    <i i="1">
      <x v="1"/>
    </i>
  </colItems>
  <dataFields count="2">
    <dataField fld="2" subtotal="count" baseField="0" baseItem="0"/>
    <dataField fld="1" subtotal="count" baseField="0" baseItem="0"/>
  </dataFields>
  <formats count="10">
    <format dxfId="525">
      <pivotArea dataOnly="0" labelOnly="1" outline="0" axis="axisValues" fieldPosition="0"/>
    </format>
    <format dxfId="524">
      <pivotArea dataOnly="0" labelOnly="1" outline="0" axis="axisValues" fieldPosition="0"/>
    </format>
    <format dxfId="523">
      <pivotArea dataOnly="0" labelOnly="1" outline="0" axis="axisValues" fieldPosition="0"/>
    </format>
    <format dxfId="522">
      <pivotArea field="0" type="button" dataOnly="0" labelOnly="1" outline="0" axis="axisRow" fieldPosition="0"/>
    </format>
    <format dxfId="521">
      <pivotArea field="0" type="button" dataOnly="0" labelOnly="1" outline="0" axis="axisRow" fieldPosition="0"/>
    </format>
    <format dxfId="520">
      <pivotArea dataOnly="0" labelOnly="1" outline="0" axis="axisValues" fieldPosition="0"/>
    </format>
    <format dxfId="519">
      <pivotArea dataOnly="0" labelOnly="1" outline="0" axis="axisValues" fieldPosition="0"/>
    </format>
    <format dxfId="518">
      <pivotArea outline="0" collapsedLevelsAreSubtotals="1" fieldPosition="0"/>
    </format>
    <format dxfId="517">
      <pivotArea dataOnly="0" labelOnly="1" outline="0" fieldPosition="0">
        <references count="1">
          <reference field="4294967294" count="1">
            <x v="1"/>
          </reference>
        </references>
      </pivotArea>
    </format>
    <format dxfId="516">
      <pivotArea dataOnly="0" outline="0" fieldPosition="0">
        <references count="1">
          <reference field="4294967294" count="1">
            <x v="0"/>
          </reference>
        </references>
      </pivotArea>
    </format>
  </formats>
  <chartFormats count="6">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 chart="7" format="7">
      <pivotArea type="data" outline="0" fieldPosition="0">
        <references count="2">
          <reference field="4294967294" count="1" selected="0">
            <x v="1"/>
          </reference>
          <reference field="0" count="1" selected="0">
            <x v="0"/>
          </reference>
        </references>
      </pivotArea>
    </chartFormat>
    <chartFormat chart="7" format="8">
      <pivotArea type="data" outline="0" fieldPosition="0">
        <references count="2">
          <reference field="4294967294" count="1" selected="0">
            <x v="1"/>
          </reference>
          <reference field="0" count="1" selected="0">
            <x v="2"/>
          </reference>
        </references>
      </pivotArea>
    </chartFormat>
    <chartFormat chart="7" format="9">
      <pivotArea type="data" outline="0" fieldPosition="0">
        <references count="2">
          <reference field="4294967294" count="1" selected="0">
            <x v="1"/>
          </reference>
          <reference field="0" count="1" selected="0">
            <x v="3"/>
          </reference>
        </references>
      </pivotArea>
    </chartFormat>
    <chartFormat chart="7" format="10">
      <pivotArea type="data" outline="0" fieldPosition="0">
        <references count="2">
          <reference field="4294967294" count="1" selected="0">
            <x v="1"/>
          </reference>
          <reference field="0"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vice churn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6894817-59BF-4998-9F78-515C0DE19C3A}" name="PivotTable4" cacheId="197"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rowHeaderCaption="Gender">
  <location ref="F55:H57"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2"/>
  </colFields>
  <colItems count="2">
    <i>
      <x/>
    </i>
    <i i="1">
      <x v="1"/>
    </i>
  </colItems>
  <dataFields count="2">
    <dataField name="Count of Customer Churn Status" fld="2" subtotal="count" baseField="0" baseItem="0"/>
    <dataField fld="0" subtotal="count" baseField="0" baseItem="0" numFmtId="10"/>
  </dataFields>
  <formats count="8">
    <format dxfId="533">
      <pivotArea outline="0" collapsedLevelsAreSubtotals="1" fieldPosition="0">
        <references count="1">
          <reference field="4294967294" count="1" selected="0">
            <x v="1"/>
          </reference>
        </references>
      </pivotArea>
    </format>
    <format dxfId="532">
      <pivotArea dataOnly="0" labelOnly="1" outline="0" axis="axisValues" fieldPosition="0"/>
    </format>
    <format dxfId="531">
      <pivotArea dataOnly="0" labelOnly="1" outline="0" axis="axisValues" fieldPosition="0"/>
    </format>
    <format dxfId="530">
      <pivotArea dataOnly="0" labelOnly="1" outline="0" axis="axisValues" fieldPosition="0"/>
    </format>
    <format dxfId="529">
      <pivotArea field="1" type="button" dataOnly="0" labelOnly="1" outline="0" axis="axisRow" fieldPosition="0"/>
    </format>
    <format dxfId="528">
      <pivotArea dataOnly="0" labelOnly="1" outline="0" fieldPosition="0">
        <references count="1">
          <reference field="4294967294" count="2">
            <x v="0"/>
            <x v="1"/>
          </reference>
        </references>
      </pivotArea>
    </format>
    <format dxfId="527">
      <pivotArea field="1" type="button" dataOnly="0" labelOnly="1" outline="0" axis="axisRow" fieldPosition="0"/>
    </format>
    <format dxfId="526">
      <pivotArea dataOnly="0" labelOnly="1" outline="0" fieldPosition="0">
        <references count="1">
          <reference field="4294967294" count="2">
            <x v="0"/>
            <x v="1"/>
          </reference>
        </references>
      </pivotArea>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AC2BE32-EC57-461D-BC4B-A46741E92B5B}" name="PivotTable2" cacheId="206"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11" rowHeaderCaption="Age bracket">
  <location ref="F16:G22"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6">
    <i>
      <x/>
    </i>
    <i>
      <x v="1"/>
    </i>
    <i>
      <x v="2"/>
    </i>
    <i>
      <x v="3"/>
    </i>
    <i>
      <x v="4"/>
    </i>
    <i>
      <x v="5"/>
    </i>
  </rowItems>
  <colItems count="1">
    <i/>
  </colItems>
  <dataFields count="1">
    <dataField fld="0" subtotal="count" baseField="0" baseItem="0" numFmtId="9"/>
  </dataFields>
  <formats count="10">
    <format dxfId="543">
      <pivotArea outline="0" collapsedLevelsAreSubtotals="1" fieldPosition="0">
        <references count="1">
          <reference field="4294967294" count="1" selected="0">
            <x v="0"/>
          </reference>
        </references>
      </pivotArea>
    </format>
    <format dxfId="542">
      <pivotArea field="1" type="button" dataOnly="0" labelOnly="1" outline="0" axis="axisRow" fieldPosition="0"/>
    </format>
    <format dxfId="541">
      <pivotArea dataOnly="0" labelOnly="1" outline="0" axis="axisValues" fieldPosition="0"/>
    </format>
    <format dxfId="540">
      <pivotArea field="1" type="button" dataOnly="0" labelOnly="1" outline="0" axis="axisRow" fieldPosition="0"/>
    </format>
    <format dxfId="539">
      <pivotArea dataOnly="0" labelOnly="1" outline="0" axis="axisValues" fieldPosition="0"/>
    </format>
    <format dxfId="538">
      <pivotArea field="1" type="button" dataOnly="0" labelOnly="1" outline="0" axis="axisRow" fieldPosition="0"/>
    </format>
    <format dxfId="537">
      <pivotArea dataOnly="0" labelOnly="1" outline="0" axis="axisValues" fieldPosition="0"/>
    </format>
    <format dxfId="536">
      <pivotArea field="1" type="button" dataOnly="0" labelOnly="1" outline="0" axis="axisRow" fieldPosition="0"/>
    </format>
    <format dxfId="535">
      <pivotArea dataOnly="0" labelOnly="1" outline="0" axis="axisValues" fieldPosition="0"/>
    </format>
    <format dxfId="534">
      <pivotArea outline="0" collapsedLevelsAreSubtotals="1" fieldPosition="0"/>
    </format>
  </formats>
  <chartFormats count="7">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1" count="1" selected="0">
            <x v="0"/>
          </reference>
        </references>
      </pivotArea>
    </chartFormat>
    <chartFormat chart="10" format="18">
      <pivotArea type="data" outline="0" fieldPosition="0">
        <references count="2">
          <reference field="4294967294" count="1" selected="0">
            <x v="0"/>
          </reference>
          <reference field="1" count="1" selected="0">
            <x v="1"/>
          </reference>
        </references>
      </pivotArea>
    </chartFormat>
    <chartFormat chart="10" format="19">
      <pivotArea type="data" outline="0" fieldPosition="0">
        <references count="2">
          <reference field="4294967294" count="1" selected="0">
            <x v="0"/>
          </reference>
          <reference field="1" count="1" selected="0">
            <x v="2"/>
          </reference>
        </references>
      </pivotArea>
    </chartFormat>
    <chartFormat chart="10" format="20">
      <pivotArea type="data" outline="0" fieldPosition="0">
        <references count="2">
          <reference field="4294967294" count="1" selected="0">
            <x v="0"/>
          </reference>
          <reference field="1" count="1" selected="0">
            <x v="3"/>
          </reference>
        </references>
      </pivotArea>
    </chartFormat>
    <chartFormat chart="10" format="21">
      <pivotArea type="data" outline="0" fieldPosition="0">
        <references count="2">
          <reference field="4294967294" count="1" selected="0">
            <x v="0"/>
          </reference>
          <reference field="1" count="1" selected="0">
            <x v="4"/>
          </reference>
        </references>
      </pivotArea>
    </chartFormat>
    <chartFormat chart="10" format="22">
      <pivotArea type="data" outline="0" fieldPosition="0">
        <references count="2">
          <reference field="4294967294" count="1" selected="0">
            <x v="0"/>
          </reference>
          <reference field="1" count="1" selected="0">
            <x v="5"/>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230CCE8-1CA9-465F-B69D-82200A50AA02}" name="PivotTable14" cacheId="230" applyNumberFormats="0" applyBorderFormats="0" applyFontFormats="0" applyPatternFormats="0" applyAlignmentFormats="0" applyWidthHeightFormats="1" dataCaption="Values" tag="f424f21f-e797-4603-afc7-1961213c98cb" updatedVersion="8" minRefreshableVersion="3" useAutoFormatting="1" subtotalHiddenItems="1" itemPrintTitles="1" createdVersion="5" indent="0" outline="1" outlineData="1" multipleFieldFilters="0" chartFormat="10" rowHeaderCaption="Devices">
  <location ref="N61:O62"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1" subtotal="count" baseField="0" baseItem="0"/>
    <dataField fld="0" subtotal="count" baseField="0" baseItem="0"/>
  </dataFields>
  <formats count="7">
    <format dxfId="550">
      <pivotArea dataOnly="0" labelOnly="1" outline="0" axis="axisValues" fieldPosition="0"/>
    </format>
    <format dxfId="549">
      <pivotArea dataOnly="0" labelOnly="1" outline="0" axis="axisValues" fieldPosition="0"/>
    </format>
    <format dxfId="548">
      <pivotArea dataOnly="0" labelOnly="1" outline="0" axis="axisValues" fieldPosition="0"/>
    </format>
    <format dxfId="547">
      <pivotArea type="all" dataOnly="0" outline="0" fieldPosition="0"/>
    </format>
    <format dxfId="546">
      <pivotArea outline="0" collapsedLevelsAreSubtotals="1" fieldPosition="0"/>
    </format>
    <format dxfId="545">
      <pivotArea dataOnly="0" labelOnly="1" outline="0" fieldPosition="0">
        <references count="1">
          <reference field="4294967294" count="2">
            <x v="0"/>
            <x v="1"/>
          </reference>
        </references>
      </pivotArea>
    </format>
    <format dxfId="544">
      <pivotArea dataOnly="0" labelOnly="1" outline="0" fieldPosition="0">
        <references count="1">
          <reference field="4294967294" count="2">
            <x v="0"/>
            <x v="1"/>
          </reference>
        </references>
      </pivotArea>
    </format>
  </formats>
  <chartFormats count="6">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1">
          <reference field="4294967294" count="1" selected="0">
            <x v="0"/>
          </reference>
        </references>
      </pivotArea>
    </chartFormat>
    <chartFormat chart="9" format="16" series="1">
      <pivotArea type="data" outline="0" fieldPosition="0">
        <references count="1">
          <reference field="4294967294"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vice churn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Churn rate by us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CA9117E-DB8D-4807-9B0E-FD5F8F8A29A3}" name="PivotTable8" cacheId="188"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5" rowHeaderCaption="Plans">
  <location ref="F35:G3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Sum of Total user revenue" fld="1" baseField="0" baseItem="0" numFmtId="3"/>
  </dataFields>
  <formats count="10">
    <format dxfId="560">
      <pivotArea dataOnly="0" labelOnly="1" outline="0" axis="axisValues" fieldPosition="0"/>
    </format>
    <format dxfId="559">
      <pivotArea dataOnly="0" labelOnly="1" outline="0" axis="axisValues" fieldPosition="0"/>
    </format>
    <format dxfId="558">
      <pivotArea dataOnly="0" labelOnly="1" outline="0" axis="axisValues" fieldPosition="0"/>
    </format>
    <format dxfId="557">
      <pivotArea dataOnly="0" labelOnly="1" outline="0" axis="axisValues" fieldPosition="0"/>
    </format>
    <format dxfId="556">
      <pivotArea dataOnly="0" labelOnly="1" outline="0" axis="axisValues" fieldPosition="0"/>
    </format>
    <format dxfId="555">
      <pivotArea dataOnly="0" labelOnly="1" outline="0" axis="axisValues" fieldPosition="0"/>
    </format>
    <format dxfId="554">
      <pivotArea outline="0" collapsedLevelsAreSubtotals="1" fieldPosition="0"/>
    </format>
    <format dxfId="553">
      <pivotArea dataOnly="0" labelOnly="1" outline="0" axis="axisValues" fieldPosition="0"/>
    </format>
    <format dxfId="552">
      <pivotArea outline="0" collapsedLevelsAreSubtotals="1" fieldPosition="0">
        <references count="1">
          <reference field="4294967294" count="1" selected="0">
            <x v="0"/>
          </reference>
        </references>
      </pivotArea>
    </format>
    <format dxfId="551">
      <pivotArea dataOnly="0" labelOnly="1" outline="0" fieldPosition="0">
        <references count="1">
          <reference field="4294967294" count="1">
            <x v="0"/>
          </reference>
        </references>
      </pivotArea>
    </format>
  </formats>
  <chartFormats count="1">
    <chartFormat chart="3" format="4"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53F4DE9-9C9B-4A41-BBC4-3FA2DE42F624}" name="PivotTable20" cacheId="221" applyNumberFormats="0" applyBorderFormats="0" applyFontFormats="0" applyPatternFormats="0" applyAlignmentFormats="0" applyWidthHeightFormats="1" dataCaption="Values" tag="f424f21f-e797-4603-afc7-1961213c98cb" updatedVersion="8" minRefreshableVersion="3" useAutoFormatting="1" subtotalHiddenItems="1" rowGrandTotals="0" colGrandTotals="0" itemPrintTitles="1" createdVersion="5" indent="0" outline="1" outlineData="1" multipleFieldFilters="0" chartFormat="13" rowHeaderCaption="Reason for Churn">
  <location ref="AD24:AF32" firstHeaderRow="0" firstDataRow="1" firstDataCol="1"/>
  <pivotFields count="3">
    <pivotField axis="axisRow" allDrilled="1" subtotalTop="0" showAll="0" defaultSubtotal="0" defaultAttributeDrillState="1">
      <items count="8">
        <item x="0"/>
        <item x="1"/>
        <item x="2"/>
        <item x="3"/>
        <item x="5"/>
        <item x="6"/>
        <item x="7"/>
        <item x="4"/>
      </items>
    </pivotField>
    <pivotField dataField="1" subtotalTop="0" showAll="0" defaultSubtotal="0"/>
    <pivotField dataField="1" subtotalTop="0" showAll="0" defaultSubtotal="0"/>
  </pivotFields>
  <rowFields count="1">
    <field x="0"/>
  </rowFields>
  <rowItems count="8">
    <i>
      <x/>
    </i>
    <i>
      <x v="1"/>
    </i>
    <i>
      <x v="2"/>
    </i>
    <i>
      <x v="3"/>
    </i>
    <i>
      <x v="4"/>
    </i>
    <i>
      <x v="5"/>
    </i>
    <i>
      <x v="6"/>
    </i>
    <i>
      <x v="7"/>
    </i>
  </rowItems>
  <colFields count="1">
    <field x="-2"/>
  </colFields>
  <colItems count="2">
    <i>
      <x/>
    </i>
    <i i="1">
      <x v="1"/>
    </i>
  </colItems>
  <dataFields count="2">
    <dataField fld="1" subtotal="count" baseField="0" baseItem="0"/>
    <dataField fld="2" subtotal="count" baseField="0" baseItem="0" numFmtId="9"/>
  </dataFields>
  <formats count="5">
    <format dxfId="565">
      <pivotArea dataOnly="0" labelOnly="1" outline="0" axis="axisValues" fieldPosition="0"/>
    </format>
    <format dxfId="564">
      <pivotArea dataOnly="0" labelOnly="1" outline="0" axis="axisValues" fieldPosition="0"/>
    </format>
    <format dxfId="563">
      <pivotArea dataOnly="0" labelOnly="1" outline="0" axis="axisValues" fieldPosition="0"/>
    </format>
    <format dxfId="562">
      <pivotArea outline="0" collapsedLevelsAreSubtotals="1" fieldPosition="0">
        <references count="1">
          <reference field="4294967294" count="1" selected="0">
            <x v="1"/>
          </reference>
        </references>
      </pivotArea>
    </format>
    <format dxfId="561">
      <pivotArea dataOnly="0" labelOnly="1" outline="0" fieldPosition="0">
        <references count="1">
          <reference field="4294967294" count="1">
            <x v="1"/>
          </reference>
        </references>
      </pivotArea>
    </format>
  </formats>
  <chartFormats count="10">
    <chartFormat chart="7" format="11"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1"/>
          </reference>
        </references>
      </pivotArea>
    </chartFormat>
    <chartFormat chart="7" format="13">
      <pivotArea type="data" outline="0" fieldPosition="0">
        <references count="2">
          <reference field="4294967294" count="1" selected="0">
            <x v="1"/>
          </reference>
          <reference field="0" count="1" selected="0">
            <x v="6"/>
          </reference>
        </references>
      </pivotArea>
    </chartFormat>
    <chartFormat chart="7" format="14">
      <pivotArea type="data" outline="0" fieldPosition="0">
        <references count="2">
          <reference field="4294967294" count="1" selected="0">
            <x v="1"/>
          </reference>
          <reference field="0" count="1" selected="0">
            <x v="2"/>
          </reference>
        </references>
      </pivotArea>
    </chartFormat>
    <chartFormat chart="7" format="15">
      <pivotArea type="data" outline="0" fieldPosition="0">
        <references count="2">
          <reference field="4294967294" count="1" selected="0">
            <x v="1"/>
          </reference>
          <reference field="0" count="1" selected="0">
            <x v="4"/>
          </reference>
        </references>
      </pivotArea>
    </chartFormat>
    <chartFormat chart="7" format="16">
      <pivotArea type="data" outline="0" fieldPosition="0">
        <references count="2">
          <reference field="4294967294" count="1" selected="0">
            <x v="1"/>
          </reference>
          <reference field="0"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hurn Fla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A352F14C-DFBD-43D4-9358-506657FEF5C1}" autoFormatId="16" applyNumberFormats="0" applyBorderFormats="0" applyFontFormats="0" applyPatternFormats="0" applyAlignmentFormats="0" applyWidthHeightFormats="0">
  <queryTableRefresh nextId="45">
    <queryTableFields count="29">
      <queryTableField id="1" name="Customer ID" tableColumnId="1"/>
      <queryTableField id="2" name="Full Name" tableColumnId="2"/>
      <queryTableField id="3" name="Date of Purchase" tableColumnId="3"/>
      <queryTableField id="4" name="Age" tableColumnId="4"/>
      <queryTableField id="19" name="Age Brackect" tableColumnId="19"/>
      <queryTableField id="5" name="State" tableColumnId="5"/>
      <queryTableField id="39" name="Zone" tableColumnId="28"/>
      <queryTableField id="6" name="MTN Device" tableColumnId="6"/>
      <queryTableField id="20" name="Device Count" tableColumnId="20"/>
      <queryTableField id="21" name="No. of Device" tableColumnId="21"/>
      <queryTableField id="7" name="Gender" tableColumnId="7"/>
      <queryTableField id="8" name="Satisfaction Rate" tableColumnId="8"/>
      <queryTableField id="9" name="Customer Review" tableColumnId="9"/>
      <queryTableField id="10" name="Customer Tenure in months" tableColumnId="10"/>
      <queryTableField id="25" name="Costumer tenure" tableColumnId="23"/>
      <queryTableField id="11" name="Subscription Plan" tableColumnId="11"/>
      <queryTableField id="12" name="Unit Price" tableColumnId="12"/>
      <queryTableField id="13" name="Number of Times Purchased" tableColumnId="13"/>
      <queryTableField id="14" name="Total Revenue" tableColumnId="14"/>
      <queryTableField id="15" name="Total user revenue" tableColumnId="15"/>
      <queryTableField id="30" name="Plan Category" tableColumnId="26"/>
      <queryTableField id="42" name="Total data usage" tableColumnId="29"/>
      <queryTableField id="16" name="Data Usage" tableColumnId="16"/>
      <queryTableField id="17" name="Customer Churn Status" tableColumnId="17"/>
      <queryTableField id="34" name="Device churn rate " tableColumnId="24"/>
      <queryTableField id="32" name="Churn Flag" tableColumnId="22"/>
      <queryTableField id="36" name="Complaints" tableColumnId="25"/>
      <queryTableField id="18" name="Reasons for Churn" tableColumnId="18"/>
      <queryTableField id="43" name="Churn Score" tableColumnId="3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rackect" xr10:uid="{75D28220-B9C2-4EB6-88A4-2466E7E92560}" sourceName="[Table1__2].[Age Brackect]">
  <pivotTables>
    <pivotTable tabId="6" name="PivotTable10"/>
  </pivotTables>
  <data>
    <olap pivotCacheId="1937846389">
      <levels count="2">
        <level uniqueName="[Table1__2].[Age Brackect].[(All)]" sourceCaption="(All)" count="0"/>
        <level uniqueName="[Table1__2].[Age Brackect].[Age Brackect]" sourceCaption="Age Brackect" count="6">
          <ranges>
            <range startItem="0">
              <i n="[Table1__2].[Age Brackect].&amp;[Adult]" c="Adult"/>
              <i n="[Table1__2].[Age Brackect].&amp;[Middle-Aged Adult]" c="Middle-Aged Adult"/>
              <i n="[Table1__2].[Age Brackect].&amp;[Pre-Retirement]" c="Pre-Retirement"/>
              <i n="[Table1__2].[Age Brackect].&amp;[Senior/Retiree]" c="Senior/Retiree"/>
              <i n="[Table1__2].[Age Brackect].&amp;[Teenager]" c="Teenager"/>
              <i n="[Table1__2].[Age Brackect].&amp;[Young Adult]" c="Young Adult"/>
            </range>
          </ranges>
        </level>
      </levels>
      <selections count="1">
        <selection n="[Table1__2].[Age Brackec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stumer_tenure" xr10:uid="{F341D3E7-9D78-4D8D-97C9-D85670677F36}" sourceName="[Table1__2].[Costumer tenure]">
  <pivotTables>
    <pivotTable tabId="6" name="PivotTable10"/>
  </pivotTables>
  <data>
    <olap pivotCacheId="1937846389">
      <levels count="2">
        <level uniqueName="[Table1__2].[Costumer tenure].[(All)]" sourceCaption="(All)" count="0"/>
        <level uniqueName="[Table1__2].[Costumer tenure].[Costumer tenure]" sourceCaption="Costumer tenure" count="5">
          <ranges>
            <range startItem="0">
              <i n="[Table1__2].[Costumer tenure].&amp;[Emerging User]" c="Emerging User"/>
              <i n="[Table1__2].[Costumer tenure].&amp;[Established Customer]" c="Established Customer"/>
              <i n="[Table1__2].[Costumer tenure].&amp;[Loyal User]" c="Loyal User"/>
              <i n="[Table1__2].[Costumer tenure].&amp;[New User]" c="New User"/>
              <i n="[Table1__2].[Costumer tenure].&amp;[Regular User]" c="Regular User"/>
            </range>
          </ranges>
        </level>
      </levels>
      <selections count="1">
        <selection n="[Table1__2].[Costumer tenur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16456C5-CA91-4270-8F49-B5486FFCE985}" sourceName="[Table1__2].[Gender]">
  <pivotTables>
    <pivotTable tabId="6" name="PivotTable10"/>
  </pivotTables>
  <data>
    <olap pivotCacheId="1937846389">
      <levels count="2">
        <level uniqueName="[Table1__2].[Gender].[(All)]" sourceCaption="(All)" count="0"/>
        <level uniqueName="[Table1__2].[Gender].[Gender]" sourceCaption="Gender" count="2">
          <ranges>
            <range startItem="0">
              <i n="[Table1__2].[Gender].&amp;[Female]" c="Female"/>
              <i n="[Table1__2].[Gender].&amp;[Male]" c="Male"/>
            </range>
          </ranges>
        </level>
      </levels>
      <selections count="1">
        <selection n="[Table1__2].[Gender].&amp;[Femal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n_Category" xr10:uid="{467D3311-0172-4D1C-B3F2-9566712FACA5}" sourceName="[Table1__2].[Plan Category]">
  <pivotTables>
    <pivotTable tabId="6" name="PivotTable10"/>
  </pivotTables>
  <data>
    <olap pivotCacheId="1937846389">
      <levels count="2">
        <level uniqueName="[Table1__2].[Plan Category].[(All)]" sourceCaption="(All)" count="0"/>
        <level uniqueName="[Table1__2].[Plan Category].[Plan Category]" sourceCaption="Plan Category" count="4">
          <ranges>
            <range startItem="0">
              <i n="[Table1__2].[Plan Category].&amp;[Basic]" c="Basic"/>
              <i n="[Table1__2].[Plan Category].&amp;[High-Premium]" c="High-Premium"/>
              <i n="[Table1__2].[Plan Category].&amp;[Premium]" c="Premium"/>
              <i n="[Table1__2].[Plan Category].&amp;[Standard]" c="Standard"/>
            </range>
          </ranges>
        </level>
      </levels>
      <selections count="1">
        <selection n="[Table1__2].[Plan Category].&amp;[Basic]"/>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Churn_Status" xr10:uid="{EA0CF383-776F-4EF2-973E-EC7F22896453}" sourceName="[Table1__2].[Customer Churn Status]">
  <pivotTables>
    <pivotTable tabId="6" name="PivotTable10"/>
  </pivotTables>
  <data>
    <olap pivotCacheId="1937846389">
      <levels count="2">
        <level uniqueName="[Table1__2].[Customer Churn Status].[(All)]" sourceCaption="(All)" count="0"/>
        <level uniqueName="[Table1__2].[Customer Churn Status].[Customer Churn Status]" sourceCaption="Customer Churn Status" count="2">
          <ranges>
            <range startItem="0">
              <i n="[Table1__2].[Customer Churn Status].&amp;[No]" c="No"/>
              <i n="[Table1__2].[Customer Churn Status].&amp;[Yes]" c="Yes"/>
            </range>
          </ranges>
        </level>
      </levels>
      <selections count="1">
        <selection n="[Table1__2].[Customer Churn Statu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Brackect" xr10:uid="{8C09D98E-B96C-4402-AD23-819536AD9BDC}" cache="Slicer_Age_Brackect" caption="Age Brackect" level="1" style="Slicer Style 4" rowHeight="257175"/>
  <slicer name="Costumer tenure" xr10:uid="{06268B56-5BC4-4CBF-8ED8-AC1162A54D81}" cache="Slicer_Costumer_tenure" caption="Costumer tenure" level="1" style="Slicer Style 4" rowHeight="257175"/>
  <slicer name="Gender" xr10:uid="{3018C6FE-CE5F-48DD-91EB-6D34330FDBDC}" cache="Slicer_Gender" caption="Gender" columnCount="2" level="1" style="Slicer Style 4" rowHeight="257175"/>
  <slicer name="Plan Category" xr10:uid="{90D8A018-C31F-4000-99F3-9122D5B54ED5}" cache="Slicer_Plan_Category" caption="Plan Category" level="1" style="Slicer Style 4" rowHeight="257175"/>
  <slicer name="Customer Churn Status" xr10:uid="{6F05D363-EA6A-4DA8-AC76-D13884297DE7}" cache="Slicer_Customer_Churn_Status" caption="Customer Churn Status" columnCount="2" level="1" style="Slicer Style 4"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Brackect 1" xr10:uid="{164D8AF2-5210-4DE6-A742-89F7CA15890C}" cache="Slicer_Age_Brackect" caption="Age Brackect" level="1" style="Slicer Style 4" rowHeight="257175"/>
  <slicer name="Costumer tenure 1" xr10:uid="{A4AED084-558E-42CC-AE59-72CC1B940E8F}" cache="Slicer_Costumer_tenure" caption="Costumer tenure" level="1" style="Slicer Style 4" rowHeight="257175"/>
  <slicer name="Gender 1" xr10:uid="{53C61030-4B06-4F39-AFA0-EF0FBF2BB316}" cache="Slicer_Gender" caption="Gender" columnCount="2" level="1" style="Slicer Style 4" rowHeight="257175"/>
  <slicer name="Plan Category 1" xr10:uid="{7B196451-C857-4061-A60C-B618FAA2B336}" cache="Slicer_Plan_Category" caption="Plan Category" level="1" style="Slicer Style 4" rowHeight="257175"/>
  <slicer name="Customer Churn Status 1" xr10:uid="{690B10FC-0D8D-4AA2-A02F-6BCDFDA68661}" cache="Slicer_Customer_Churn_Status" caption="Customer Churn Status" columnCount="2" level="1" style="Slicer Style 4"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CB08BC-BBEB-4241-8D1E-456EFC4E5E5B}" name="Table1" displayName="Table1" ref="A1:AC975" totalsRowShown="0">
  <autoFilter ref="A1:AC975" xr:uid="{91CB08BC-BBEB-4241-8D1E-456EFC4E5E5B}"/>
  <sortState xmlns:xlrd2="http://schemas.microsoft.com/office/spreadsheetml/2017/richdata2" ref="A2:AC975">
    <sortCondition ref="A1:A975"/>
  </sortState>
  <tableColumns count="29">
    <tableColumn id="1" xr3:uid="{3F66F095-0876-44FE-88BF-6D1DE2269678}" name="Customer ID"/>
    <tableColumn id="2" xr3:uid="{462F780A-002E-4844-9B16-622219865195}" name="Full Name"/>
    <tableColumn id="3" xr3:uid="{6CBC6322-6B01-4EF7-800B-B62E9DBC3E96}" name="Date of Purchase" dataDxfId="590"/>
    <tableColumn id="4" xr3:uid="{0F0035E5-5C09-4291-9A8E-DAE6689A5242}" name="Age"/>
    <tableColumn id="19" xr3:uid="{D12DB82B-1492-4221-A7FB-E2FE9C656607}" name="Age Brackect" dataDxfId="589">
      <calculatedColumnFormula>IF(Table1[[#This Row],[Age]]&lt;=19,"Teenager",
 IF(Table1[[#This Row],[Age]]&lt;=29,"Young Adult",
 IF(Table1[[#This Row],[Age]]&lt;=39,"Adult",
 IF(Table1[[#This Row],[Age]]&lt;=54,"Middle-Aged Adult",
 IF(Table1[[#This Row],[Age]]&lt;=64,"Pre-Retirement",
 "Senior/Retiree")))))</calculatedColumnFormula>
    </tableColumn>
    <tableColumn id="5" xr3:uid="{1CDDF295-5973-476E-9A6B-C947E8523BDB}" name="State"/>
    <tableColumn id="27" xr3:uid="{FE1F8649-E53A-4B0A-87EC-37B5E11CDA85}" name="Zone" dataDxfId="588">
      <calculatedColumnFormula>VLOOKUP(Table1[[#This Row],[State]],#REF!,2,FALSE)</calculatedColumnFormula>
    </tableColumn>
    <tableColumn id="6" xr3:uid="{A0828113-24BE-43F0-A4B7-DD90609E7514}" name="MTN Device"/>
    <tableColumn id="21" xr3:uid="{6AA4A839-6B99-4F79-9882-AB32DB4017FD}" name="Device Count" dataDxfId="587">
      <calculatedColumnFormula>COUNTIF(A:A,Table1[[#This Row],[Customer ID]])</calculatedColumnFormula>
    </tableColumn>
    <tableColumn id="20" xr3:uid="{187D6B3A-985E-4C2A-814A-93EEE72E4ECA}" name="No. of Device" dataDxfId="586">
      <calculatedColumnFormula>IF(Table1[[#This Row],[Device Count]]&gt;1,"Multiple Devices", "Single Device")</calculatedColumnFormula>
    </tableColumn>
    <tableColumn id="7" xr3:uid="{9C4F8A48-9447-467C-9D09-4CA323341EC5}" name="Gender"/>
    <tableColumn id="8" xr3:uid="{1CF0429A-1796-4A17-9912-60A007369BCB}" name="Satisfaction Rate" dataDxfId="585"/>
    <tableColumn id="9" xr3:uid="{7AF1FC54-58AA-48E7-807C-11DAF1E2DBBA}" name="Customer Review"/>
    <tableColumn id="10" xr3:uid="{027AEBA5-E09A-4821-96A2-0B0C9B5AF813}" name="Customer Tenure in months"/>
    <tableColumn id="22" xr3:uid="{12CA41B8-9E95-413C-9995-2143DCE74228}" name="Costumer tenure" dataDxfId="584">
      <calculatedColumnFormula>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calculatedColumnFormula>
    </tableColumn>
    <tableColumn id="11" xr3:uid="{C44AD8CC-951B-4687-A312-5F44FD2B52EB}" name="Subscription Plan"/>
    <tableColumn id="12" xr3:uid="{0EDA4DC0-C0F3-4C76-95BD-F9F8D55440E7}" name="Unit Price" dataDxfId="583"/>
    <tableColumn id="13" xr3:uid="{E52840FD-0DD1-40C2-A09F-902BD867A3CE}" name="Number of Times Purchased"/>
    <tableColumn id="14" xr3:uid="{9EAF9DA4-5018-4028-BE57-E5F4572C6451}" name="Total Revenue" dataDxfId="582"/>
    <tableColumn id="18" xr3:uid="{24B92E52-6E28-4804-9156-A66CD4D23A94}" name="Total user revenue" dataDxfId="581">
      <calculatedColumnFormula>SUMIF(A:A,Table1[[#This Row],[Customer ID]],S:S)</calculatedColumnFormula>
    </tableColumn>
    <tableColumn id="24" xr3:uid="{40994E23-0E2E-4B29-A4CE-A0F5AD9A4721}" name="Plan Category" dataDxfId="580">
      <calculatedColumnFormula array="1">_xlfn.SWITCH(TRUE,
Table1[[#This Row],[Total user revenue]]&gt;=1500000,"High-Premium",
Table1[[#This Row],[Total user revenue]]&gt;=500000,"Premium",
Table1[[#This Row],[Total user revenue]]&gt;=100000,"Standard",
"Basic")</calculatedColumnFormula>
    </tableColumn>
    <tableColumn id="29" xr3:uid="{EF850D92-CB82-4487-94BE-89E66A22F33A}" name="Total data usage" dataDxfId="579">
      <calculatedColumnFormula>SUMIF(A:A,Table1[[#This Row],[Customer ID]],W:W)</calculatedColumnFormula>
    </tableColumn>
    <tableColumn id="15" xr3:uid="{3D00E8EE-23CE-4F74-84C4-2FD122BB13B5}" name="Data Usage"/>
    <tableColumn id="16" xr3:uid="{03C3D8F1-AF41-4B05-A490-92F75439B575}" name="Customer Churn Status"/>
    <tableColumn id="25" xr3:uid="{8D313859-AF27-4A57-8063-4BA0FD41D8C4}" name="Device churn rate " dataDxfId="578" dataCellStyle="Percent">
      <calculatedColumnFormula>COUNTIFS(Table1[MTN Device],Table1[[#This Row],[MTN Device]],Table1[Customer Churn Status],"Yes")/COUNTIF(Table1[MTN Device],Table1[[#This Row],[MTN Device]])</calculatedColumnFormula>
    </tableColumn>
    <tableColumn id="23" xr3:uid="{653E4E95-10FB-4F3B-A82A-C158AA5F8D8A}" name="Churn Flag" dataDxfId="577">
      <calculatedColumnFormula>IF(Table1[[#This Row],[Customer Churn Status]]="Yes", 1, 0)</calculatedColumnFormula>
    </tableColumn>
    <tableColumn id="26" xr3:uid="{F1B6A038-9642-4E17-8D9E-A64357771C68}" name="Complaints" dataDxfId="576">
      <calculatedColumnFormula>IF(Table1[[#This Row],[Reasons for Churn]]= "No reason", "No Reason", "Churned")</calculatedColumnFormula>
    </tableColumn>
    <tableColumn id="17" xr3:uid="{4A7B7180-0743-4520-8058-B8F11FA2F323}" name="Reasons for Churn"/>
    <tableColumn id="28" xr3:uid="{70BFBF9D-D421-466E-A9A6-E0F6456E6BF5}" name="Churn Score" dataDxfId="575">
      <calculatedColumnFormula>IF(L2=1,50,IF(L2=2,40,IF(L2=3,20,IF(L2=4,10,IF(L2=5,5,0)))))
+ IF(N2&lt;=3,30,IF(N2&lt;=12,20,IF(N2&lt;=24,10,5)))
+ IF(I2&gt;=3,10,5)
+ IF(V2&gt;150,10,0)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CF17E4-88C4-403F-B2D0-B64C04BAC7D5}" name="Table1__2" displayName="Table1__2" ref="A1:AC497" tableType="queryTable" totalsRowShown="0">
  <autoFilter ref="A1:AC497" xr:uid="{20CF17E4-88C4-403F-B2D0-B64C04BAC7D5}"/>
  <sortState xmlns:xlrd2="http://schemas.microsoft.com/office/spreadsheetml/2017/richdata2" ref="A2:AC497">
    <sortCondition ref="A1:A497"/>
  </sortState>
  <tableColumns count="29">
    <tableColumn id="1" xr3:uid="{7CF96232-13C7-4A7E-B9D6-480AAE464026}" uniqueName="1" name="Customer ID" queryTableFieldId="1" dataDxfId="574"/>
    <tableColumn id="2" xr3:uid="{E2DF8BD2-FA1D-424F-B626-020CC3804CFE}" uniqueName="2" name="Full Name" queryTableFieldId="2" dataDxfId="573"/>
    <tableColumn id="3" xr3:uid="{BA57102B-F706-45C5-B7D7-33798263BAE0}" uniqueName="3" name="Date of Purchase" queryTableFieldId="3" dataDxfId="5"/>
    <tableColumn id="4" xr3:uid="{D1C46FF2-D404-4929-900C-D66619CF6B66}" uniqueName="4" name="Age" queryTableFieldId="4"/>
    <tableColumn id="19" xr3:uid="{AA8297A5-78BD-4169-A9F4-EA27506DF5DE}" uniqueName="19" name="Age Brackect" queryTableFieldId="19"/>
    <tableColumn id="5" xr3:uid="{9B4957A7-C5C5-4403-8815-2B35347E927E}" uniqueName="5" name="State" queryTableFieldId="5" dataDxfId="572"/>
    <tableColumn id="28" xr3:uid="{B27EF181-9634-475E-B908-56707515B093}" uniqueName="28" name="Zone" queryTableFieldId="39"/>
    <tableColumn id="6" xr3:uid="{46DD8F98-A793-4BF4-8D61-BDEE555504B1}" uniqueName="6" name="MTN Device" queryTableFieldId="6" dataDxfId="571"/>
    <tableColumn id="20" xr3:uid="{671F7E48-71C2-4AD2-A334-C8920C67A6BF}" uniqueName="20" name="Device Count" queryTableFieldId="20"/>
    <tableColumn id="21" xr3:uid="{04B3677D-FC96-435C-9212-049D07FE1D27}" uniqueName="21" name="No. of Device" queryTableFieldId="21"/>
    <tableColumn id="7" xr3:uid="{E5B934FA-91F4-4415-A5DB-A95918B2C45C}" uniqueName="7" name="Gender" queryTableFieldId="7" dataDxfId="570"/>
    <tableColumn id="8" xr3:uid="{CB9E6B30-14C6-4217-9FF0-2557CE1FEA5D}" uniqueName="8" name="Satisfaction Rate" queryTableFieldId="8" dataDxfId="4"/>
    <tableColumn id="9" xr3:uid="{73ADBA3F-233E-47B8-98D3-B35CD41D5AC6}" uniqueName="9" name="Customer Review" queryTableFieldId="9" dataDxfId="569"/>
    <tableColumn id="10" xr3:uid="{D568FFA5-7320-4E26-B2D2-E7D512E02CCC}" uniqueName="10" name="Customer Tenure in months" queryTableFieldId="10"/>
    <tableColumn id="23" xr3:uid="{4A1099FA-2286-46B9-9066-1A4E8704AA6D}" uniqueName="23" name="Costumer tenure" queryTableFieldId="25"/>
    <tableColumn id="11" xr3:uid="{D093D4F1-5D70-484D-A1DE-919B5C422AC0}" uniqueName="11" name="Subscription Plan" queryTableFieldId="11" dataDxfId="568"/>
    <tableColumn id="12" xr3:uid="{21733AB9-686D-435D-8954-DEE9E0E2CEEE}" uniqueName="12" name="Unit Price" queryTableFieldId="12" dataDxfId="3"/>
    <tableColumn id="13" xr3:uid="{282780DD-AA57-4E2C-9075-977F9D5A95CB}" uniqueName="13" name="Number of Times Purchased" queryTableFieldId="13"/>
    <tableColumn id="14" xr3:uid="{C394204F-C201-41C5-8E26-4F6E9580DF5C}" uniqueName="14" name="Total Revenue" queryTableFieldId="14" dataDxfId="2"/>
    <tableColumn id="15" xr3:uid="{4FE90C71-5E36-4677-8A24-98699D27EEE6}" uniqueName="15" name="Total user revenue" queryTableFieldId="15" dataDxfId="1"/>
    <tableColumn id="26" xr3:uid="{A0062722-1BBC-4D23-B679-149401083EC9}" uniqueName="26" name="Plan Category" queryTableFieldId="30"/>
    <tableColumn id="29" xr3:uid="{79685E9F-A0FE-4730-8BFA-1A3931897E2E}" uniqueName="29" name="Total data usage" queryTableFieldId="42"/>
    <tableColumn id="16" xr3:uid="{EAB8F04F-7E8E-427D-A5B9-CD0C8A6A0B12}" uniqueName="16" name="Data Usage" queryTableFieldId="16"/>
    <tableColumn id="17" xr3:uid="{CFD78306-064A-4787-8305-412F23A239FD}" uniqueName="17" name="Customer Churn Status" queryTableFieldId="17" dataDxfId="567"/>
    <tableColumn id="24" xr3:uid="{AC7CF241-7635-4298-A8C7-05EA10F85BE8}" uniqueName="24" name="Device churn rate " queryTableFieldId="34" dataDxfId="0" dataCellStyle="Percent"/>
    <tableColumn id="22" xr3:uid="{434747E4-F3A4-401A-837F-0C957C01EE66}" uniqueName="22" name="Churn Flag" queryTableFieldId="32"/>
    <tableColumn id="25" xr3:uid="{BDB1FCB8-F2BF-4553-BC54-EDCCA58C58D6}" uniqueName="25" name="Complaints" queryTableFieldId="36"/>
    <tableColumn id="18" xr3:uid="{E05A1C3A-2203-46CC-A279-F024E01B943A}" uniqueName="18" name="Reasons for Churn" queryTableFieldId="18" dataDxfId="566"/>
    <tableColumn id="30" xr3:uid="{5DBEA635-035D-4FE5-A581-43BF7D034A4A}" uniqueName="30" name="Churn Score" queryTableFieldId="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6BBF0-41C1-49F9-B22B-148763056D2C}">
  <dimension ref="A1:Q975"/>
  <sheetViews>
    <sheetView workbookViewId="0">
      <selection activeCell="J1" sqref="J1"/>
    </sheetView>
  </sheetViews>
  <sheetFormatPr defaultRowHeight="15" x14ac:dyDescent="0.25"/>
  <cols>
    <col min="10" max="10" width="19.14062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s="1">
        <v>45658</v>
      </c>
      <c r="D2">
        <v>27</v>
      </c>
      <c r="E2" t="s">
        <v>19</v>
      </c>
      <c r="F2" t="s">
        <v>20</v>
      </c>
      <c r="G2" t="s">
        <v>21</v>
      </c>
      <c r="H2">
        <v>2</v>
      </c>
      <c r="I2" t="s">
        <v>22</v>
      </c>
      <c r="J2">
        <v>2</v>
      </c>
      <c r="K2" t="s">
        <v>23</v>
      </c>
      <c r="L2">
        <v>35000</v>
      </c>
      <c r="M2">
        <v>19</v>
      </c>
      <c r="N2">
        <v>665000</v>
      </c>
      <c r="O2">
        <v>44.48</v>
      </c>
      <c r="P2" t="s">
        <v>24</v>
      </c>
      <c r="Q2" t="s">
        <v>25</v>
      </c>
    </row>
    <row r="3" spans="1:17" x14ac:dyDescent="0.25">
      <c r="A3" t="s">
        <v>26</v>
      </c>
      <c r="B3" t="s">
        <v>27</v>
      </c>
      <c r="C3" s="1">
        <v>45717</v>
      </c>
      <c r="D3">
        <v>16</v>
      </c>
      <c r="E3" t="s">
        <v>28</v>
      </c>
      <c r="F3" t="s">
        <v>29</v>
      </c>
      <c r="G3" t="s">
        <v>30</v>
      </c>
      <c r="H3">
        <v>2</v>
      </c>
      <c r="I3" t="s">
        <v>22</v>
      </c>
      <c r="J3">
        <v>22</v>
      </c>
      <c r="K3" t="s">
        <v>31</v>
      </c>
      <c r="L3">
        <v>5500</v>
      </c>
      <c r="M3">
        <v>12</v>
      </c>
      <c r="N3">
        <v>66000</v>
      </c>
      <c r="O3">
        <v>19.79</v>
      </c>
      <c r="P3" t="s">
        <v>24</v>
      </c>
      <c r="Q3" t="s">
        <v>32</v>
      </c>
    </row>
    <row r="4" spans="1:17" x14ac:dyDescent="0.25">
      <c r="A4" t="s">
        <v>33</v>
      </c>
      <c r="B4" t="s">
        <v>34</v>
      </c>
      <c r="C4" s="1">
        <v>45717</v>
      </c>
      <c r="D4">
        <v>21</v>
      </c>
      <c r="E4" t="s">
        <v>35</v>
      </c>
      <c r="F4" t="s">
        <v>36</v>
      </c>
      <c r="G4" t="s">
        <v>21</v>
      </c>
      <c r="H4">
        <v>1</v>
      </c>
      <c r="I4" t="s">
        <v>37</v>
      </c>
      <c r="J4">
        <v>60</v>
      </c>
      <c r="K4" t="s">
        <v>38</v>
      </c>
      <c r="L4">
        <v>20000</v>
      </c>
      <c r="M4">
        <v>8</v>
      </c>
      <c r="N4">
        <v>160000</v>
      </c>
      <c r="O4">
        <v>9.64</v>
      </c>
      <c r="P4" t="s">
        <v>39</v>
      </c>
    </row>
    <row r="5" spans="1:17" x14ac:dyDescent="0.25">
      <c r="A5" t="s">
        <v>33</v>
      </c>
      <c r="B5" t="s">
        <v>34</v>
      </c>
      <c r="C5" s="1">
        <v>45717</v>
      </c>
      <c r="D5">
        <v>21</v>
      </c>
      <c r="E5" t="s">
        <v>35</v>
      </c>
      <c r="F5" t="s">
        <v>29</v>
      </c>
      <c r="G5" t="s">
        <v>21</v>
      </c>
      <c r="H5">
        <v>1</v>
      </c>
      <c r="I5" t="s">
        <v>37</v>
      </c>
      <c r="J5">
        <v>60</v>
      </c>
      <c r="K5" t="s">
        <v>40</v>
      </c>
      <c r="L5">
        <v>500</v>
      </c>
      <c r="M5">
        <v>8</v>
      </c>
      <c r="N5">
        <v>4000</v>
      </c>
      <c r="O5">
        <v>197.05</v>
      </c>
      <c r="P5" t="s">
        <v>39</v>
      </c>
    </row>
    <row r="6" spans="1:17" x14ac:dyDescent="0.25">
      <c r="A6" t="s">
        <v>33</v>
      </c>
      <c r="B6" t="s">
        <v>34</v>
      </c>
      <c r="C6" s="1">
        <v>45717</v>
      </c>
      <c r="D6">
        <v>21</v>
      </c>
      <c r="E6" t="s">
        <v>35</v>
      </c>
      <c r="F6" t="s">
        <v>41</v>
      </c>
      <c r="G6" t="s">
        <v>21</v>
      </c>
      <c r="H6">
        <v>1</v>
      </c>
      <c r="I6" t="s">
        <v>37</v>
      </c>
      <c r="J6">
        <v>60</v>
      </c>
      <c r="K6" t="s">
        <v>42</v>
      </c>
      <c r="L6">
        <v>9000</v>
      </c>
      <c r="M6">
        <v>15</v>
      </c>
      <c r="N6">
        <v>135000</v>
      </c>
      <c r="O6">
        <v>76.34</v>
      </c>
      <c r="P6" t="s">
        <v>39</v>
      </c>
    </row>
    <row r="7" spans="1:17" x14ac:dyDescent="0.25">
      <c r="A7" t="s">
        <v>43</v>
      </c>
      <c r="B7" t="s">
        <v>44</v>
      </c>
      <c r="C7" s="1">
        <v>45717</v>
      </c>
      <c r="D7">
        <v>36</v>
      </c>
      <c r="E7" t="s">
        <v>45</v>
      </c>
      <c r="F7" t="s">
        <v>20</v>
      </c>
      <c r="G7" t="s">
        <v>30</v>
      </c>
      <c r="H7">
        <v>1</v>
      </c>
      <c r="I7" t="s">
        <v>37</v>
      </c>
      <c r="J7">
        <v>14</v>
      </c>
      <c r="K7" t="s">
        <v>46</v>
      </c>
      <c r="L7">
        <v>4500</v>
      </c>
      <c r="M7">
        <v>9</v>
      </c>
      <c r="N7">
        <v>40500</v>
      </c>
      <c r="O7">
        <v>92.72</v>
      </c>
      <c r="P7" t="s">
        <v>39</v>
      </c>
    </row>
    <row r="8" spans="1:17" x14ac:dyDescent="0.25">
      <c r="A8" t="s">
        <v>47</v>
      </c>
      <c r="B8" t="s">
        <v>48</v>
      </c>
      <c r="C8" s="1">
        <v>45658</v>
      </c>
      <c r="D8">
        <v>57</v>
      </c>
      <c r="E8" t="s">
        <v>49</v>
      </c>
      <c r="F8" t="s">
        <v>20</v>
      </c>
      <c r="G8" t="s">
        <v>21</v>
      </c>
      <c r="H8">
        <v>3</v>
      </c>
      <c r="I8" t="s">
        <v>50</v>
      </c>
      <c r="J8">
        <v>53</v>
      </c>
      <c r="K8" t="s">
        <v>51</v>
      </c>
      <c r="L8">
        <v>9000</v>
      </c>
      <c r="M8">
        <v>16</v>
      </c>
      <c r="N8">
        <v>144000</v>
      </c>
      <c r="O8">
        <v>42.92</v>
      </c>
      <c r="P8" t="s">
        <v>39</v>
      </c>
    </row>
    <row r="9" spans="1:17" x14ac:dyDescent="0.25">
      <c r="A9" t="s">
        <v>52</v>
      </c>
      <c r="B9" t="s">
        <v>53</v>
      </c>
      <c r="C9" s="1">
        <v>45689</v>
      </c>
      <c r="D9">
        <v>74</v>
      </c>
      <c r="E9" t="s">
        <v>54</v>
      </c>
      <c r="F9" t="s">
        <v>29</v>
      </c>
      <c r="G9" t="s">
        <v>30</v>
      </c>
      <c r="H9">
        <v>5</v>
      </c>
      <c r="I9" t="s">
        <v>55</v>
      </c>
      <c r="J9">
        <v>9</v>
      </c>
      <c r="K9" t="s">
        <v>56</v>
      </c>
      <c r="L9">
        <v>3500</v>
      </c>
      <c r="M9">
        <v>5</v>
      </c>
      <c r="N9">
        <v>17500</v>
      </c>
      <c r="O9">
        <v>44.25</v>
      </c>
      <c r="P9" t="s">
        <v>39</v>
      </c>
    </row>
    <row r="10" spans="1:17" x14ac:dyDescent="0.25">
      <c r="A10" t="s">
        <v>52</v>
      </c>
      <c r="B10" t="s">
        <v>53</v>
      </c>
      <c r="C10" s="1">
        <v>45689</v>
      </c>
      <c r="D10">
        <v>74</v>
      </c>
      <c r="E10" t="s">
        <v>54</v>
      </c>
      <c r="F10" t="s">
        <v>36</v>
      </c>
      <c r="G10" t="s">
        <v>30</v>
      </c>
      <c r="H10">
        <v>5</v>
      </c>
      <c r="I10" t="s">
        <v>55</v>
      </c>
      <c r="J10">
        <v>9</v>
      </c>
      <c r="K10" t="s">
        <v>57</v>
      </c>
      <c r="L10">
        <v>150000</v>
      </c>
      <c r="M10">
        <v>2</v>
      </c>
      <c r="N10">
        <v>300000</v>
      </c>
      <c r="O10">
        <v>18.64</v>
      </c>
      <c r="P10" t="s">
        <v>39</v>
      </c>
    </row>
    <row r="11" spans="1:17" x14ac:dyDescent="0.25">
      <c r="A11" t="s">
        <v>52</v>
      </c>
      <c r="B11" t="s">
        <v>53</v>
      </c>
      <c r="C11" s="1">
        <v>45689</v>
      </c>
      <c r="D11">
        <v>74</v>
      </c>
      <c r="E11" t="s">
        <v>54</v>
      </c>
      <c r="F11" t="s">
        <v>20</v>
      </c>
      <c r="G11" t="s">
        <v>30</v>
      </c>
      <c r="H11">
        <v>5</v>
      </c>
      <c r="I11" t="s">
        <v>55</v>
      </c>
      <c r="J11">
        <v>9</v>
      </c>
      <c r="K11" t="s">
        <v>58</v>
      </c>
      <c r="L11">
        <v>16000</v>
      </c>
      <c r="M11">
        <v>6</v>
      </c>
      <c r="N11">
        <v>96000</v>
      </c>
      <c r="O11">
        <v>30.99</v>
      </c>
      <c r="P11" t="s">
        <v>39</v>
      </c>
    </row>
    <row r="12" spans="1:17" x14ac:dyDescent="0.25">
      <c r="A12" t="s">
        <v>59</v>
      </c>
      <c r="B12" t="s">
        <v>60</v>
      </c>
      <c r="C12" s="1">
        <v>45717</v>
      </c>
      <c r="D12">
        <v>24</v>
      </c>
      <c r="E12" t="s">
        <v>61</v>
      </c>
      <c r="F12" t="s">
        <v>41</v>
      </c>
      <c r="G12" t="s">
        <v>30</v>
      </c>
      <c r="H12">
        <v>5</v>
      </c>
      <c r="I12" t="s">
        <v>55</v>
      </c>
      <c r="J12">
        <v>39</v>
      </c>
      <c r="K12" t="s">
        <v>62</v>
      </c>
      <c r="L12">
        <v>24000</v>
      </c>
      <c r="M12">
        <v>11</v>
      </c>
      <c r="N12">
        <v>264000</v>
      </c>
      <c r="O12">
        <v>150.30000000000001</v>
      </c>
      <c r="P12" t="s">
        <v>24</v>
      </c>
      <c r="Q12" t="s">
        <v>25</v>
      </c>
    </row>
    <row r="13" spans="1:17" x14ac:dyDescent="0.25">
      <c r="A13" t="s">
        <v>63</v>
      </c>
      <c r="B13" t="s">
        <v>64</v>
      </c>
      <c r="C13" s="1">
        <v>45658</v>
      </c>
      <c r="D13">
        <v>53</v>
      </c>
      <c r="E13" t="s">
        <v>19</v>
      </c>
      <c r="F13" t="s">
        <v>41</v>
      </c>
      <c r="G13" t="s">
        <v>21</v>
      </c>
      <c r="H13">
        <v>3</v>
      </c>
      <c r="I13" t="s">
        <v>50</v>
      </c>
      <c r="J13">
        <v>30</v>
      </c>
      <c r="K13" t="s">
        <v>65</v>
      </c>
      <c r="L13">
        <v>30000</v>
      </c>
      <c r="M13">
        <v>17</v>
      </c>
      <c r="N13">
        <v>510000</v>
      </c>
      <c r="O13">
        <v>168.41</v>
      </c>
      <c r="P13" t="s">
        <v>39</v>
      </c>
    </row>
    <row r="14" spans="1:17" x14ac:dyDescent="0.25">
      <c r="A14" t="s">
        <v>66</v>
      </c>
      <c r="B14" t="s">
        <v>67</v>
      </c>
      <c r="C14" s="1">
        <v>45658</v>
      </c>
      <c r="D14">
        <v>35</v>
      </c>
      <c r="E14" t="s">
        <v>45</v>
      </c>
      <c r="F14" t="s">
        <v>41</v>
      </c>
      <c r="G14" t="s">
        <v>21</v>
      </c>
      <c r="H14">
        <v>5</v>
      </c>
      <c r="I14" t="s">
        <v>55</v>
      </c>
      <c r="J14">
        <v>35</v>
      </c>
      <c r="K14" t="s">
        <v>65</v>
      </c>
      <c r="L14">
        <v>30000</v>
      </c>
      <c r="M14">
        <v>10</v>
      </c>
      <c r="N14">
        <v>300000</v>
      </c>
      <c r="O14">
        <v>175.81</v>
      </c>
      <c r="P14" t="s">
        <v>39</v>
      </c>
    </row>
    <row r="15" spans="1:17" x14ac:dyDescent="0.25">
      <c r="A15" t="s">
        <v>68</v>
      </c>
      <c r="B15" t="s">
        <v>69</v>
      </c>
      <c r="C15" s="1">
        <v>45717</v>
      </c>
      <c r="D15">
        <v>23</v>
      </c>
      <c r="E15" t="s">
        <v>70</v>
      </c>
      <c r="F15" t="s">
        <v>20</v>
      </c>
      <c r="G15" t="s">
        <v>21</v>
      </c>
      <c r="H15">
        <v>1</v>
      </c>
      <c r="I15" t="s">
        <v>37</v>
      </c>
      <c r="J15">
        <v>6</v>
      </c>
      <c r="K15" t="s">
        <v>46</v>
      </c>
      <c r="L15">
        <v>4500</v>
      </c>
      <c r="M15">
        <v>20</v>
      </c>
      <c r="N15">
        <v>90000</v>
      </c>
      <c r="O15">
        <v>53.38</v>
      </c>
      <c r="P15" t="s">
        <v>39</v>
      </c>
    </row>
    <row r="16" spans="1:17" x14ac:dyDescent="0.25">
      <c r="A16" t="s">
        <v>68</v>
      </c>
      <c r="B16" t="s">
        <v>69</v>
      </c>
      <c r="C16" s="1">
        <v>45717</v>
      </c>
      <c r="D16">
        <v>23</v>
      </c>
      <c r="E16" t="s">
        <v>70</v>
      </c>
      <c r="F16" t="s">
        <v>41</v>
      </c>
      <c r="G16" t="s">
        <v>21</v>
      </c>
      <c r="H16">
        <v>1</v>
      </c>
      <c r="I16" t="s">
        <v>37</v>
      </c>
      <c r="J16">
        <v>6</v>
      </c>
      <c r="K16" t="s">
        <v>71</v>
      </c>
      <c r="L16">
        <v>14500</v>
      </c>
      <c r="M16">
        <v>18</v>
      </c>
      <c r="N16">
        <v>261000</v>
      </c>
      <c r="O16">
        <v>192.89</v>
      </c>
      <c r="P16" t="s">
        <v>39</v>
      </c>
    </row>
    <row r="17" spans="1:17" x14ac:dyDescent="0.25">
      <c r="A17" t="s">
        <v>68</v>
      </c>
      <c r="B17" t="s">
        <v>69</v>
      </c>
      <c r="C17" s="1">
        <v>45717</v>
      </c>
      <c r="D17">
        <v>23</v>
      </c>
      <c r="E17" t="s">
        <v>70</v>
      </c>
      <c r="F17" t="s">
        <v>29</v>
      </c>
      <c r="G17" t="s">
        <v>21</v>
      </c>
      <c r="H17">
        <v>1</v>
      </c>
      <c r="I17" t="s">
        <v>37</v>
      </c>
      <c r="J17">
        <v>6</v>
      </c>
      <c r="K17" t="s">
        <v>72</v>
      </c>
      <c r="L17">
        <v>350</v>
      </c>
      <c r="M17">
        <v>13</v>
      </c>
      <c r="N17">
        <v>4550</v>
      </c>
      <c r="O17">
        <v>142.72999999999999</v>
      </c>
      <c r="P17" t="s">
        <v>39</v>
      </c>
    </row>
    <row r="18" spans="1:17" x14ac:dyDescent="0.25">
      <c r="A18" t="s">
        <v>73</v>
      </c>
      <c r="B18" t="s">
        <v>74</v>
      </c>
      <c r="C18" s="1">
        <v>45689</v>
      </c>
      <c r="D18">
        <v>72</v>
      </c>
      <c r="E18" t="s">
        <v>75</v>
      </c>
      <c r="F18" t="s">
        <v>20</v>
      </c>
      <c r="G18" t="s">
        <v>30</v>
      </c>
      <c r="H18">
        <v>2</v>
      </c>
      <c r="I18" t="s">
        <v>22</v>
      </c>
      <c r="J18">
        <v>8</v>
      </c>
      <c r="K18" t="s">
        <v>58</v>
      </c>
      <c r="L18">
        <v>16000</v>
      </c>
      <c r="M18">
        <v>2</v>
      </c>
      <c r="N18">
        <v>32000</v>
      </c>
      <c r="O18">
        <v>14.66</v>
      </c>
      <c r="P18" t="s">
        <v>24</v>
      </c>
      <c r="Q18" t="s">
        <v>76</v>
      </c>
    </row>
    <row r="19" spans="1:17" x14ac:dyDescent="0.25">
      <c r="A19" t="s">
        <v>73</v>
      </c>
      <c r="B19" t="s">
        <v>74</v>
      </c>
      <c r="C19" s="1">
        <v>45689</v>
      </c>
      <c r="D19">
        <v>72</v>
      </c>
      <c r="E19" t="s">
        <v>75</v>
      </c>
      <c r="F19" t="s">
        <v>36</v>
      </c>
      <c r="G19" t="s">
        <v>30</v>
      </c>
      <c r="H19">
        <v>2</v>
      </c>
      <c r="I19" t="s">
        <v>22</v>
      </c>
      <c r="J19">
        <v>8</v>
      </c>
      <c r="K19" t="s">
        <v>71</v>
      </c>
      <c r="L19">
        <v>14500</v>
      </c>
      <c r="M19">
        <v>2</v>
      </c>
      <c r="N19">
        <v>29000</v>
      </c>
      <c r="O19">
        <v>13.95</v>
      </c>
      <c r="P19" t="s">
        <v>24</v>
      </c>
      <c r="Q19" t="s">
        <v>76</v>
      </c>
    </row>
    <row r="20" spans="1:17" x14ac:dyDescent="0.25">
      <c r="A20" t="s">
        <v>73</v>
      </c>
      <c r="B20" t="s">
        <v>74</v>
      </c>
      <c r="C20" s="1">
        <v>45689</v>
      </c>
      <c r="D20">
        <v>72</v>
      </c>
      <c r="E20" t="s">
        <v>75</v>
      </c>
      <c r="F20" t="s">
        <v>41</v>
      </c>
      <c r="G20" t="s">
        <v>30</v>
      </c>
      <c r="H20">
        <v>2</v>
      </c>
      <c r="I20" t="s">
        <v>22</v>
      </c>
      <c r="J20">
        <v>8</v>
      </c>
      <c r="K20" t="s">
        <v>65</v>
      </c>
      <c r="L20">
        <v>30000</v>
      </c>
      <c r="M20">
        <v>8</v>
      </c>
      <c r="N20">
        <v>240000</v>
      </c>
      <c r="O20">
        <v>14.64</v>
      </c>
      <c r="P20" t="s">
        <v>24</v>
      </c>
      <c r="Q20" t="s">
        <v>76</v>
      </c>
    </row>
    <row r="21" spans="1:17" x14ac:dyDescent="0.25">
      <c r="A21" t="s">
        <v>77</v>
      </c>
      <c r="B21" t="s">
        <v>78</v>
      </c>
      <c r="C21" s="1">
        <v>45717</v>
      </c>
      <c r="D21">
        <v>78</v>
      </c>
      <c r="E21" t="s">
        <v>79</v>
      </c>
      <c r="F21" t="s">
        <v>20</v>
      </c>
      <c r="G21" t="s">
        <v>21</v>
      </c>
      <c r="H21">
        <v>2</v>
      </c>
      <c r="I21" t="s">
        <v>22</v>
      </c>
      <c r="J21">
        <v>47</v>
      </c>
      <c r="K21" t="s">
        <v>58</v>
      </c>
      <c r="L21">
        <v>16000</v>
      </c>
      <c r="M21">
        <v>12</v>
      </c>
      <c r="N21">
        <v>192000</v>
      </c>
      <c r="O21">
        <v>131.97</v>
      </c>
      <c r="P21" t="s">
        <v>39</v>
      </c>
    </row>
    <row r="22" spans="1:17" x14ac:dyDescent="0.25">
      <c r="A22" t="s">
        <v>77</v>
      </c>
      <c r="B22" t="s">
        <v>78</v>
      </c>
      <c r="C22" s="1">
        <v>45717</v>
      </c>
      <c r="D22">
        <v>78</v>
      </c>
      <c r="E22" t="s">
        <v>79</v>
      </c>
      <c r="F22" t="s">
        <v>41</v>
      </c>
      <c r="G22" t="s">
        <v>21</v>
      </c>
      <c r="H22">
        <v>2</v>
      </c>
      <c r="I22" t="s">
        <v>22</v>
      </c>
      <c r="J22">
        <v>47</v>
      </c>
      <c r="K22" t="s">
        <v>71</v>
      </c>
      <c r="L22">
        <v>14500</v>
      </c>
      <c r="M22">
        <v>2</v>
      </c>
      <c r="N22">
        <v>29000</v>
      </c>
      <c r="O22">
        <v>82.51</v>
      </c>
      <c r="P22" t="s">
        <v>39</v>
      </c>
    </row>
    <row r="23" spans="1:17" x14ac:dyDescent="0.25">
      <c r="A23" t="s">
        <v>80</v>
      </c>
      <c r="B23" t="s">
        <v>81</v>
      </c>
      <c r="C23" s="1">
        <v>45658</v>
      </c>
      <c r="D23">
        <v>23</v>
      </c>
      <c r="E23" t="s">
        <v>82</v>
      </c>
      <c r="F23" t="s">
        <v>20</v>
      </c>
      <c r="G23" t="s">
        <v>30</v>
      </c>
      <c r="H23">
        <v>2</v>
      </c>
      <c r="I23" t="s">
        <v>22</v>
      </c>
      <c r="J23">
        <v>52</v>
      </c>
      <c r="K23" t="s">
        <v>46</v>
      </c>
      <c r="L23">
        <v>4500</v>
      </c>
      <c r="M23">
        <v>8</v>
      </c>
      <c r="N23">
        <v>36000</v>
      </c>
      <c r="O23">
        <v>56.07</v>
      </c>
      <c r="P23" t="s">
        <v>24</v>
      </c>
      <c r="Q23" t="s">
        <v>25</v>
      </c>
    </row>
    <row r="24" spans="1:17" x14ac:dyDescent="0.25">
      <c r="A24" t="s">
        <v>80</v>
      </c>
      <c r="B24" t="s">
        <v>81</v>
      </c>
      <c r="C24" s="1">
        <v>45658</v>
      </c>
      <c r="D24">
        <v>23</v>
      </c>
      <c r="E24" t="s">
        <v>82</v>
      </c>
      <c r="F24" t="s">
        <v>29</v>
      </c>
      <c r="G24" t="s">
        <v>30</v>
      </c>
      <c r="H24">
        <v>2</v>
      </c>
      <c r="I24" t="s">
        <v>22</v>
      </c>
      <c r="J24">
        <v>52</v>
      </c>
      <c r="K24" t="s">
        <v>83</v>
      </c>
      <c r="L24">
        <v>1000</v>
      </c>
      <c r="M24">
        <v>18</v>
      </c>
      <c r="N24">
        <v>18000</v>
      </c>
      <c r="O24">
        <v>88.9</v>
      </c>
      <c r="P24" t="s">
        <v>24</v>
      </c>
      <c r="Q24" t="s">
        <v>25</v>
      </c>
    </row>
    <row r="25" spans="1:17" x14ac:dyDescent="0.25">
      <c r="A25" t="s">
        <v>84</v>
      </c>
      <c r="B25" t="s">
        <v>85</v>
      </c>
      <c r="C25" s="1">
        <v>45689</v>
      </c>
      <c r="D25">
        <v>22</v>
      </c>
      <c r="E25" t="s">
        <v>86</v>
      </c>
      <c r="F25" t="s">
        <v>20</v>
      </c>
      <c r="G25" t="s">
        <v>21</v>
      </c>
      <c r="H25">
        <v>2</v>
      </c>
      <c r="I25" t="s">
        <v>22</v>
      </c>
      <c r="J25">
        <v>6</v>
      </c>
      <c r="K25" t="s">
        <v>58</v>
      </c>
      <c r="L25">
        <v>16000</v>
      </c>
      <c r="M25">
        <v>1</v>
      </c>
      <c r="N25">
        <v>16000</v>
      </c>
      <c r="O25">
        <v>33.35</v>
      </c>
      <c r="P25" t="s">
        <v>39</v>
      </c>
    </row>
    <row r="26" spans="1:17" x14ac:dyDescent="0.25">
      <c r="A26" t="s">
        <v>84</v>
      </c>
      <c r="B26" t="s">
        <v>85</v>
      </c>
      <c r="C26" s="1">
        <v>45689</v>
      </c>
      <c r="D26">
        <v>22</v>
      </c>
      <c r="E26" t="s">
        <v>86</v>
      </c>
      <c r="F26" t="s">
        <v>29</v>
      </c>
      <c r="G26" t="s">
        <v>21</v>
      </c>
      <c r="H26">
        <v>2</v>
      </c>
      <c r="I26" t="s">
        <v>22</v>
      </c>
      <c r="J26">
        <v>6</v>
      </c>
      <c r="K26" t="s">
        <v>87</v>
      </c>
      <c r="L26">
        <v>7500</v>
      </c>
      <c r="M26">
        <v>15</v>
      </c>
      <c r="N26">
        <v>112500</v>
      </c>
      <c r="O26">
        <v>53.41</v>
      </c>
      <c r="P26" t="s">
        <v>39</v>
      </c>
    </row>
    <row r="27" spans="1:17" x14ac:dyDescent="0.25">
      <c r="A27" t="s">
        <v>88</v>
      </c>
      <c r="B27" t="s">
        <v>89</v>
      </c>
      <c r="C27" s="1">
        <v>45717</v>
      </c>
      <c r="D27">
        <v>70</v>
      </c>
      <c r="E27" t="s">
        <v>90</v>
      </c>
      <c r="F27" t="s">
        <v>41</v>
      </c>
      <c r="G27" t="s">
        <v>21</v>
      </c>
      <c r="H27">
        <v>2</v>
      </c>
      <c r="I27" t="s">
        <v>22</v>
      </c>
      <c r="J27">
        <v>13</v>
      </c>
      <c r="K27" t="s">
        <v>42</v>
      </c>
      <c r="L27">
        <v>9000</v>
      </c>
      <c r="M27">
        <v>16</v>
      </c>
      <c r="N27">
        <v>144000</v>
      </c>
      <c r="O27">
        <v>10.5</v>
      </c>
      <c r="P27" t="s">
        <v>39</v>
      </c>
    </row>
    <row r="28" spans="1:17" x14ac:dyDescent="0.25">
      <c r="A28" t="s">
        <v>88</v>
      </c>
      <c r="B28" t="s">
        <v>89</v>
      </c>
      <c r="C28" s="1">
        <v>45717</v>
      </c>
      <c r="D28">
        <v>70</v>
      </c>
      <c r="E28" t="s">
        <v>90</v>
      </c>
      <c r="F28" t="s">
        <v>36</v>
      </c>
      <c r="G28" t="s">
        <v>21</v>
      </c>
      <c r="H28">
        <v>2</v>
      </c>
      <c r="I28" t="s">
        <v>22</v>
      </c>
      <c r="J28">
        <v>13</v>
      </c>
      <c r="K28" t="s">
        <v>65</v>
      </c>
      <c r="L28">
        <v>30000</v>
      </c>
      <c r="M28">
        <v>17</v>
      </c>
      <c r="N28">
        <v>510000</v>
      </c>
      <c r="O28">
        <v>11.85</v>
      </c>
      <c r="P28" t="s">
        <v>39</v>
      </c>
    </row>
    <row r="29" spans="1:17" x14ac:dyDescent="0.25">
      <c r="A29" t="s">
        <v>88</v>
      </c>
      <c r="B29" t="s">
        <v>89</v>
      </c>
      <c r="C29" s="1">
        <v>45717</v>
      </c>
      <c r="D29">
        <v>70</v>
      </c>
      <c r="E29" t="s">
        <v>90</v>
      </c>
      <c r="F29" t="s">
        <v>20</v>
      </c>
      <c r="G29" t="s">
        <v>21</v>
      </c>
      <c r="H29">
        <v>2</v>
      </c>
      <c r="I29" t="s">
        <v>22</v>
      </c>
      <c r="J29">
        <v>13</v>
      </c>
      <c r="K29" t="s">
        <v>58</v>
      </c>
      <c r="L29">
        <v>16000</v>
      </c>
      <c r="M29">
        <v>3</v>
      </c>
      <c r="N29">
        <v>48000</v>
      </c>
      <c r="O29">
        <v>170.34</v>
      </c>
      <c r="P29" t="s">
        <v>39</v>
      </c>
    </row>
    <row r="30" spans="1:17" x14ac:dyDescent="0.25">
      <c r="A30" t="s">
        <v>91</v>
      </c>
      <c r="B30" t="s">
        <v>92</v>
      </c>
      <c r="C30" s="1">
        <v>45689</v>
      </c>
      <c r="D30">
        <v>46</v>
      </c>
      <c r="E30" t="s">
        <v>82</v>
      </c>
      <c r="F30" t="s">
        <v>41</v>
      </c>
      <c r="G30" t="s">
        <v>21</v>
      </c>
      <c r="H30">
        <v>5</v>
      </c>
      <c r="I30" t="s">
        <v>55</v>
      </c>
      <c r="J30">
        <v>57</v>
      </c>
      <c r="K30" t="s">
        <v>65</v>
      </c>
      <c r="L30">
        <v>30000</v>
      </c>
      <c r="M30">
        <v>11</v>
      </c>
      <c r="N30">
        <v>330000</v>
      </c>
      <c r="O30">
        <v>41.25</v>
      </c>
      <c r="P30" t="s">
        <v>39</v>
      </c>
    </row>
    <row r="31" spans="1:17" x14ac:dyDescent="0.25">
      <c r="A31" t="s">
        <v>91</v>
      </c>
      <c r="B31" t="s">
        <v>92</v>
      </c>
      <c r="C31" s="1">
        <v>45689</v>
      </c>
      <c r="D31">
        <v>46</v>
      </c>
      <c r="E31" t="s">
        <v>82</v>
      </c>
      <c r="F31" t="s">
        <v>20</v>
      </c>
      <c r="G31" t="s">
        <v>21</v>
      </c>
      <c r="H31">
        <v>5</v>
      </c>
      <c r="I31" t="s">
        <v>55</v>
      </c>
      <c r="J31">
        <v>57</v>
      </c>
      <c r="K31" t="s">
        <v>46</v>
      </c>
      <c r="L31">
        <v>4500</v>
      </c>
      <c r="M31">
        <v>5</v>
      </c>
      <c r="N31">
        <v>22500</v>
      </c>
      <c r="O31">
        <v>53.49</v>
      </c>
      <c r="P31" t="s">
        <v>39</v>
      </c>
    </row>
    <row r="32" spans="1:17" x14ac:dyDescent="0.25">
      <c r="A32" t="s">
        <v>91</v>
      </c>
      <c r="B32" t="s">
        <v>92</v>
      </c>
      <c r="C32" s="1">
        <v>45689</v>
      </c>
      <c r="D32">
        <v>46</v>
      </c>
      <c r="E32" t="s">
        <v>82</v>
      </c>
      <c r="F32" t="s">
        <v>36</v>
      </c>
      <c r="G32" t="s">
        <v>21</v>
      </c>
      <c r="H32">
        <v>5</v>
      </c>
      <c r="I32" t="s">
        <v>55</v>
      </c>
      <c r="J32">
        <v>57</v>
      </c>
      <c r="K32" t="s">
        <v>62</v>
      </c>
      <c r="L32">
        <v>24000</v>
      </c>
      <c r="M32">
        <v>3</v>
      </c>
      <c r="N32">
        <v>72000</v>
      </c>
      <c r="O32">
        <v>91.72</v>
      </c>
      <c r="P32" t="s">
        <v>39</v>
      </c>
    </row>
    <row r="33" spans="1:17" x14ac:dyDescent="0.25">
      <c r="A33" t="s">
        <v>93</v>
      </c>
      <c r="B33" t="s">
        <v>94</v>
      </c>
      <c r="C33" s="1">
        <v>45689</v>
      </c>
      <c r="D33">
        <v>74</v>
      </c>
      <c r="E33" t="s">
        <v>95</v>
      </c>
      <c r="F33" t="s">
        <v>20</v>
      </c>
      <c r="G33" t="s">
        <v>21</v>
      </c>
      <c r="H33">
        <v>5</v>
      </c>
      <c r="I33" t="s">
        <v>55</v>
      </c>
      <c r="J33">
        <v>35</v>
      </c>
      <c r="K33" t="s">
        <v>51</v>
      </c>
      <c r="L33">
        <v>9000</v>
      </c>
      <c r="M33">
        <v>15</v>
      </c>
      <c r="N33">
        <v>135000</v>
      </c>
      <c r="O33">
        <v>57.35</v>
      </c>
      <c r="P33" t="s">
        <v>24</v>
      </c>
      <c r="Q33" t="s">
        <v>96</v>
      </c>
    </row>
    <row r="34" spans="1:17" x14ac:dyDescent="0.25">
      <c r="A34" t="s">
        <v>97</v>
      </c>
      <c r="B34" t="s">
        <v>98</v>
      </c>
      <c r="C34" s="1">
        <v>45717</v>
      </c>
      <c r="D34">
        <v>54</v>
      </c>
      <c r="E34" t="s">
        <v>75</v>
      </c>
      <c r="F34" t="s">
        <v>36</v>
      </c>
      <c r="G34" t="s">
        <v>21</v>
      </c>
      <c r="H34">
        <v>1</v>
      </c>
      <c r="I34" t="s">
        <v>37</v>
      </c>
      <c r="J34">
        <v>43</v>
      </c>
      <c r="K34" t="s">
        <v>38</v>
      </c>
      <c r="L34">
        <v>20000</v>
      </c>
      <c r="M34">
        <v>18</v>
      </c>
      <c r="N34">
        <v>360000</v>
      </c>
      <c r="O34">
        <v>178</v>
      </c>
      <c r="P34" t="s">
        <v>39</v>
      </c>
    </row>
    <row r="35" spans="1:17" x14ac:dyDescent="0.25">
      <c r="A35" t="s">
        <v>99</v>
      </c>
      <c r="B35" t="s">
        <v>100</v>
      </c>
      <c r="C35" s="1">
        <v>45717</v>
      </c>
      <c r="D35">
        <v>50</v>
      </c>
      <c r="E35" t="s">
        <v>101</v>
      </c>
      <c r="F35" t="s">
        <v>29</v>
      </c>
      <c r="G35" t="s">
        <v>21</v>
      </c>
      <c r="H35">
        <v>2</v>
      </c>
      <c r="I35" t="s">
        <v>22</v>
      </c>
      <c r="J35">
        <v>46</v>
      </c>
      <c r="K35" t="s">
        <v>102</v>
      </c>
      <c r="L35">
        <v>900</v>
      </c>
      <c r="M35">
        <v>14</v>
      </c>
      <c r="N35">
        <v>12600</v>
      </c>
      <c r="O35">
        <v>18.91</v>
      </c>
      <c r="P35" t="s">
        <v>39</v>
      </c>
    </row>
    <row r="36" spans="1:17" x14ac:dyDescent="0.25">
      <c r="A36" t="s">
        <v>99</v>
      </c>
      <c r="B36" t="s">
        <v>100</v>
      </c>
      <c r="C36" s="1">
        <v>45717</v>
      </c>
      <c r="D36">
        <v>50</v>
      </c>
      <c r="E36" t="s">
        <v>101</v>
      </c>
      <c r="F36" t="s">
        <v>20</v>
      </c>
      <c r="G36" t="s">
        <v>21</v>
      </c>
      <c r="H36">
        <v>2</v>
      </c>
      <c r="I36" t="s">
        <v>22</v>
      </c>
      <c r="J36">
        <v>46</v>
      </c>
      <c r="K36" t="s">
        <v>51</v>
      </c>
      <c r="L36">
        <v>9000</v>
      </c>
      <c r="M36">
        <v>11</v>
      </c>
      <c r="N36">
        <v>99000</v>
      </c>
      <c r="O36">
        <v>9.3000000000000007</v>
      </c>
      <c r="P36" t="s">
        <v>39</v>
      </c>
    </row>
    <row r="37" spans="1:17" x14ac:dyDescent="0.25">
      <c r="A37" t="s">
        <v>103</v>
      </c>
      <c r="B37" t="s">
        <v>104</v>
      </c>
      <c r="C37" s="1">
        <v>45717</v>
      </c>
      <c r="D37">
        <v>49</v>
      </c>
      <c r="E37" t="s">
        <v>28</v>
      </c>
      <c r="F37" t="s">
        <v>20</v>
      </c>
      <c r="G37" t="s">
        <v>30</v>
      </c>
      <c r="H37">
        <v>5</v>
      </c>
      <c r="I37" t="s">
        <v>55</v>
      </c>
      <c r="J37">
        <v>36</v>
      </c>
      <c r="K37" t="s">
        <v>51</v>
      </c>
      <c r="L37">
        <v>9000</v>
      </c>
      <c r="M37">
        <v>5</v>
      </c>
      <c r="N37">
        <v>45000</v>
      </c>
      <c r="O37">
        <v>116.71</v>
      </c>
      <c r="P37" t="s">
        <v>24</v>
      </c>
      <c r="Q37" t="s">
        <v>76</v>
      </c>
    </row>
    <row r="38" spans="1:17" x14ac:dyDescent="0.25">
      <c r="A38" t="s">
        <v>103</v>
      </c>
      <c r="B38" t="s">
        <v>104</v>
      </c>
      <c r="C38" s="1">
        <v>45717</v>
      </c>
      <c r="D38">
        <v>49</v>
      </c>
      <c r="E38" t="s">
        <v>28</v>
      </c>
      <c r="F38" t="s">
        <v>36</v>
      </c>
      <c r="G38" t="s">
        <v>30</v>
      </c>
      <c r="H38">
        <v>5</v>
      </c>
      <c r="I38" t="s">
        <v>55</v>
      </c>
      <c r="J38">
        <v>36</v>
      </c>
      <c r="K38" t="s">
        <v>105</v>
      </c>
      <c r="L38">
        <v>75000</v>
      </c>
      <c r="M38">
        <v>10</v>
      </c>
      <c r="N38">
        <v>750000</v>
      </c>
      <c r="O38">
        <v>25.93</v>
      </c>
      <c r="P38" t="s">
        <v>24</v>
      </c>
      <c r="Q38" t="s">
        <v>76</v>
      </c>
    </row>
    <row r="39" spans="1:17" x14ac:dyDescent="0.25">
      <c r="A39" t="s">
        <v>103</v>
      </c>
      <c r="B39" t="s">
        <v>104</v>
      </c>
      <c r="C39" s="1">
        <v>45717</v>
      </c>
      <c r="D39">
        <v>49</v>
      </c>
      <c r="E39" t="s">
        <v>28</v>
      </c>
      <c r="F39" t="s">
        <v>41</v>
      </c>
      <c r="G39" t="s">
        <v>30</v>
      </c>
      <c r="H39">
        <v>5</v>
      </c>
      <c r="I39" t="s">
        <v>55</v>
      </c>
      <c r="J39">
        <v>36</v>
      </c>
      <c r="K39" t="s">
        <v>65</v>
      </c>
      <c r="L39">
        <v>30000</v>
      </c>
      <c r="M39">
        <v>2</v>
      </c>
      <c r="N39">
        <v>60000</v>
      </c>
      <c r="O39">
        <v>179.85</v>
      </c>
      <c r="P39" t="s">
        <v>24</v>
      </c>
      <c r="Q39" t="s">
        <v>76</v>
      </c>
    </row>
    <row r="40" spans="1:17" x14ac:dyDescent="0.25">
      <c r="A40" t="s">
        <v>106</v>
      </c>
      <c r="B40" t="s">
        <v>107</v>
      </c>
      <c r="C40" s="1">
        <v>45717</v>
      </c>
      <c r="D40">
        <v>42</v>
      </c>
      <c r="E40" t="s">
        <v>70</v>
      </c>
      <c r="F40" t="s">
        <v>29</v>
      </c>
      <c r="G40" t="s">
        <v>21</v>
      </c>
      <c r="H40">
        <v>5</v>
      </c>
      <c r="I40" t="s">
        <v>55</v>
      </c>
      <c r="J40">
        <v>23</v>
      </c>
      <c r="K40" t="s">
        <v>46</v>
      </c>
      <c r="L40">
        <v>4500</v>
      </c>
      <c r="M40">
        <v>1</v>
      </c>
      <c r="N40">
        <v>4500</v>
      </c>
      <c r="O40">
        <v>176.34</v>
      </c>
      <c r="P40" t="s">
        <v>39</v>
      </c>
    </row>
    <row r="41" spans="1:17" x14ac:dyDescent="0.25">
      <c r="A41" t="s">
        <v>108</v>
      </c>
      <c r="B41" t="s">
        <v>109</v>
      </c>
      <c r="C41" s="1">
        <v>45689</v>
      </c>
      <c r="D41">
        <v>58</v>
      </c>
      <c r="E41" t="s">
        <v>110</v>
      </c>
      <c r="F41" t="s">
        <v>29</v>
      </c>
      <c r="G41" t="s">
        <v>21</v>
      </c>
      <c r="H41">
        <v>1</v>
      </c>
      <c r="I41" t="s">
        <v>37</v>
      </c>
      <c r="J41">
        <v>18</v>
      </c>
      <c r="K41" t="s">
        <v>72</v>
      </c>
      <c r="L41">
        <v>350</v>
      </c>
      <c r="M41">
        <v>15</v>
      </c>
      <c r="N41">
        <v>5250</v>
      </c>
      <c r="O41">
        <v>40.31</v>
      </c>
      <c r="P41" t="s">
        <v>39</v>
      </c>
    </row>
    <row r="42" spans="1:17" x14ac:dyDescent="0.25">
      <c r="A42" t="s">
        <v>111</v>
      </c>
      <c r="B42" t="s">
        <v>112</v>
      </c>
      <c r="C42" s="1">
        <v>45689</v>
      </c>
      <c r="D42">
        <v>55</v>
      </c>
      <c r="E42" t="s">
        <v>113</v>
      </c>
      <c r="F42" t="s">
        <v>36</v>
      </c>
      <c r="G42" t="s">
        <v>21</v>
      </c>
      <c r="H42">
        <v>4</v>
      </c>
      <c r="I42" t="s">
        <v>114</v>
      </c>
      <c r="J42">
        <v>2</v>
      </c>
      <c r="K42" t="s">
        <v>115</v>
      </c>
      <c r="L42">
        <v>25000</v>
      </c>
      <c r="M42">
        <v>13</v>
      </c>
      <c r="N42">
        <v>325000</v>
      </c>
      <c r="O42">
        <v>128.47999999999999</v>
      </c>
      <c r="P42" t="s">
        <v>39</v>
      </c>
    </row>
    <row r="43" spans="1:17" x14ac:dyDescent="0.25">
      <c r="A43" t="s">
        <v>116</v>
      </c>
      <c r="B43" t="s">
        <v>117</v>
      </c>
      <c r="C43" s="1">
        <v>45717</v>
      </c>
      <c r="D43">
        <v>58</v>
      </c>
      <c r="E43" t="s">
        <v>118</v>
      </c>
      <c r="F43" t="s">
        <v>41</v>
      </c>
      <c r="G43" t="s">
        <v>21</v>
      </c>
      <c r="H43">
        <v>2</v>
      </c>
      <c r="I43" t="s">
        <v>22</v>
      </c>
      <c r="J43">
        <v>57</v>
      </c>
      <c r="K43" t="s">
        <v>62</v>
      </c>
      <c r="L43">
        <v>24000</v>
      </c>
      <c r="M43">
        <v>11</v>
      </c>
      <c r="N43">
        <v>264000</v>
      </c>
      <c r="O43">
        <v>87.2</v>
      </c>
      <c r="P43" t="s">
        <v>39</v>
      </c>
    </row>
    <row r="44" spans="1:17" x14ac:dyDescent="0.25">
      <c r="A44" t="s">
        <v>116</v>
      </c>
      <c r="B44" t="s">
        <v>117</v>
      </c>
      <c r="C44" s="1">
        <v>45717</v>
      </c>
      <c r="D44">
        <v>58</v>
      </c>
      <c r="E44" t="s">
        <v>118</v>
      </c>
      <c r="F44" t="s">
        <v>29</v>
      </c>
      <c r="G44" t="s">
        <v>21</v>
      </c>
      <c r="H44">
        <v>2</v>
      </c>
      <c r="I44" t="s">
        <v>22</v>
      </c>
      <c r="J44">
        <v>57</v>
      </c>
      <c r="K44" t="s">
        <v>87</v>
      </c>
      <c r="L44">
        <v>7500</v>
      </c>
      <c r="M44">
        <v>17</v>
      </c>
      <c r="N44">
        <v>127500</v>
      </c>
      <c r="O44">
        <v>121.44</v>
      </c>
      <c r="P44" t="s">
        <v>39</v>
      </c>
    </row>
    <row r="45" spans="1:17" x14ac:dyDescent="0.25">
      <c r="A45" t="s">
        <v>119</v>
      </c>
      <c r="B45" t="s">
        <v>120</v>
      </c>
      <c r="C45" s="1">
        <v>45717</v>
      </c>
      <c r="D45">
        <v>65</v>
      </c>
      <c r="E45" t="s">
        <v>121</v>
      </c>
      <c r="F45" t="s">
        <v>20</v>
      </c>
      <c r="G45" t="s">
        <v>30</v>
      </c>
      <c r="H45">
        <v>1</v>
      </c>
      <c r="I45" t="s">
        <v>37</v>
      </c>
      <c r="J45">
        <v>3</v>
      </c>
      <c r="K45" t="s">
        <v>58</v>
      </c>
      <c r="L45">
        <v>16000</v>
      </c>
      <c r="M45">
        <v>11</v>
      </c>
      <c r="N45">
        <v>176000</v>
      </c>
      <c r="O45">
        <v>189.8</v>
      </c>
      <c r="P45" t="s">
        <v>39</v>
      </c>
    </row>
    <row r="46" spans="1:17" x14ac:dyDescent="0.25">
      <c r="A46" t="s">
        <v>119</v>
      </c>
      <c r="B46" t="s">
        <v>120</v>
      </c>
      <c r="C46" s="1">
        <v>45717</v>
      </c>
      <c r="D46">
        <v>65</v>
      </c>
      <c r="E46" t="s">
        <v>121</v>
      </c>
      <c r="F46" t="s">
        <v>29</v>
      </c>
      <c r="G46" t="s">
        <v>30</v>
      </c>
      <c r="H46">
        <v>1</v>
      </c>
      <c r="I46" t="s">
        <v>37</v>
      </c>
      <c r="J46">
        <v>3</v>
      </c>
      <c r="K46" t="s">
        <v>56</v>
      </c>
      <c r="L46">
        <v>3500</v>
      </c>
      <c r="M46">
        <v>4</v>
      </c>
      <c r="N46">
        <v>14000</v>
      </c>
      <c r="O46">
        <v>132.85</v>
      </c>
      <c r="P46" t="s">
        <v>39</v>
      </c>
    </row>
    <row r="47" spans="1:17" x14ac:dyDescent="0.25">
      <c r="A47" t="s">
        <v>119</v>
      </c>
      <c r="B47" t="s">
        <v>120</v>
      </c>
      <c r="C47" s="1">
        <v>45717</v>
      </c>
      <c r="D47">
        <v>65</v>
      </c>
      <c r="E47" t="s">
        <v>121</v>
      </c>
      <c r="F47" t="s">
        <v>36</v>
      </c>
      <c r="G47" t="s">
        <v>30</v>
      </c>
      <c r="H47">
        <v>1</v>
      </c>
      <c r="I47" t="s">
        <v>37</v>
      </c>
      <c r="J47">
        <v>3</v>
      </c>
      <c r="K47" t="s">
        <v>62</v>
      </c>
      <c r="L47">
        <v>24000</v>
      </c>
      <c r="M47">
        <v>14</v>
      </c>
      <c r="N47">
        <v>336000</v>
      </c>
      <c r="O47">
        <v>101.67</v>
      </c>
      <c r="P47" t="s">
        <v>39</v>
      </c>
    </row>
    <row r="48" spans="1:17" x14ac:dyDescent="0.25">
      <c r="A48" t="s">
        <v>122</v>
      </c>
      <c r="B48" t="s">
        <v>123</v>
      </c>
      <c r="C48" s="1">
        <v>45717</v>
      </c>
      <c r="D48">
        <v>67</v>
      </c>
      <c r="E48" t="s">
        <v>101</v>
      </c>
      <c r="F48" t="s">
        <v>36</v>
      </c>
      <c r="G48" t="s">
        <v>21</v>
      </c>
      <c r="H48">
        <v>4</v>
      </c>
      <c r="I48" t="s">
        <v>114</v>
      </c>
      <c r="J48">
        <v>13</v>
      </c>
      <c r="K48" t="s">
        <v>105</v>
      </c>
      <c r="L48">
        <v>75000</v>
      </c>
      <c r="M48">
        <v>1</v>
      </c>
      <c r="N48">
        <v>75000</v>
      </c>
      <c r="O48">
        <v>109.81</v>
      </c>
      <c r="P48" t="s">
        <v>39</v>
      </c>
    </row>
    <row r="49" spans="1:17" x14ac:dyDescent="0.25">
      <c r="A49" t="s">
        <v>124</v>
      </c>
      <c r="B49" t="s">
        <v>125</v>
      </c>
      <c r="C49" s="1">
        <v>45717</v>
      </c>
      <c r="D49">
        <v>52</v>
      </c>
      <c r="E49" t="s">
        <v>79</v>
      </c>
      <c r="F49" t="s">
        <v>20</v>
      </c>
      <c r="G49" t="s">
        <v>30</v>
      </c>
      <c r="H49">
        <v>4</v>
      </c>
      <c r="I49" t="s">
        <v>114</v>
      </c>
      <c r="J49">
        <v>51</v>
      </c>
      <c r="K49" t="s">
        <v>46</v>
      </c>
      <c r="L49">
        <v>4500</v>
      </c>
      <c r="M49">
        <v>10</v>
      </c>
      <c r="N49">
        <v>45000</v>
      </c>
      <c r="O49">
        <v>131.94</v>
      </c>
      <c r="P49" t="s">
        <v>39</v>
      </c>
    </row>
    <row r="50" spans="1:17" x14ac:dyDescent="0.25">
      <c r="A50" t="s">
        <v>124</v>
      </c>
      <c r="B50" t="s">
        <v>125</v>
      </c>
      <c r="C50" s="1">
        <v>45717</v>
      </c>
      <c r="D50">
        <v>52</v>
      </c>
      <c r="E50" t="s">
        <v>79</v>
      </c>
      <c r="F50" t="s">
        <v>36</v>
      </c>
      <c r="G50" t="s">
        <v>30</v>
      </c>
      <c r="H50">
        <v>4</v>
      </c>
      <c r="I50" t="s">
        <v>114</v>
      </c>
      <c r="J50">
        <v>51</v>
      </c>
      <c r="K50" t="s">
        <v>115</v>
      </c>
      <c r="L50">
        <v>25000</v>
      </c>
      <c r="M50">
        <v>8</v>
      </c>
      <c r="N50">
        <v>200000</v>
      </c>
      <c r="O50">
        <v>19.13</v>
      </c>
      <c r="P50" t="s">
        <v>39</v>
      </c>
    </row>
    <row r="51" spans="1:17" x14ac:dyDescent="0.25">
      <c r="A51" t="s">
        <v>124</v>
      </c>
      <c r="B51" t="s">
        <v>125</v>
      </c>
      <c r="C51" s="1">
        <v>45717</v>
      </c>
      <c r="D51">
        <v>52</v>
      </c>
      <c r="E51" t="s">
        <v>79</v>
      </c>
      <c r="F51" t="s">
        <v>29</v>
      </c>
      <c r="G51" t="s">
        <v>30</v>
      </c>
      <c r="H51">
        <v>4</v>
      </c>
      <c r="I51" t="s">
        <v>114</v>
      </c>
      <c r="J51">
        <v>51</v>
      </c>
      <c r="K51" t="s">
        <v>40</v>
      </c>
      <c r="L51">
        <v>500</v>
      </c>
      <c r="M51">
        <v>7</v>
      </c>
      <c r="N51">
        <v>3500</v>
      </c>
      <c r="O51">
        <v>45.32</v>
      </c>
      <c r="P51" t="s">
        <v>39</v>
      </c>
    </row>
    <row r="52" spans="1:17" x14ac:dyDescent="0.25">
      <c r="A52" t="s">
        <v>126</v>
      </c>
      <c r="B52" t="s">
        <v>127</v>
      </c>
      <c r="C52" s="1">
        <v>45658</v>
      </c>
      <c r="D52">
        <v>19</v>
      </c>
      <c r="E52" t="s">
        <v>128</v>
      </c>
      <c r="F52" t="s">
        <v>29</v>
      </c>
      <c r="G52" t="s">
        <v>21</v>
      </c>
      <c r="H52">
        <v>4</v>
      </c>
      <c r="I52" t="s">
        <v>114</v>
      </c>
      <c r="J52">
        <v>31</v>
      </c>
      <c r="K52" t="s">
        <v>46</v>
      </c>
      <c r="L52">
        <v>4500</v>
      </c>
      <c r="M52">
        <v>5</v>
      </c>
      <c r="N52">
        <v>22500</v>
      </c>
      <c r="O52">
        <v>80.23</v>
      </c>
      <c r="P52" t="s">
        <v>39</v>
      </c>
    </row>
    <row r="53" spans="1:17" x14ac:dyDescent="0.25">
      <c r="A53" t="s">
        <v>126</v>
      </c>
      <c r="B53" t="s">
        <v>127</v>
      </c>
      <c r="C53" s="1">
        <v>45658</v>
      </c>
      <c r="D53">
        <v>19</v>
      </c>
      <c r="E53" t="s">
        <v>128</v>
      </c>
      <c r="F53" t="s">
        <v>29</v>
      </c>
      <c r="G53" t="s">
        <v>21</v>
      </c>
      <c r="H53">
        <v>4</v>
      </c>
      <c r="I53" t="s">
        <v>114</v>
      </c>
      <c r="J53">
        <v>31</v>
      </c>
      <c r="K53" t="s">
        <v>102</v>
      </c>
      <c r="L53">
        <v>900</v>
      </c>
      <c r="M53">
        <v>4</v>
      </c>
      <c r="N53">
        <v>3600</v>
      </c>
      <c r="O53">
        <v>178.59</v>
      </c>
      <c r="P53" t="s">
        <v>39</v>
      </c>
    </row>
    <row r="54" spans="1:17" x14ac:dyDescent="0.25">
      <c r="A54" t="s">
        <v>129</v>
      </c>
      <c r="B54" t="s">
        <v>130</v>
      </c>
      <c r="C54" s="1">
        <v>45689</v>
      </c>
      <c r="D54">
        <v>44</v>
      </c>
      <c r="E54" t="s">
        <v>131</v>
      </c>
      <c r="F54" t="s">
        <v>36</v>
      </c>
      <c r="G54" t="s">
        <v>30</v>
      </c>
      <c r="H54">
        <v>1</v>
      </c>
      <c r="I54" t="s">
        <v>37</v>
      </c>
      <c r="J54">
        <v>4</v>
      </c>
      <c r="K54" t="s">
        <v>105</v>
      </c>
      <c r="L54">
        <v>75000</v>
      </c>
      <c r="M54">
        <v>18</v>
      </c>
      <c r="N54">
        <v>1350000</v>
      </c>
      <c r="O54">
        <v>166.2</v>
      </c>
      <c r="P54" t="s">
        <v>39</v>
      </c>
    </row>
    <row r="55" spans="1:17" x14ac:dyDescent="0.25">
      <c r="A55" t="s">
        <v>129</v>
      </c>
      <c r="B55" t="s">
        <v>130</v>
      </c>
      <c r="C55" s="1">
        <v>45689</v>
      </c>
      <c r="D55">
        <v>44</v>
      </c>
      <c r="E55" t="s">
        <v>131</v>
      </c>
      <c r="F55" t="s">
        <v>20</v>
      </c>
      <c r="G55" t="s">
        <v>30</v>
      </c>
      <c r="H55">
        <v>1</v>
      </c>
      <c r="I55" t="s">
        <v>37</v>
      </c>
      <c r="J55">
        <v>4</v>
      </c>
      <c r="K55" t="s">
        <v>23</v>
      </c>
      <c r="L55">
        <v>35000</v>
      </c>
      <c r="M55">
        <v>16</v>
      </c>
      <c r="N55">
        <v>560000</v>
      </c>
      <c r="O55">
        <v>179.49</v>
      </c>
      <c r="P55" t="s">
        <v>39</v>
      </c>
    </row>
    <row r="56" spans="1:17" x14ac:dyDescent="0.25">
      <c r="A56" t="s">
        <v>132</v>
      </c>
      <c r="B56" t="s">
        <v>133</v>
      </c>
      <c r="C56" s="1">
        <v>45717</v>
      </c>
      <c r="D56">
        <v>49</v>
      </c>
      <c r="E56" t="s">
        <v>70</v>
      </c>
      <c r="F56" t="s">
        <v>36</v>
      </c>
      <c r="G56" t="s">
        <v>30</v>
      </c>
      <c r="H56">
        <v>2</v>
      </c>
      <c r="I56" t="s">
        <v>22</v>
      </c>
      <c r="J56">
        <v>50</v>
      </c>
      <c r="K56" t="s">
        <v>115</v>
      </c>
      <c r="L56">
        <v>25000</v>
      </c>
      <c r="M56">
        <v>18</v>
      </c>
      <c r="N56">
        <v>450000</v>
      </c>
      <c r="O56">
        <v>64.28</v>
      </c>
      <c r="P56" t="s">
        <v>24</v>
      </c>
      <c r="Q56" t="s">
        <v>76</v>
      </c>
    </row>
    <row r="57" spans="1:17" x14ac:dyDescent="0.25">
      <c r="A57" t="s">
        <v>132</v>
      </c>
      <c r="B57" t="s">
        <v>133</v>
      </c>
      <c r="C57" s="1">
        <v>45717</v>
      </c>
      <c r="D57">
        <v>49</v>
      </c>
      <c r="E57" t="s">
        <v>70</v>
      </c>
      <c r="F57" t="s">
        <v>41</v>
      </c>
      <c r="G57" t="s">
        <v>30</v>
      </c>
      <c r="H57">
        <v>2</v>
      </c>
      <c r="I57" t="s">
        <v>22</v>
      </c>
      <c r="J57">
        <v>50</v>
      </c>
      <c r="K57" t="s">
        <v>42</v>
      </c>
      <c r="L57">
        <v>9000</v>
      </c>
      <c r="M57">
        <v>8</v>
      </c>
      <c r="N57">
        <v>72000</v>
      </c>
      <c r="O57">
        <v>28.11</v>
      </c>
      <c r="P57" t="s">
        <v>24</v>
      </c>
      <c r="Q57" t="s">
        <v>76</v>
      </c>
    </row>
    <row r="58" spans="1:17" x14ac:dyDescent="0.25">
      <c r="A58" t="s">
        <v>132</v>
      </c>
      <c r="B58" t="s">
        <v>133</v>
      </c>
      <c r="C58" s="1">
        <v>45717</v>
      </c>
      <c r="D58">
        <v>49</v>
      </c>
      <c r="E58" t="s">
        <v>70</v>
      </c>
      <c r="F58" t="s">
        <v>20</v>
      </c>
      <c r="G58" t="s">
        <v>30</v>
      </c>
      <c r="H58">
        <v>2</v>
      </c>
      <c r="I58" t="s">
        <v>22</v>
      </c>
      <c r="J58">
        <v>50</v>
      </c>
      <c r="K58" t="s">
        <v>23</v>
      </c>
      <c r="L58">
        <v>35000</v>
      </c>
      <c r="M58">
        <v>7</v>
      </c>
      <c r="N58">
        <v>245000</v>
      </c>
      <c r="O58">
        <v>138.94</v>
      </c>
      <c r="P58" t="s">
        <v>24</v>
      </c>
      <c r="Q58" t="s">
        <v>76</v>
      </c>
    </row>
    <row r="59" spans="1:17" x14ac:dyDescent="0.25">
      <c r="A59" t="s">
        <v>134</v>
      </c>
      <c r="B59" t="s">
        <v>135</v>
      </c>
      <c r="C59" s="1">
        <v>45717</v>
      </c>
      <c r="D59">
        <v>69</v>
      </c>
      <c r="E59" t="s">
        <v>110</v>
      </c>
      <c r="F59" t="s">
        <v>29</v>
      </c>
      <c r="G59" t="s">
        <v>30</v>
      </c>
      <c r="H59">
        <v>4</v>
      </c>
      <c r="I59" t="s">
        <v>114</v>
      </c>
      <c r="J59">
        <v>35</v>
      </c>
      <c r="K59" t="s">
        <v>102</v>
      </c>
      <c r="L59">
        <v>900</v>
      </c>
      <c r="M59">
        <v>19</v>
      </c>
      <c r="N59">
        <v>17100</v>
      </c>
      <c r="O59">
        <v>171.42</v>
      </c>
      <c r="P59" t="s">
        <v>24</v>
      </c>
      <c r="Q59" t="s">
        <v>32</v>
      </c>
    </row>
    <row r="60" spans="1:17" x14ac:dyDescent="0.25">
      <c r="A60" t="s">
        <v>134</v>
      </c>
      <c r="B60" t="s">
        <v>135</v>
      </c>
      <c r="C60" s="1">
        <v>45689</v>
      </c>
      <c r="D60">
        <v>69</v>
      </c>
      <c r="E60" t="s">
        <v>110</v>
      </c>
      <c r="F60" t="s">
        <v>36</v>
      </c>
      <c r="G60" t="s">
        <v>30</v>
      </c>
      <c r="H60">
        <v>4</v>
      </c>
      <c r="I60" t="s">
        <v>114</v>
      </c>
      <c r="J60">
        <v>35</v>
      </c>
      <c r="K60" t="s">
        <v>105</v>
      </c>
      <c r="L60">
        <v>75000</v>
      </c>
      <c r="M60">
        <v>12</v>
      </c>
      <c r="N60">
        <v>900000</v>
      </c>
      <c r="O60">
        <v>95.66</v>
      </c>
      <c r="P60" t="s">
        <v>24</v>
      </c>
      <c r="Q60" t="s">
        <v>32</v>
      </c>
    </row>
    <row r="61" spans="1:17" x14ac:dyDescent="0.25">
      <c r="A61" t="s">
        <v>136</v>
      </c>
      <c r="B61" t="s">
        <v>137</v>
      </c>
      <c r="C61" s="1">
        <v>45689</v>
      </c>
      <c r="D61">
        <v>65</v>
      </c>
      <c r="E61" t="s">
        <v>110</v>
      </c>
      <c r="F61" t="s">
        <v>29</v>
      </c>
      <c r="G61" t="s">
        <v>21</v>
      </c>
      <c r="H61">
        <v>3</v>
      </c>
      <c r="I61" t="s">
        <v>50</v>
      </c>
      <c r="J61">
        <v>32</v>
      </c>
      <c r="K61" t="s">
        <v>56</v>
      </c>
      <c r="L61">
        <v>3500</v>
      </c>
      <c r="M61">
        <v>13</v>
      </c>
      <c r="N61">
        <v>45500</v>
      </c>
      <c r="O61">
        <v>133.94</v>
      </c>
      <c r="P61" t="s">
        <v>39</v>
      </c>
    </row>
    <row r="62" spans="1:17" x14ac:dyDescent="0.25">
      <c r="A62" t="s">
        <v>138</v>
      </c>
      <c r="B62" t="s">
        <v>139</v>
      </c>
      <c r="C62" s="1">
        <v>45689</v>
      </c>
      <c r="D62">
        <v>75</v>
      </c>
      <c r="E62" t="s">
        <v>140</v>
      </c>
      <c r="F62" t="s">
        <v>41</v>
      </c>
      <c r="G62" t="s">
        <v>21</v>
      </c>
      <c r="H62">
        <v>5</v>
      </c>
      <c r="I62" t="s">
        <v>55</v>
      </c>
      <c r="J62">
        <v>59</v>
      </c>
      <c r="K62" t="s">
        <v>71</v>
      </c>
      <c r="L62">
        <v>14500</v>
      </c>
      <c r="M62">
        <v>15</v>
      </c>
      <c r="N62">
        <v>217500</v>
      </c>
      <c r="O62">
        <v>27.57</v>
      </c>
      <c r="P62" t="s">
        <v>39</v>
      </c>
    </row>
    <row r="63" spans="1:17" x14ac:dyDescent="0.25">
      <c r="A63" t="s">
        <v>141</v>
      </c>
      <c r="B63" t="s">
        <v>142</v>
      </c>
      <c r="C63" s="1">
        <v>45689</v>
      </c>
      <c r="D63">
        <v>22</v>
      </c>
      <c r="E63" t="s">
        <v>143</v>
      </c>
      <c r="F63" t="s">
        <v>36</v>
      </c>
      <c r="G63" t="s">
        <v>30</v>
      </c>
      <c r="H63">
        <v>4</v>
      </c>
      <c r="I63" t="s">
        <v>114</v>
      </c>
      <c r="J63">
        <v>21</v>
      </c>
      <c r="K63" t="s">
        <v>62</v>
      </c>
      <c r="L63">
        <v>24000</v>
      </c>
      <c r="M63">
        <v>16</v>
      </c>
      <c r="N63">
        <v>384000</v>
      </c>
      <c r="O63">
        <v>167.06</v>
      </c>
      <c r="P63" t="s">
        <v>39</v>
      </c>
    </row>
    <row r="64" spans="1:17" x14ac:dyDescent="0.25">
      <c r="A64" t="s">
        <v>141</v>
      </c>
      <c r="B64" t="s">
        <v>142</v>
      </c>
      <c r="C64" s="1">
        <v>45689</v>
      </c>
      <c r="D64">
        <v>22</v>
      </c>
      <c r="E64" t="s">
        <v>143</v>
      </c>
      <c r="F64" t="s">
        <v>29</v>
      </c>
      <c r="G64" t="s">
        <v>30</v>
      </c>
      <c r="H64">
        <v>4</v>
      </c>
      <c r="I64" t="s">
        <v>114</v>
      </c>
      <c r="J64">
        <v>21</v>
      </c>
      <c r="K64" t="s">
        <v>58</v>
      </c>
      <c r="L64">
        <v>16000</v>
      </c>
      <c r="M64">
        <v>2</v>
      </c>
      <c r="N64">
        <v>32000</v>
      </c>
      <c r="O64">
        <v>149.93</v>
      </c>
      <c r="P64" t="s">
        <v>39</v>
      </c>
    </row>
    <row r="65" spans="1:17" x14ac:dyDescent="0.25">
      <c r="A65" t="s">
        <v>144</v>
      </c>
      <c r="B65" t="s">
        <v>145</v>
      </c>
      <c r="C65" s="1">
        <v>45658</v>
      </c>
      <c r="D65">
        <v>44</v>
      </c>
      <c r="E65" t="s">
        <v>146</v>
      </c>
      <c r="F65" t="s">
        <v>20</v>
      </c>
      <c r="G65" t="s">
        <v>21</v>
      </c>
      <c r="H65">
        <v>2</v>
      </c>
      <c r="I65" t="s">
        <v>22</v>
      </c>
      <c r="J65">
        <v>49</v>
      </c>
      <c r="K65" t="s">
        <v>23</v>
      </c>
      <c r="L65">
        <v>35000</v>
      </c>
      <c r="M65">
        <v>19</v>
      </c>
      <c r="N65">
        <v>665000</v>
      </c>
      <c r="O65">
        <v>134.06</v>
      </c>
      <c r="P65" t="s">
        <v>24</v>
      </c>
      <c r="Q65" t="s">
        <v>76</v>
      </c>
    </row>
    <row r="66" spans="1:17" x14ac:dyDescent="0.25">
      <c r="A66" t="s">
        <v>144</v>
      </c>
      <c r="B66" t="s">
        <v>145</v>
      </c>
      <c r="C66" s="1">
        <v>45658</v>
      </c>
      <c r="D66">
        <v>44</v>
      </c>
      <c r="E66" t="s">
        <v>146</v>
      </c>
      <c r="F66" t="s">
        <v>41</v>
      </c>
      <c r="G66" t="s">
        <v>21</v>
      </c>
      <c r="H66">
        <v>2</v>
      </c>
      <c r="I66" t="s">
        <v>22</v>
      </c>
      <c r="J66">
        <v>49</v>
      </c>
      <c r="K66" t="s">
        <v>38</v>
      </c>
      <c r="L66">
        <v>20000</v>
      </c>
      <c r="M66">
        <v>9</v>
      </c>
      <c r="N66">
        <v>180000</v>
      </c>
      <c r="O66">
        <v>93.27</v>
      </c>
      <c r="P66" t="s">
        <v>24</v>
      </c>
      <c r="Q66" t="s">
        <v>76</v>
      </c>
    </row>
    <row r="67" spans="1:17" x14ac:dyDescent="0.25">
      <c r="A67" t="s">
        <v>144</v>
      </c>
      <c r="B67" t="s">
        <v>145</v>
      </c>
      <c r="C67" s="1">
        <v>45658</v>
      </c>
      <c r="D67">
        <v>44</v>
      </c>
      <c r="E67" t="s">
        <v>146</v>
      </c>
      <c r="F67" t="s">
        <v>36</v>
      </c>
      <c r="G67" t="s">
        <v>21</v>
      </c>
      <c r="H67">
        <v>2</v>
      </c>
      <c r="I67" t="s">
        <v>22</v>
      </c>
      <c r="J67">
        <v>49</v>
      </c>
      <c r="K67" t="s">
        <v>115</v>
      </c>
      <c r="L67">
        <v>25000</v>
      </c>
      <c r="M67">
        <v>20</v>
      </c>
      <c r="N67">
        <v>500000</v>
      </c>
      <c r="O67">
        <v>33.97</v>
      </c>
      <c r="P67" t="s">
        <v>24</v>
      </c>
      <c r="Q67" t="s">
        <v>76</v>
      </c>
    </row>
    <row r="68" spans="1:17" x14ac:dyDescent="0.25">
      <c r="A68" t="s">
        <v>147</v>
      </c>
      <c r="B68" t="s">
        <v>148</v>
      </c>
      <c r="C68" s="1">
        <v>45658</v>
      </c>
      <c r="D68">
        <v>36</v>
      </c>
      <c r="E68" t="s">
        <v>149</v>
      </c>
      <c r="F68" t="s">
        <v>29</v>
      </c>
      <c r="G68" t="s">
        <v>21</v>
      </c>
      <c r="H68">
        <v>3</v>
      </c>
      <c r="I68" t="s">
        <v>50</v>
      </c>
      <c r="J68">
        <v>38</v>
      </c>
      <c r="K68" t="s">
        <v>72</v>
      </c>
      <c r="L68">
        <v>350</v>
      </c>
      <c r="M68">
        <v>8</v>
      </c>
      <c r="N68">
        <v>2800</v>
      </c>
      <c r="O68">
        <v>15.66</v>
      </c>
      <c r="P68" t="s">
        <v>39</v>
      </c>
    </row>
    <row r="69" spans="1:17" x14ac:dyDescent="0.25">
      <c r="A69" t="s">
        <v>147</v>
      </c>
      <c r="B69" t="s">
        <v>148</v>
      </c>
      <c r="C69" s="1">
        <v>45658</v>
      </c>
      <c r="D69">
        <v>36</v>
      </c>
      <c r="E69" t="s">
        <v>149</v>
      </c>
      <c r="F69" t="s">
        <v>36</v>
      </c>
      <c r="G69" t="s">
        <v>21</v>
      </c>
      <c r="H69">
        <v>3</v>
      </c>
      <c r="I69" t="s">
        <v>50</v>
      </c>
      <c r="J69">
        <v>38</v>
      </c>
      <c r="K69" t="s">
        <v>38</v>
      </c>
      <c r="L69">
        <v>20000</v>
      </c>
      <c r="M69">
        <v>10</v>
      </c>
      <c r="N69">
        <v>200000</v>
      </c>
      <c r="O69">
        <v>139.59</v>
      </c>
      <c r="P69" t="s">
        <v>39</v>
      </c>
    </row>
    <row r="70" spans="1:17" x14ac:dyDescent="0.25">
      <c r="A70" t="s">
        <v>150</v>
      </c>
      <c r="B70" t="s">
        <v>151</v>
      </c>
      <c r="C70" s="1">
        <v>45717</v>
      </c>
      <c r="D70">
        <v>21</v>
      </c>
      <c r="E70" t="s">
        <v>152</v>
      </c>
      <c r="F70" t="s">
        <v>41</v>
      </c>
      <c r="G70" t="s">
        <v>30</v>
      </c>
      <c r="H70">
        <v>1</v>
      </c>
      <c r="I70" t="s">
        <v>37</v>
      </c>
      <c r="J70">
        <v>43</v>
      </c>
      <c r="K70" t="s">
        <v>71</v>
      </c>
      <c r="L70">
        <v>14500</v>
      </c>
      <c r="M70">
        <v>12</v>
      </c>
      <c r="N70">
        <v>174000</v>
      </c>
      <c r="O70">
        <v>21.56</v>
      </c>
      <c r="P70" t="s">
        <v>39</v>
      </c>
    </row>
    <row r="71" spans="1:17" x14ac:dyDescent="0.25">
      <c r="A71" t="s">
        <v>150</v>
      </c>
      <c r="B71" t="s">
        <v>151</v>
      </c>
      <c r="C71" s="1">
        <v>45717</v>
      </c>
      <c r="D71">
        <v>21</v>
      </c>
      <c r="E71" t="s">
        <v>152</v>
      </c>
      <c r="F71" t="s">
        <v>20</v>
      </c>
      <c r="G71" t="s">
        <v>30</v>
      </c>
      <c r="H71">
        <v>1</v>
      </c>
      <c r="I71" t="s">
        <v>37</v>
      </c>
      <c r="J71">
        <v>43</v>
      </c>
      <c r="K71" t="s">
        <v>23</v>
      </c>
      <c r="L71">
        <v>35000</v>
      </c>
      <c r="M71">
        <v>14</v>
      </c>
      <c r="N71">
        <v>490000</v>
      </c>
      <c r="O71">
        <v>141.61000000000001</v>
      </c>
      <c r="P71" t="s">
        <v>39</v>
      </c>
    </row>
    <row r="72" spans="1:17" x14ac:dyDescent="0.25">
      <c r="A72" t="s">
        <v>153</v>
      </c>
      <c r="B72" t="s">
        <v>154</v>
      </c>
      <c r="C72" s="1">
        <v>45689</v>
      </c>
      <c r="D72">
        <v>50</v>
      </c>
      <c r="E72" t="s">
        <v>86</v>
      </c>
      <c r="F72" t="s">
        <v>41</v>
      </c>
      <c r="G72" t="s">
        <v>30</v>
      </c>
      <c r="H72">
        <v>5</v>
      </c>
      <c r="I72" t="s">
        <v>55</v>
      </c>
      <c r="J72">
        <v>30</v>
      </c>
      <c r="K72" t="s">
        <v>65</v>
      </c>
      <c r="L72">
        <v>30000</v>
      </c>
      <c r="M72">
        <v>8</v>
      </c>
      <c r="N72">
        <v>240000</v>
      </c>
      <c r="O72">
        <v>176.39</v>
      </c>
      <c r="P72" t="s">
        <v>24</v>
      </c>
      <c r="Q72" t="s">
        <v>32</v>
      </c>
    </row>
    <row r="73" spans="1:17" x14ac:dyDescent="0.25">
      <c r="A73" t="s">
        <v>155</v>
      </c>
      <c r="B73" t="s">
        <v>156</v>
      </c>
      <c r="C73" s="1">
        <v>45717</v>
      </c>
      <c r="D73">
        <v>64</v>
      </c>
      <c r="E73" t="s">
        <v>157</v>
      </c>
      <c r="F73" t="s">
        <v>36</v>
      </c>
      <c r="G73" t="s">
        <v>21</v>
      </c>
      <c r="H73">
        <v>2</v>
      </c>
      <c r="I73" t="s">
        <v>22</v>
      </c>
      <c r="J73">
        <v>32</v>
      </c>
      <c r="K73" t="s">
        <v>62</v>
      </c>
      <c r="L73">
        <v>24000</v>
      </c>
      <c r="M73">
        <v>9</v>
      </c>
      <c r="N73">
        <v>216000</v>
      </c>
      <c r="O73">
        <v>176.12</v>
      </c>
      <c r="P73" t="s">
        <v>39</v>
      </c>
    </row>
    <row r="74" spans="1:17" x14ac:dyDescent="0.25">
      <c r="A74" t="s">
        <v>155</v>
      </c>
      <c r="B74" t="s">
        <v>156</v>
      </c>
      <c r="C74" s="1">
        <v>45717</v>
      </c>
      <c r="D74">
        <v>64</v>
      </c>
      <c r="E74" t="s">
        <v>157</v>
      </c>
      <c r="F74" t="s">
        <v>29</v>
      </c>
      <c r="G74" t="s">
        <v>21</v>
      </c>
      <c r="H74">
        <v>2</v>
      </c>
      <c r="I74" t="s">
        <v>22</v>
      </c>
      <c r="J74">
        <v>32</v>
      </c>
      <c r="K74" t="s">
        <v>58</v>
      </c>
      <c r="L74">
        <v>16000</v>
      </c>
      <c r="M74">
        <v>7</v>
      </c>
      <c r="N74">
        <v>112000</v>
      </c>
      <c r="O74">
        <v>103.57</v>
      </c>
      <c r="P74" t="s">
        <v>39</v>
      </c>
    </row>
    <row r="75" spans="1:17" x14ac:dyDescent="0.25">
      <c r="A75" t="s">
        <v>158</v>
      </c>
      <c r="B75" t="s">
        <v>159</v>
      </c>
      <c r="C75" s="1">
        <v>45689</v>
      </c>
      <c r="D75">
        <v>46</v>
      </c>
      <c r="E75" t="s">
        <v>110</v>
      </c>
      <c r="F75" t="s">
        <v>29</v>
      </c>
      <c r="G75" t="s">
        <v>30</v>
      </c>
      <c r="H75">
        <v>4</v>
      </c>
      <c r="I75" t="s">
        <v>114</v>
      </c>
      <c r="J75">
        <v>36</v>
      </c>
      <c r="K75" t="s">
        <v>83</v>
      </c>
      <c r="L75">
        <v>1000</v>
      </c>
      <c r="M75">
        <v>13</v>
      </c>
      <c r="N75">
        <v>13000</v>
      </c>
      <c r="O75">
        <v>59.2</v>
      </c>
      <c r="P75" t="s">
        <v>39</v>
      </c>
    </row>
    <row r="76" spans="1:17" x14ac:dyDescent="0.25">
      <c r="A76" t="s">
        <v>158</v>
      </c>
      <c r="B76" t="s">
        <v>159</v>
      </c>
      <c r="C76" s="1">
        <v>45689</v>
      </c>
      <c r="D76">
        <v>46</v>
      </c>
      <c r="E76" t="s">
        <v>110</v>
      </c>
      <c r="F76" t="s">
        <v>41</v>
      </c>
      <c r="G76" t="s">
        <v>30</v>
      </c>
      <c r="H76">
        <v>4</v>
      </c>
      <c r="I76" t="s">
        <v>114</v>
      </c>
      <c r="J76">
        <v>36</v>
      </c>
      <c r="K76" t="s">
        <v>38</v>
      </c>
      <c r="L76">
        <v>20000</v>
      </c>
      <c r="M76">
        <v>19</v>
      </c>
      <c r="N76">
        <v>380000</v>
      </c>
      <c r="O76">
        <v>61.59</v>
      </c>
      <c r="P76" t="s">
        <v>39</v>
      </c>
    </row>
    <row r="77" spans="1:17" x14ac:dyDescent="0.25">
      <c r="A77" t="s">
        <v>160</v>
      </c>
      <c r="B77" t="s">
        <v>161</v>
      </c>
      <c r="C77" s="1">
        <v>45717</v>
      </c>
      <c r="D77">
        <v>76</v>
      </c>
      <c r="E77" t="s">
        <v>75</v>
      </c>
      <c r="F77" t="s">
        <v>36</v>
      </c>
      <c r="G77" t="s">
        <v>30</v>
      </c>
      <c r="H77">
        <v>3</v>
      </c>
      <c r="I77" t="s">
        <v>50</v>
      </c>
      <c r="J77">
        <v>28</v>
      </c>
      <c r="K77" t="s">
        <v>71</v>
      </c>
      <c r="L77">
        <v>14500</v>
      </c>
      <c r="M77">
        <v>7</v>
      </c>
      <c r="N77">
        <v>101500</v>
      </c>
      <c r="O77">
        <v>24.57</v>
      </c>
      <c r="P77" t="s">
        <v>39</v>
      </c>
    </row>
    <row r="78" spans="1:17" x14ac:dyDescent="0.25">
      <c r="A78" t="s">
        <v>160</v>
      </c>
      <c r="B78" t="s">
        <v>161</v>
      </c>
      <c r="C78" s="1">
        <v>45717</v>
      </c>
      <c r="D78">
        <v>76</v>
      </c>
      <c r="E78" t="s">
        <v>75</v>
      </c>
      <c r="F78" t="s">
        <v>29</v>
      </c>
      <c r="G78" t="s">
        <v>30</v>
      </c>
      <c r="H78">
        <v>3</v>
      </c>
      <c r="I78" t="s">
        <v>50</v>
      </c>
      <c r="J78">
        <v>28</v>
      </c>
      <c r="K78" t="s">
        <v>51</v>
      </c>
      <c r="L78">
        <v>9000</v>
      </c>
      <c r="M78">
        <v>18</v>
      </c>
      <c r="N78">
        <v>162000</v>
      </c>
      <c r="O78">
        <v>24.35</v>
      </c>
      <c r="P78" t="s">
        <v>39</v>
      </c>
    </row>
    <row r="79" spans="1:17" x14ac:dyDescent="0.25">
      <c r="A79" t="s">
        <v>162</v>
      </c>
      <c r="B79" t="s">
        <v>163</v>
      </c>
      <c r="C79" s="1">
        <v>45717</v>
      </c>
      <c r="D79">
        <v>40</v>
      </c>
      <c r="E79" t="s">
        <v>79</v>
      </c>
      <c r="F79" t="s">
        <v>20</v>
      </c>
      <c r="G79" t="s">
        <v>30</v>
      </c>
      <c r="H79">
        <v>1</v>
      </c>
      <c r="I79" t="s">
        <v>37</v>
      </c>
      <c r="J79">
        <v>18</v>
      </c>
      <c r="K79" t="s">
        <v>46</v>
      </c>
      <c r="L79">
        <v>4500</v>
      </c>
      <c r="M79">
        <v>18</v>
      </c>
      <c r="N79">
        <v>81000</v>
      </c>
      <c r="O79">
        <v>60.8</v>
      </c>
      <c r="P79" t="s">
        <v>39</v>
      </c>
    </row>
    <row r="80" spans="1:17" x14ac:dyDescent="0.25">
      <c r="A80" t="s">
        <v>162</v>
      </c>
      <c r="B80" t="s">
        <v>163</v>
      </c>
      <c r="C80" s="1">
        <v>45717</v>
      </c>
      <c r="D80">
        <v>40</v>
      </c>
      <c r="E80" t="s">
        <v>79</v>
      </c>
      <c r="F80" t="s">
        <v>29</v>
      </c>
      <c r="G80" t="s">
        <v>30</v>
      </c>
      <c r="H80">
        <v>1</v>
      </c>
      <c r="I80" t="s">
        <v>37</v>
      </c>
      <c r="J80">
        <v>18</v>
      </c>
      <c r="K80" t="s">
        <v>164</v>
      </c>
      <c r="L80">
        <v>600</v>
      </c>
      <c r="M80">
        <v>2</v>
      </c>
      <c r="N80">
        <v>1200</v>
      </c>
      <c r="O80">
        <v>55.23</v>
      </c>
      <c r="P80" t="s">
        <v>39</v>
      </c>
    </row>
    <row r="81" spans="1:17" x14ac:dyDescent="0.25">
      <c r="A81" t="s">
        <v>165</v>
      </c>
      <c r="B81" t="s">
        <v>166</v>
      </c>
      <c r="C81" s="1">
        <v>45658</v>
      </c>
      <c r="D81">
        <v>32</v>
      </c>
      <c r="E81" t="s">
        <v>90</v>
      </c>
      <c r="F81" t="s">
        <v>36</v>
      </c>
      <c r="G81" t="s">
        <v>21</v>
      </c>
      <c r="H81">
        <v>5</v>
      </c>
      <c r="I81" t="s">
        <v>55</v>
      </c>
      <c r="J81">
        <v>56</v>
      </c>
      <c r="K81" t="s">
        <v>42</v>
      </c>
      <c r="L81">
        <v>9000</v>
      </c>
      <c r="M81">
        <v>16</v>
      </c>
      <c r="N81">
        <v>144000</v>
      </c>
      <c r="O81">
        <v>50.87</v>
      </c>
      <c r="P81" t="s">
        <v>24</v>
      </c>
      <c r="Q81" t="s">
        <v>167</v>
      </c>
    </row>
    <row r="82" spans="1:17" x14ac:dyDescent="0.25">
      <c r="A82" t="s">
        <v>165</v>
      </c>
      <c r="B82" t="s">
        <v>166</v>
      </c>
      <c r="C82" s="1">
        <v>45658</v>
      </c>
      <c r="D82">
        <v>32</v>
      </c>
      <c r="E82" t="s">
        <v>90</v>
      </c>
      <c r="F82" t="s">
        <v>41</v>
      </c>
      <c r="G82" t="s">
        <v>21</v>
      </c>
      <c r="H82">
        <v>5</v>
      </c>
      <c r="I82" t="s">
        <v>55</v>
      </c>
      <c r="J82">
        <v>56</v>
      </c>
      <c r="K82" t="s">
        <v>42</v>
      </c>
      <c r="L82">
        <v>9000</v>
      </c>
      <c r="M82">
        <v>13</v>
      </c>
      <c r="N82">
        <v>117000</v>
      </c>
      <c r="O82">
        <v>164.51</v>
      </c>
      <c r="P82" t="s">
        <v>24</v>
      </c>
      <c r="Q82" t="s">
        <v>167</v>
      </c>
    </row>
    <row r="83" spans="1:17" x14ac:dyDescent="0.25">
      <c r="A83" t="s">
        <v>168</v>
      </c>
      <c r="B83" t="s">
        <v>169</v>
      </c>
      <c r="C83" s="1">
        <v>45717</v>
      </c>
      <c r="D83">
        <v>25</v>
      </c>
      <c r="E83" t="s">
        <v>49</v>
      </c>
      <c r="F83" t="s">
        <v>29</v>
      </c>
      <c r="G83" t="s">
        <v>21</v>
      </c>
      <c r="H83">
        <v>1</v>
      </c>
      <c r="I83" t="s">
        <v>37</v>
      </c>
      <c r="J83">
        <v>10</v>
      </c>
      <c r="K83" t="s">
        <v>72</v>
      </c>
      <c r="L83">
        <v>350</v>
      </c>
      <c r="M83">
        <v>13</v>
      </c>
      <c r="N83">
        <v>4550</v>
      </c>
      <c r="O83">
        <v>155.25</v>
      </c>
      <c r="P83" t="s">
        <v>39</v>
      </c>
    </row>
    <row r="84" spans="1:17" x14ac:dyDescent="0.25">
      <c r="A84" t="s">
        <v>170</v>
      </c>
      <c r="B84" t="s">
        <v>171</v>
      </c>
      <c r="C84" s="1">
        <v>45658</v>
      </c>
      <c r="D84">
        <v>72</v>
      </c>
      <c r="E84" t="s">
        <v>149</v>
      </c>
      <c r="F84" t="s">
        <v>20</v>
      </c>
      <c r="G84" t="s">
        <v>30</v>
      </c>
      <c r="H84">
        <v>5</v>
      </c>
      <c r="I84" t="s">
        <v>55</v>
      </c>
      <c r="J84">
        <v>20</v>
      </c>
      <c r="K84" t="s">
        <v>46</v>
      </c>
      <c r="L84">
        <v>4500</v>
      </c>
      <c r="M84">
        <v>3</v>
      </c>
      <c r="N84">
        <v>13500</v>
      </c>
      <c r="O84">
        <v>53.3</v>
      </c>
      <c r="P84" t="s">
        <v>39</v>
      </c>
    </row>
    <row r="85" spans="1:17" x14ac:dyDescent="0.25">
      <c r="A85" t="s">
        <v>172</v>
      </c>
      <c r="B85" t="s">
        <v>173</v>
      </c>
      <c r="C85" s="1">
        <v>45658</v>
      </c>
      <c r="D85">
        <v>46</v>
      </c>
      <c r="E85" t="s">
        <v>131</v>
      </c>
      <c r="F85" t="s">
        <v>29</v>
      </c>
      <c r="G85" t="s">
        <v>21</v>
      </c>
      <c r="H85">
        <v>4</v>
      </c>
      <c r="I85" t="s">
        <v>114</v>
      </c>
      <c r="J85">
        <v>11</v>
      </c>
      <c r="K85" t="s">
        <v>72</v>
      </c>
      <c r="L85">
        <v>350</v>
      </c>
      <c r="M85">
        <v>10</v>
      </c>
      <c r="N85">
        <v>3500</v>
      </c>
      <c r="O85">
        <v>57.98</v>
      </c>
      <c r="P85" t="s">
        <v>39</v>
      </c>
    </row>
    <row r="86" spans="1:17" x14ac:dyDescent="0.25">
      <c r="A86" t="s">
        <v>172</v>
      </c>
      <c r="B86" t="s">
        <v>173</v>
      </c>
      <c r="C86" s="1">
        <v>45658</v>
      </c>
      <c r="D86">
        <v>46</v>
      </c>
      <c r="E86" t="s">
        <v>131</v>
      </c>
      <c r="F86" t="s">
        <v>20</v>
      </c>
      <c r="G86" t="s">
        <v>21</v>
      </c>
      <c r="H86">
        <v>4</v>
      </c>
      <c r="I86" t="s">
        <v>114</v>
      </c>
      <c r="J86">
        <v>11</v>
      </c>
      <c r="K86" t="s">
        <v>23</v>
      </c>
      <c r="L86">
        <v>35000</v>
      </c>
      <c r="M86">
        <v>8</v>
      </c>
      <c r="N86">
        <v>280000</v>
      </c>
      <c r="O86">
        <v>14.7</v>
      </c>
      <c r="P86" t="s">
        <v>39</v>
      </c>
    </row>
    <row r="87" spans="1:17" x14ac:dyDescent="0.25">
      <c r="A87" t="s">
        <v>172</v>
      </c>
      <c r="B87" t="s">
        <v>173</v>
      </c>
      <c r="C87" s="1">
        <v>45658</v>
      </c>
      <c r="D87">
        <v>46</v>
      </c>
      <c r="E87" t="s">
        <v>131</v>
      </c>
      <c r="F87" t="s">
        <v>41</v>
      </c>
      <c r="G87" t="s">
        <v>21</v>
      </c>
      <c r="H87">
        <v>4</v>
      </c>
      <c r="I87" t="s">
        <v>114</v>
      </c>
      <c r="J87">
        <v>11</v>
      </c>
      <c r="K87" t="s">
        <v>65</v>
      </c>
      <c r="L87">
        <v>30000</v>
      </c>
      <c r="M87">
        <v>19</v>
      </c>
      <c r="N87">
        <v>570000</v>
      </c>
      <c r="O87">
        <v>157.66999999999999</v>
      </c>
      <c r="P87" t="s">
        <v>39</v>
      </c>
    </row>
    <row r="88" spans="1:17" x14ac:dyDescent="0.25">
      <c r="A88" t="s">
        <v>174</v>
      </c>
      <c r="B88" t="s">
        <v>175</v>
      </c>
      <c r="C88" s="1">
        <v>45689</v>
      </c>
      <c r="D88">
        <v>70</v>
      </c>
      <c r="E88" t="s">
        <v>176</v>
      </c>
      <c r="F88" t="s">
        <v>41</v>
      </c>
      <c r="G88" t="s">
        <v>21</v>
      </c>
      <c r="H88">
        <v>3</v>
      </c>
      <c r="I88" t="s">
        <v>50</v>
      </c>
      <c r="J88">
        <v>42</v>
      </c>
      <c r="K88" t="s">
        <v>38</v>
      </c>
      <c r="L88">
        <v>20000</v>
      </c>
      <c r="M88">
        <v>20</v>
      </c>
      <c r="N88">
        <v>400000</v>
      </c>
      <c r="O88">
        <v>158.63</v>
      </c>
      <c r="P88" t="s">
        <v>39</v>
      </c>
    </row>
    <row r="89" spans="1:17" x14ac:dyDescent="0.25">
      <c r="A89" t="s">
        <v>177</v>
      </c>
      <c r="B89" t="s">
        <v>178</v>
      </c>
      <c r="C89" s="1">
        <v>45717</v>
      </c>
      <c r="D89">
        <v>72</v>
      </c>
      <c r="E89" t="s">
        <v>176</v>
      </c>
      <c r="F89" t="s">
        <v>29</v>
      </c>
      <c r="G89" t="s">
        <v>30</v>
      </c>
      <c r="H89">
        <v>4</v>
      </c>
      <c r="I89" t="s">
        <v>114</v>
      </c>
      <c r="J89">
        <v>45</v>
      </c>
      <c r="K89" t="s">
        <v>102</v>
      </c>
      <c r="L89">
        <v>900</v>
      </c>
      <c r="M89">
        <v>11</v>
      </c>
      <c r="N89">
        <v>9900</v>
      </c>
      <c r="O89">
        <v>177.94</v>
      </c>
      <c r="P89" t="s">
        <v>39</v>
      </c>
    </row>
    <row r="90" spans="1:17" x14ac:dyDescent="0.25">
      <c r="A90" t="s">
        <v>177</v>
      </c>
      <c r="B90" t="s">
        <v>178</v>
      </c>
      <c r="C90" s="1">
        <v>45717</v>
      </c>
      <c r="D90">
        <v>72</v>
      </c>
      <c r="E90" t="s">
        <v>176</v>
      </c>
      <c r="F90" t="s">
        <v>20</v>
      </c>
      <c r="G90" t="s">
        <v>30</v>
      </c>
      <c r="H90">
        <v>4</v>
      </c>
      <c r="I90" t="s">
        <v>114</v>
      </c>
      <c r="J90">
        <v>45</v>
      </c>
      <c r="K90" t="s">
        <v>51</v>
      </c>
      <c r="L90">
        <v>9000</v>
      </c>
      <c r="M90">
        <v>8</v>
      </c>
      <c r="N90">
        <v>72000</v>
      </c>
      <c r="O90">
        <v>5.66</v>
      </c>
      <c r="P90" t="s">
        <v>39</v>
      </c>
    </row>
    <row r="91" spans="1:17" x14ac:dyDescent="0.25">
      <c r="A91" t="s">
        <v>177</v>
      </c>
      <c r="B91" t="s">
        <v>178</v>
      </c>
      <c r="C91" s="1">
        <v>45717</v>
      </c>
      <c r="D91">
        <v>72</v>
      </c>
      <c r="E91" t="s">
        <v>176</v>
      </c>
      <c r="F91" t="s">
        <v>41</v>
      </c>
      <c r="G91" t="s">
        <v>30</v>
      </c>
      <c r="H91">
        <v>4</v>
      </c>
      <c r="I91" t="s">
        <v>114</v>
      </c>
      <c r="J91">
        <v>45</v>
      </c>
      <c r="K91" t="s">
        <v>62</v>
      </c>
      <c r="L91">
        <v>24000</v>
      </c>
      <c r="M91">
        <v>1</v>
      </c>
      <c r="N91">
        <v>24000</v>
      </c>
      <c r="O91">
        <v>117.63</v>
      </c>
      <c r="P91" t="s">
        <v>39</v>
      </c>
    </row>
    <row r="92" spans="1:17" x14ac:dyDescent="0.25">
      <c r="A92" t="s">
        <v>179</v>
      </c>
      <c r="B92" t="s">
        <v>180</v>
      </c>
      <c r="C92" s="1">
        <v>45689</v>
      </c>
      <c r="D92">
        <v>21</v>
      </c>
      <c r="E92" t="s">
        <v>131</v>
      </c>
      <c r="F92" t="s">
        <v>29</v>
      </c>
      <c r="G92" t="s">
        <v>30</v>
      </c>
      <c r="H92">
        <v>3</v>
      </c>
      <c r="I92" t="s">
        <v>50</v>
      </c>
      <c r="J92">
        <v>34</v>
      </c>
      <c r="K92" t="s">
        <v>31</v>
      </c>
      <c r="L92">
        <v>5500</v>
      </c>
      <c r="M92">
        <v>11</v>
      </c>
      <c r="N92">
        <v>60500</v>
      </c>
      <c r="O92">
        <v>69.92</v>
      </c>
      <c r="P92" t="s">
        <v>24</v>
      </c>
      <c r="Q92" t="s">
        <v>25</v>
      </c>
    </row>
    <row r="93" spans="1:17" x14ac:dyDescent="0.25">
      <c r="A93" t="s">
        <v>179</v>
      </c>
      <c r="B93" t="s">
        <v>180</v>
      </c>
      <c r="C93" s="1">
        <v>45689</v>
      </c>
      <c r="D93">
        <v>21</v>
      </c>
      <c r="E93" t="s">
        <v>131</v>
      </c>
      <c r="F93" t="s">
        <v>41</v>
      </c>
      <c r="G93" t="s">
        <v>30</v>
      </c>
      <c r="H93">
        <v>3</v>
      </c>
      <c r="I93" t="s">
        <v>50</v>
      </c>
      <c r="J93">
        <v>34</v>
      </c>
      <c r="K93" t="s">
        <v>65</v>
      </c>
      <c r="L93">
        <v>30000</v>
      </c>
      <c r="M93">
        <v>6</v>
      </c>
      <c r="N93">
        <v>180000</v>
      </c>
      <c r="O93">
        <v>134.19</v>
      </c>
      <c r="P93" t="s">
        <v>24</v>
      </c>
      <c r="Q93" t="s">
        <v>25</v>
      </c>
    </row>
    <row r="94" spans="1:17" x14ac:dyDescent="0.25">
      <c r="A94" t="s">
        <v>181</v>
      </c>
      <c r="B94" t="s">
        <v>182</v>
      </c>
      <c r="C94" s="1">
        <v>45689</v>
      </c>
      <c r="D94">
        <v>68</v>
      </c>
      <c r="E94" t="s">
        <v>90</v>
      </c>
      <c r="F94" t="s">
        <v>36</v>
      </c>
      <c r="G94" t="s">
        <v>30</v>
      </c>
      <c r="H94">
        <v>5</v>
      </c>
      <c r="I94" t="s">
        <v>55</v>
      </c>
      <c r="J94">
        <v>43</v>
      </c>
      <c r="K94" t="s">
        <v>38</v>
      </c>
      <c r="L94">
        <v>20000</v>
      </c>
      <c r="M94">
        <v>13</v>
      </c>
      <c r="N94">
        <v>260000</v>
      </c>
      <c r="O94">
        <v>194.05</v>
      </c>
      <c r="P94" t="s">
        <v>24</v>
      </c>
      <c r="Q94" t="s">
        <v>76</v>
      </c>
    </row>
    <row r="95" spans="1:17" x14ac:dyDescent="0.25">
      <c r="A95" t="s">
        <v>181</v>
      </c>
      <c r="B95" t="s">
        <v>182</v>
      </c>
      <c r="C95" s="1">
        <v>45689</v>
      </c>
      <c r="D95">
        <v>68</v>
      </c>
      <c r="E95" t="s">
        <v>90</v>
      </c>
      <c r="F95" t="s">
        <v>20</v>
      </c>
      <c r="G95" t="s">
        <v>30</v>
      </c>
      <c r="H95">
        <v>5</v>
      </c>
      <c r="I95" t="s">
        <v>55</v>
      </c>
      <c r="J95">
        <v>43</v>
      </c>
      <c r="K95" t="s">
        <v>58</v>
      </c>
      <c r="L95">
        <v>16000</v>
      </c>
      <c r="M95">
        <v>18</v>
      </c>
      <c r="N95">
        <v>288000</v>
      </c>
      <c r="O95">
        <v>131.69999999999999</v>
      </c>
      <c r="P95" t="s">
        <v>24</v>
      </c>
      <c r="Q95" t="s">
        <v>76</v>
      </c>
    </row>
    <row r="96" spans="1:17" x14ac:dyDescent="0.25">
      <c r="A96" t="s">
        <v>183</v>
      </c>
      <c r="B96" t="s">
        <v>184</v>
      </c>
      <c r="C96" s="1">
        <v>45717</v>
      </c>
      <c r="D96">
        <v>68</v>
      </c>
      <c r="E96" t="s">
        <v>49</v>
      </c>
      <c r="F96" t="s">
        <v>29</v>
      </c>
      <c r="G96" t="s">
        <v>21</v>
      </c>
      <c r="H96">
        <v>5</v>
      </c>
      <c r="I96" t="s">
        <v>55</v>
      </c>
      <c r="J96">
        <v>34</v>
      </c>
      <c r="K96" t="s">
        <v>40</v>
      </c>
      <c r="L96">
        <v>500</v>
      </c>
      <c r="M96">
        <v>10</v>
      </c>
      <c r="N96">
        <v>5000</v>
      </c>
      <c r="O96">
        <v>110.07</v>
      </c>
      <c r="P96" t="s">
        <v>39</v>
      </c>
    </row>
    <row r="97" spans="1:17" x14ac:dyDescent="0.25">
      <c r="A97" t="s">
        <v>183</v>
      </c>
      <c r="B97" t="s">
        <v>184</v>
      </c>
      <c r="C97" s="1">
        <v>45717</v>
      </c>
      <c r="D97">
        <v>68</v>
      </c>
      <c r="E97" t="s">
        <v>49</v>
      </c>
      <c r="F97" t="s">
        <v>41</v>
      </c>
      <c r="G97" t="s">
        <v>21</v>
      </c>
      <c r="H97">
        <v>5</v>
      </c>
      <c r="I97" t="s">
        <v>55</v>
      </c>
      <c r="J97">
        <v>34</v>
      </c>
      <c r="K97" t="s">
        <v>71</v>
      </c>
      <c r="L97">
        <v>14500</v>
      </c>
      <c r="M97">
        <v>16</v>
      </c>
      <c r="N97">
        <v>232000</v>
      </c>
      <c r="O97">
        <v>176.23</v>
      </c>
      <c r="P97" t="s">
        <v>39</v>
      </c>
    </row>
    <row r="98" spans="1:17" x14ac:dyDescent="0.25">
      <c r="A98" t="s">
        <v>183</v>
      </c>
      <c r="B98" t="s">
        <v>184</v>
      </c>
      <c r="C98" s="1">
        <v>45717</v>
      </c>
      <c r="D98">
        <v>68</v>
      </c>
      <c r="E98" t="s">
        <v>49</v>
      </c>
      <c r="F98" t="s">
        <v>36</v>
      </c>
      <c r="G98" t="s">
        <v>21</v>
      </c>
      <c r="H98">
        <v>5</v>
      </c>
      <c r="I98" t="s">
        <v>55</v>
      </c>
      <c r="J98">
        <v>34</v>
      </c>
      <c r="K98" t="s">
        <v>38</v>
      </c>
      <c r="L98">
        <v>20000</v>
      </c>
      <c r="M98">
        <v>20</v>
      </c>
      <c r="N98">
        <v>400000</v>
      </c>
      <c r="O98">
        <v>6.26</v>
      </c>
      <c r="P98" t="s">
        <v>39</v>
      </c>
    </row>
    <row r="99" spans="1:17" x14ac:dyDescent="0.25">
      <c r="A99" t="s">
        <v>185</v>
      </c>
      <c r="B99" t="s">
        <v>186</v>
      </c>
      <c r="C99" s="1">
        <v>45689</v>
      </c>
      <c r="D99">
        <v>36</v>
      </c>
      <c r="E99" t="s">
        <v>149</v>
      </c>
      <c r="F99" t="s">
        <v>29</v>
      </c>
      <c r="G99" t="s">
        <v>21</v>
      </c>
      <c r="H99">
        <v>1</v>
      </c>
      <c r="I99" t="s">
        <v>37</v>
      </c>
      <c r="J99">
        <v>36</v>
      </c>
      <c r="K99" t="s">
        <v>83</v>
      </c>
      <c r="L99">
        <v>1000</v>
      </c>
      <c r="M99">
        <v>5</v>
      </c>
      <c r="N99">
        <v>5000</v>
      </c>
      <c r="O99">
        <v>129.72</v>
      </c>
      <c r="P99" t="s">
        <v>24</v>
      </c>
      <c r="Q99" t="s">
        <v>32</v>
      </c>
    </row>
    <row r="100" spans="1:17" x14ac:dyDescent="0.25">
      <c r="A100" t="s">
        <v>187</v>
      </c>
      <c r="B100" t="s">
        <v>188</v>
      </c>
      <c r="C100" s="1">
        <v>45689</v>
      </c>
      <c r="D100">
        <v>53</v>
      </c>
      <c r="E100" t="s">
        <v>189</v>
      </c>
      <c r="F100" t="s">
        <v>29</v>
      </c>
      <c r="G100" t="s">
        <v>30</v>
      </c>
      <c r="H100">
        <v>4</v>
      </c>
      <c r="I100" t="s">
        <v>114</v>
      </c>
      <c r="J100">
        <v>27</v>
      </c>
      <c r="K100" t="s">
        <v>72</v>
      </c>
      <c r="L100">
        <v>350</v>
      </c>
      <c r="M100">
        <v>17</v>
      </c>
      <c r="N100">
        <v>5950</v>
      </c>
      <c r="O100">
        <v>184.41</v>
      </c>
      <c r="P100" t="s">
        <v>24</v>
      </c>
      <c r="Q100" t="s">
        <v>25</v>
      </c>
    </row>
    <row r="101" spans="1:17" x14ac:dyDescent="0.25">
      <c r="A101" t="s">
        <v>190</v>
      </c>
      <c r="B101" t="s">
        <v>191</v>
      </c>
      <c r="C101" s="1">
        <v>45717</v>
      </c>
      <c r="D101">
        <v>24</v>
      </c>
      <c r="E101" t="s">
        <v>192</v>
      </c>
      <c r="F101" t="s">
        <v>29</v>
      </c>
      <c r="G101" t="s">
        <v>30</v>
      </c>
      <c r="H101">
        <v>1</v>
      </c>
      <c r="I101" t="s">
        <v>37</v>
      </c>
      <c r="J101">
        <v>22</v>
      </c>
      <c r="K101" t="s">
        <v>193</v>
      </c>
      <c r="L101">
        <v>6500</v>
      </c>
      <c r="M101">
        <v>11</v>
      </c>
      <c r="N101">
        <v>71500</v>
      </c>
      <c r="O101">
        <v>97.13</v>
      </c>
      <c r="P101" t="s">
        <v>24</v>
      </c>
      <c r="Q101" t="s">
        <v>96</v>
      </c>
    </row>
    <row r="102" spans="1:17" x14ac:dyDescent="0.25">
      <c r="A102" t="s">
        <v>190</v>
      </c>
      <c r="B102" t="s">
        <v>191</v>
      </c>
      <c r="C102" s="1">
        <v>45717</v>
      </c>
      <c r="D102">
        <v>24</v>
      </c>
      <c r="E102" t="s">
        <v>192</v>
      </c>
      <c r="F102" t="s">
        <v>41</v>
      </c>
      <c r="G102" t="s">
        <v>30</v>
      </c>
      <c r="H102">
        <v>1</v>
      </c>
      <c r="I102" t="s">
        <v>37</v>
      </c>
      <c r="J102">
        <v>22</v>
      </c>
      <c r="K102" t="s">
        <v>62</v>
      </c>
      <c r="L102">
        <v>24000</v>
      </c>
      <c r="M102">
        <v>13</v>
      </c>
      <c r="N102">
        <v>312000</v>
      </c>
      <c r="O102">
        <v>152.69</v>
      </c>
      <c r="P102" t="s">
        <v>24</v>
      </c>
      <c r="Q102" t="s">
        <v>96</v>
      </c>
    </row>
    <row r="103" spans="1:17" x14ac:dyDescent="0.25">
      <c r="A103" t="s">
        <v>190</v>
      </c>
      <c r="B103" t="s">
        <v>191</v>
      </c>
      <c r="C103" s="1">
        <v>45717</v>
      </c>
      <c r="D103">
        <v>24</v>
      </c>
      <c r="E103" t="s">
        <v>192</v>
      </c>
      <c r="F103" t="s">
        <v>29</v>
      </c>
      <c r="G103" t="s">
        <v>30</v>
      </c>
      <c r="H103">
        <v>1</v>
      </c>
      <c r="I103" t="s">
        <v>37</v>
      </c>
      <c r="J103">
        <v>22</v>
      </c>
      <c r="K103" t="s">
        <v>23</v>
      </c>
      <c r="L103">
        <v>35000</v>
      </c>
      <c r="M103">
        <v>7</v>
      </c>
      <c r="N103">
        <v>245000</v>
      </c>
      <c r="O103">
        <v>186.6</v>
      </c>
      <c r="P103" t="s">
        <v>24</v>
      </c>
      <c r="Q103" t="s">
        <v>96</v>
      </c>
    </row>
    <row r="104" spans="1:17" x14ac:dyDescent="0.25">
      <c r="A104" t="s">
        <v>194</v>
      </c>
      <c r="B104" t="s">
        <v>195</v>
      </c>
      <c r="C104" s="1">
        <v>45717</v>
      </c>
      <c r="D104">
        <v>65</v>
      </c>
      <c r="E104" t="s">
        <v>113</v>
      </c>
      <c r="F104" t="s">
        <v>29</v>
      </c>
      <c r="G104" t="s">
        <v>30</v>
      </c>
      <c r="H104">
        <v>4</v>
      </c>
      <c r="I104" t="s">
        <v>114</v>
      </c>
      <c r="J104">
        <v>3</v>
      </c>
      <c r="K104" t="s">
        <v>164</v>
      </c>
      <c r="L104">
        <v>600</v>
      </c>
      <c r="M104">
        <v>2</v>
      </c>
      <c r="N104">
        <v>1200</v>
      </c>
      <c r="O104">
        <v>99.32</v>
      </c>
      <c r="P104" t="s">
        <v>39</v>
      </c>
    </row>
    <row r="105" spans="1:17" x14ac:dyDescent="0.25">
      <c r="A105" t="s">
        <v>194</v>
      </c>
      <c r="B105" t="s">
        <v>195</v>
      </c>
      <c r="C105" s="1">
        <v>45717</v>
      </c>
      <c r="D105">
        <v>65</v>
      </c>
      <c r="E105" t="s">
        <v>113</v>
      </c>
      <c r="F105" t="s">
        <v>36</v>
      </c>
      <c r="G105" t="s">
        <v>30</v>
      </c>
      <c r="H105">
        <v>4</v>
      </c>
      <c r="I105" t="s">
        <v>114</v>
      </c>
      <c r="J105">
        <v>3</v>
      </c>
      <c r="K105" t="s">
        <v>65</v>
      </c>
      <c r="L105">
        <v>30000</v>
      </c>
      <c r="M105">
        <v>19</v>
      </c>
      <c r="N105">
        <v>570000</v>
      </c>
      <c r="O105">
        <v>100.71</v>
      </c>
      <c r="P105" t="s">
        <v>39</v>
      </c>
    </row>
    <row r="106" spans="1:17" x14ac:dyDescent="0.25">
      <c r="A106" t="s">
        <v>196</v>
      </c>
      <c r="B106" t="s">
        <v>197</v>
      </c>
      <c r="C106" s="1">
        <v>45689</v>
      </c>
      <c r="D106">
        <v>28</v>
      </c>
      <c r="E106" t="s">
        <v>198</v>
      </c>
      <c r="F106" t="s">
        <v>29</v>
      </c>
      <c r="G106" t="s">
        <v>21</v>
      </c>
      <c r="H106">
        <v>1</v>
      </c>
      <c r="I106" t="s">
        <v>37</v>
      </c>
      <c r="J106">
        <v>34</v>
      </c>
      <c r="K106" t="s">
        <v>23</v>
      </c>
      <c r="L106">
        <v>35000</v>
      </c>
      <c r="M106">
        <v>9</v>
      </c>
      <c r="N106">
        <v>315000</v>
      </c>
      <c r="O106">
        <v>156.41</v>
      </c>
      <c r="P106" t="s">
        <v>39</v>
      </c>
    </row>
    <row r="107" spans="1:17" x14ac:dyDescent="0.25">
      <c r="A107" t="s">
        <v>196</v>
      </c>
      <c r="B107" t="s">
        <v>197</v>
      </c>
      <c r="C107" s="1">
        <v>45689</v>
      </c>
      <c r="D107">
        <v>28</v>
      </c>
      <c r="E107" t="s">
        <v>198</v>
      </c>
      <c r="F107" t="s">
        <v>41</v>
      </c>
      <c r="G107" t="s">
        <v>21</v>
      </c>
      <c r="H107">
        <v>1</v>
      </c>
      <c r="I107" t="s">
        <v>37</v>
      </c>
      <c r="J107">
        <v>34</v>
      </c>
      <c r="K107" t="s">
        <v>65</v>
      </c>
      <c r="L107">
        <v>30000</v>
      </c>
      <c r="M107">
        <v>13</v>
      </c>
      <c r="N107">
        <v>390000</v>
      </c>
      <c r="O107">
        <v>124.84</v>
      </c>
      <c r="P107" t="s">
        <v>39</v>
      </c>
    </row>
    <row r="108" spans="1:17" x14ac:dyDescent="0.25">
      <c r="A108" t="s">
        <v>199</v>
      </c>
      <c r="B108" t="s">
        <v>200</v>
      </c>
      <c r="C108" s="1">
        <v>45689</v>
      </c>
      <c r="D108">
        <v>58</v>
      </c>
      <c r="E108" t="s">
        <v>86</v>
      </c>
      <c r="F108" t="s">
        <v>36</v>
      </c>
      <c r="G108" t="s">
        <v>30</v>
      </c>
      <c r="H108">
        <v>5</v>
      </c>
      <c r="I108" t="s">
        <v>55</v>
      </c>
      <c r="J108">
        <v>21</v>
      </c>
      <c r="K108" t="s">
        <v>71</v>
      </c>
      <c r="L108">
        <v>14500</v>
      </c>
      <c r="M108">
        <v>14</v>
      </c>
      <c r="N108">
        <v>203000</v>
      </c>
      <c r="O108">
        <v>149.47999999999999</v>
      </c>
      <c r="P108" t="s">
        <v>24</v>
      </c>
      <c r="Q108" t="s">
        <v>76</v>
      </c>
    </row>
    <row r="109" spans="1:17" x14ac:dyDescent="0.25">
      <c r="A109" t="s">
        <v>201</v>
      </c>
      <c r="B109" t="s">
        <v>202</v>
      </c>
      <c r="C109" s="1">
        <v>45717</v>
      </c>
      <c r="D109">
        <v>28</v>
      </c>
      <c r="E109" t="s">
        <v>198</v>
      </c>
      <c r="F109" t="s">
        <v>36</v>
      </c>
      <c r="G109" t="s">
        <v>21</v>
      </c>
      <c r="H109">
        <v>1</v>
      </c>
      <c r="I109" t="s">
        <v>37</v>
      </c>
      <c r="J109">
        <v>45</v>
      </c>
      <c r="K109" t="s">
        <v>115</v>
      </c>
      <c r="L109">
        <v>25000</v>
      </c>
      <c r="M109">
        <v>5</v>
      </c>
      <c r="N109">
        <v>125000</v>
      </c>
      <c r="O109">
        <v>75.28</v>
      </c>
      <c r="P109" t="s">
        <v>24</v>
      </c>
      <c r="Q109" t="s">
        <v>32</v>
      </c>
    </row>
    <row r="110" spans="1:17" x14ac:dyDescent="0.25">
      <c r="A110" t="s">
        <v>203</v>
      </c>
      <c r="B110" t="s">
        <v>204</v>
      </c>
      <c r="C110" s="1">
        <v>45658</v>
      </c>
      <c r="D110">
        <v>68</v>
      </c>
      <c r="E110" t="s">
        <v>131</v>
      </c>
      <c r="F110" t="s">
        <v>20</v>
      </c>
      <c r="G110" t="s">
        <v>21</v>
      </c>
      <c r="H110">
        <v>5</v>
      </c>
      <c r="I110" t="s">
        <v>55</v>
      </c>
      <c r="J110">
        <v>12</v>
      </c>
      <c r="K110" t="s">
        <v>46</v>
      </c>
      <c r="L110">
        <v>4500</v>
      </c>
      <c r="M110">
        <v>9</v>
      </c>
      <c r="N110">
        <v>40500</v>
      </c>
      <c r="O110">
        <v>92.5</v>
      </c>
      <c r="P110" t="s">
        <v>39</v>
      </c>
    </row>
    <row r="111" spans="1:17" x14ac:dyDescent="0.25">
      <c r="A111" t="s">
        <v>203</v>
      </c>
      <c r="B111" t="s">
        <v>204</v>
      </c>
      <c r="C111" s="1">
        <v>45658</v>
      </c>
      <c r="D111">
        <v>68</v>
      </c>
      <c r="E111" t="s">
        <v>131</v>
      </c>
      <c r="F111" t="s">
        <v>29</v>
      </c>
      <c r="G111" t="s">
        <v>21</v>
      </c>
      <c r="H111">
        <v>5</v>
      </c>
      <c r="I111" t="s">
        <v>55</v>
      </c>
      <c r="J111">
        <v>12</v>
      </c>
      <c r="K111" t="s">
        <v>31</v>
      </c>
      <c r="L111">
        <v>5500</v>
      </c>
      <c r="M111">
        <v>1</v>
      </c>
      <c r="N111">
        <v>5500</v>
      </c>
      <c r="O111">
        <v>51.44</v>
      </c>
      <c r="P111" t="s">
        <v>39</v>
      </c>
    </row>
    <row r="112" spans="1:17" x14ac:dyDescent="0.25">
      <c r="A112" t="s">
        <v>203</v>
      </c>
      <c r="B112" t="s">
        <v>204</v>
      </c>
      <c r="C112" s="1">
        <v>45658</v>
      </c>
      <c r="D112">
        <v>68</v>
      </c>
      <c r="E112" t="s">
        <v>131</v>
      </c>
      <c r="F112" t="s">
        <v>41</v>
      </c>
      <c r="G112" t="s">
        <v>21</v>
      </c>
      <c r="H112">
        <v>5</v>
      </c>
      <c r="I112" t="s">
        <v>55</v>
      </c>
      <c r="J112">
        <v>12</v>
      </c>
      <c r="K112" t="s">
        <v>71</v>
      </c>
      <c r="L112">
        <v>14500</v>
      </c>
      <c r="M112">
        <v>18</v>
      </c>
      <c r="N112">
        <v>261000</v>
      </c>
      <c r="O112">
        <v>180.29</v>
      </c>
      <c r="P112" t="s">
        <v>39</v>
      </c>
    </row>
    <row r="113" spans="1:17" x14ac:dyDescent="0.25">
      <c r="A113" t="s">
        <v>205</v>
      </c>
      <c r="B113" t="s">
        <v>206</v>
      </c>
      <c r="C113" s="1">
        <v>45717</v>
      </c>
      <c r="D113">
        <v>25</v>
      </c>
      <c r="E113" t="s">
        <v>198</v>
      </c>
      <c r="F113" t="s">
        <v>36</v>
      </c>
      <c r="G113" t="s">
        <v>30</v>
      </c>
      <c r="H113">
        <v>4</v>
      </c>
      <c r="I113" t="s">
        <v>114</v>
      </c>
      <c r="J113">
        <v>38</v>
      </c>
      <c r="K113" t="s">
        <v>105</v>
      </c>
      <c r="L113">
        <v>75000</v>
      </c>
      <c r="M113">
        <v>4</v>
      </c>
      <c r="N113">
        <v>300000</v>
      </c>
      <c r="O113">
        <v>170.74</v>
      </c>
      <c r="P113" t="s">
        <v>39</v>
      </c>
    </row>
    <row r="114" spans="1:17" x14ac:dyDescent="0.25">
      <c r="A114" t="s">
        <v>205</v>
      </c>
      <c r="B114" t="s">
        <v>206</v>
      </c>
      <c r="C114" s="1">
        <v>45717</v>
      </c>
      <c r="D114">
        <v>25</v>
      </c>
      <c r="E114" t="s">
        <v>198</v>
      </c>
      <c r="F114" t="s">
        <v>41</v>
      </c>
      <c r="G114" t="s">
        <v>30</v>
      </c>
      <c r="H114">
        <v>4</v>
      </c>
      <c r="I114" t="s">
        <v>114</v>
      </c>
      <c r="J114">
        <v>38</v>
      </c>
      <c r="K114" t="s">
        <v>38</v>
      </c>
      <c r="L114">
        <v>20000</v>
      </c>
      <c r="M114">
        <v>12</v>
      </c>
      <c r="N114">
        <v>240000</v>
      </c>
      <c r="O114">
        <v>76.58</v>
      </c>
      <c r="P114" t="s">
        <v>39</v>
      </c>
    </row>
    <row r="115" spans="1:17" x14ac:dyDescent="0.25">
      <c r="A115" t="s">
        <v>207</v>
      </c>
      <c r="B115" t="s">
        <v>208</v>
      </c>
      <c r="C115" s="1">
        <v>45658</v>
      </c>
      <c r="D115">
        <v>53</v>
      </c>
      <c r="E115" t="s">
        <v>118</v>
      </c>
      <c r="F115" t="s">
        <v>41</v>
      </c>
      <c r="G115" t="s">
        <v>30</v>
      </c>
      <c r="H115">
        <v>5</v>
      </c>
      <c r="I115" t="s">
        <v>55</v>
      </c>
      <c r="J115">
        <v>18</v>
      </c>
      <c r="K115" t="s">
        <v>65</v>
      </c>
      <c r="L115">
        <v>30000</v>
      </c>
      <c r="M115">
        <v>8</v>
      </c>
      <c r="N115">
        <v>240000</v>
      </c>
      <c r="O115">
        <v>155.26</v>
      </c>
      <c r="P115" t="s">
        <v>39</v>
      </c>
    </row>
    <row r="116" spans="1:17" x14ac:dyDescent="0.25">
      <c r="A116" t="s">
        <v>207</v>
      </c>
      <c r="B116" t="s">
        <v>208</v>
      </c>
      <c r="C116" s="1">
        <v>45658</v>
      </c>
      <c r="D116">
        <v>53</v>
      </c>
      <c r="E116" t="s">
        <v>118</v>
      </c>
      <c r="F116" t="s">
        <v>36</v>
      </c>
      <c r="G116" t="s">
        <v>30</v>
      </c>
      <c r="H116">
        <v>5</v>
      </c>
      <c r="I116" t="s">
        <v>55</v>
      </c>
      <c r="J116">
        <v>18</v>
      </c>
      <c r="K116" t="s">
        <v>115</v>
      </c>
      <c r="L116">
        <v>25000</v>
      </c>
      <c r="M116">
        <v>7</v>
      </c>
      <c r="N116">
        <v>175000</v>
      </c>
      <c r="O116">
        <v>44.19</v>
      </c>
      <c r="P116" t="s">
        <v>39</v>
      </c>
    </row>
    <row r="117" spans="1:17" x14ac:dyDescent="0.25">
      <c r="A117" t="s">
        <v>207</v>
      </c>
      <c r="B117" t="s">
        <v>208</v>
      </c>
      <c r="C117" s="1">
        <v>45658</v>
      </c>
      <c r="D117">
        <v>53</v>
      </c>
      <c r="E117" t="s">
        <v>118</v>
      </c>
      <c r="F117" t="s">
        <v>20</v>
      </c>
      <c r="G117" t="s">
        <v>30</v>
      </c>
      <c r="H117">
        <v>5</v>
      </c>
      <c r="I117" t="s">
        <v>55</v>
      </c>
      <c r="J117">
        <v>18</v>
      </c>
      <c r="K117" t="s">
        <v>51</v>
      </c>
      <c r="L117">
        <v>9000</v>
      </c>
      <c r="M117">
        <v>5</v>
      </c>
      <c r="N117">
        <v>45000</v>
      </c>
      <c r="O117">
        <v>135.71</v>
      </c>
      <c r="P117" t="s">
        <v>39</v>
      </c>
    </row>
    <row r="118" spans="1:17" x14ac:dyDescent="0.25">
      <c r="A118" t="s">
        <v>209</v>
      </c>
      <c r="B118" t="s">
        <v>210</v>
      </c>
      <c r="C118" s="1">
        <v>45717</v>
      </c>
      <c r="D118">
        <v>21</v>
      </c>
      <c r="E118" t="s">
        <v>149</v>
      </c>
      <c r="F118" t="s">
        <v>29</v>
      </c>
      <c r="G118" t="s">
        <v>30</v>
      </c>
      <c r="H118">
        <v>2</v>
      </c>
      <c r="I118" t="s">
        <v>22</v>
      </c>
      <c r="J118">
        <v>3</v>
      </c>
      <c r="K118" t="s">
        <v>72</v>
      </c>
      <c r="L118">
        <v>350</v>
      </c>
      <c r="M118">
        <v>18</v>
      </c>
      <c r="N118">
        <v>6300</v>
      </c>
      <c r="O118">
        <v>26.87</v>
      </c>
      <c r="P118" t="s">
        <v>24</v>
      </c>
      <c r="Q118" t="s">
        <v>96</v>
      </c>
    </row>
    <row r="119" spans="1:17" x14ac:dyDescent="0.25">
      <c r="A119" t="s">
        <v>209</v>
      </c>
      <c r="B119" t="s">
        <v>210</v>
      </c>
      <c r="C119" s="1">
        <v>45717</v>
      </c>
      <c r="D119">
        <v>21</v>
      </c>
      <c r="E119" t="s">
        <v>149</v>
      </c>
      <c r="F119" t="s">
        <v>41</v>
      </c>
      <c r="G119" t="s">
        <v>30</v>
      </c>
      <c r="H119">
        <v>2</v>
      </c>
      <c r="I119" t="s">
        <v>22</v>
      </c>
      <c r="J119">
        <v>3</v>
      </c>
      <c r="K119" t="s">
        <v>65</v>
      </c>
      <c r="L119">
        <v>30000</v>
      </c>
      <c r="M119">
        <v>9</v>
      </c>
      <c r="N119">
        <v>270000</v>
      </c>
      <c r="O119">
        <v>106.41</v>
      </c>
      <c r="P119" t="s">
        <v>24</v>
      </c>
      <c r="Q119" t="s">
        <v>96</v>
      </c>
    </row>
    <row r="120" spans="1:17" x14ac:dyDescent="0.25">
      <c r="A120" t="s">
        <v>211</v>
      </c>
      <c r="B120" t="s">
        <v>212</v>
      </c>
      <c r="C120" s="1">
        <v>45717</v>
      </c>
      <c r="D120">
        <v>48</v>
      </c>
      <c r="E120" t="s">
        <v>213</v>
      </c>
      <c r="F120" t="s">
        <v>20</v>
      </c>
      <c r="G120" t="s">
        <v>30</v>
      </c>
      <c r="H120">
        <v>1</v>
      </c>
      <c r="I120" t="s">
        <v>37</v>
      </c>
      <c r="J120">
        <v>48</v>
      </c>
      <c r="K120" t="s">
        <v>46</v>
      </c>
      <c r="L120">
        <v>4500</v>
      </c>
      <c r="M120">
        <v>13</v>
      </c>
      <c r="N120">
        <v>58500</v>
      </c>
      <c r="O120">
        <v>172.1</v>
      </c>
      <c r="P120" t="s">
        <v>39</v>
      </c>
    </row>
    <row r="121" spans="1:17" x14ac:dyDescent="0.25">
      <c r="A121" t="s">
        <v>214</v>
      </c>
      <c r="B121" t="s">
        <v>215</v>
      </c>
      <c r="C121" s="1">
        <v>45658</v>
      </c>
      <c r="D121">
        <v>27</v>
      </c>
      <c r="E121" t="s">
        <v>82</v>
      </c>
      <c r="F121" t="s">
        <v>36</v>
      </c>
      <c r="G121" t="s">
        <v>21</v>
      </c>
      <c r="H121">
        <v>4</v>
      </c>
      <c r="I121" t="s">
        <v>114</v>
      </c>
      <c r="J121">
        <v>17</v>
      </c>
      <c r="K121" t="s">
        <v>115</v>
      </c>
      <c r="L121">
        <v>25000</v>
      </c>
      <c r="M121">
        <v>8</v>
      </c>
      <c r="N121">
        <v>200000</v>
      </c>
      <c r="O121">
        <v>22.12</v>
      </c>
      <c r="P121" t="s">
        <v>39</v>
      </c>
    </row>
    <row r="122" spans="1:17" x14ac:dyDescent="0.25">
      <c r="A122" t="s">
        <v>214</v>
      </c>
      <c r="B122" t="s">
        <v>215</v>
      </c>
      <c r="C122" s="1">
        <v>45658</v>
      </c>
      <c r="D122">
        <v>27</v>
      </c>
      <c r="E122" t="s">
        <v>82</v>
      </c>
      <c r="F122" t="s">
        <v>29</v>
      </c>
      <c r="G122" t="s">
        <v>21</v>
      </c>
      <c r="H122">
        <v>4</v>
      </c>
      <c r="I122" t="s">
        <v>114</v>
      </c>
      <c r="J122">
        <v>17</v>
      </c>
      <c r="K122" t="s">
        <v>31</v>
      </c>
      <c r="L122">
        <v>5500</v>
      </c>
      <c r="M122">
        <v>18</v>
      </c>
      <c r="N122">
        <v>99000</v>
      </c>
      <c r="O122">
        <v>5.49</v>
      </c>
      <c r="P122" t="s">
        <v>39</v>
      </c>
    </row>
    <row r="123" spans="1:17" x14ac:dyDescent="0.25">
      <c r="A123" t="s">
        <v>214</v>
      </c>
      <c r="B123" t="s">
        <v>215</v>
      </c>
      <c r="C123" s="1">
        <v>45658</v>
      </c>
      <c r="D123">
        <v>27</v>
      </c>
      <c r="E123" t="s">
        <v>82</v>
      </c>
      <c r="F123" t="s">
        <v>20</v>
      </c>
      <c r="G123" t="s">
        <v>21</v>
      </c>
      <c r="H123">
        <v>4</v>
      </c>
      <c r="I123" t="s">
        <v>114</v>
      </c>
      <c r="J123">
        <v>17</v>
      </c>
      <c r="K123" t="s">
        <v>51</v>
      </c>
      <c r="L123">
        <v>9000</v>
      </c>
      <c r="M123">
        <v>8</v>
      </c>
      <c r="N123">
        <v>72000</v>
      </c>
      <c r="O123">
        <v>183.09</v>
      </c>
      <c r="P123" t="s">
        <v>39</v>
      </c>
    </row>
    <row r="124" spans="1:17" x14ac:dyDescent="0.25">
      <c r="A124" t="s">
        <v>216</v>
      </c>
      <c r="B124" t="s">
        <v>217</v>
      </c>
      <c r="C124" s="1">
        <v>45689</v>
      </c>
      <c r="D124">
        <v>75</v>
      </c>
      <c r="E124" t="s">
        <v>149</v>
      </c>
      <c r="F124" t="s">
        <v>29</v>
      </c>
      <c r="G124" t="s">
        <v>30</v>
      </c>
      <c r="H124">
        <v>1</v>
      </c>
      <c r="I124" t="s">
        <v>37</v>
      </c>
      <c r="J124">
        <v>8</v>
      </c>
      <c r="K124" t="s">
        <v>83</v>
      </c>
      <c r="L124">
        <v>1000</v>
      </c>
      <c r="M124">
        <v>18</v>
      </c>
      <c r="N124">
        <v>18000</v>
      </c>
      <c r="O124">
        <v>47.34</v>
      </c>
      <c r="P124" t="s">
        <v>39</v>
      </c>
    </row>
    <row r="125" spans="1:17" x14ac:dyDescent="0.25">
      <c r="A125" t="s">
        <v>216</v>
      </c>
      <c r="B125" t="s">
        <v>217</v>
      </c>
      <c r="C125" s="1">
        <v>45689</v>
      </c>
      <c r="D125">
        <v>75</v>
      </c>
      <c r="E125" t="s">
        <v>149</v>
      </c>
      <c r="F125" t="s">
        <v>41</v>
      </c>
      <c r="G125" t="s">
        <v>30</v>
      </c>
      <c r="H125">
        <v>1</v>
      </c>
      <c r="I125" t="s">
        <v>37</v>
      </c>
      <c r="J125">
        <v>8</v>
      </c>
      <c r="K125" t="s">
        <v>38</v>
      </c>
      <c r="L125">
        <v>20000</v>
      </c>
      <c r="M125">
        <v>12</v>
      </c>
      <c r="N125">
        <v>240000</v>
      </c>
      <c r="O125">
        <v>78.03</v>
      </c>
      <c r="P125" t="s">
        <v>39</v>
      </c>
    </row>
    <row r="126" spans="1:17" x14ac:dyDescent="0.25">
      <c r="A126" t="s">
        <v>218</v>
      </c>
      <c r="B126" t="s">
        <v>219</v>
      </c>
      <c r="C126" s="1">
        <v>45658</v>
      </c>
      <c r="D126">
        <v>69</v>
      </c>
      <c r="E126" t="s">
        <v>54</v>
      </c>
      <c r="F126" t="s">
        <v>41</v>
      </c>
      <c r="G126" t="s">
        <v>30</v>
      </c>
      <c r="H126">
        <v>4</v>
      </c>
      <c r="I126" t="s">
        <v>114</v>
      </c>
      <c r="J126">
        <v>42</v>
      </c>
      <c r="K126" t="s">
        <v>65</v>
      </c>
      <c r="L126">
        <v>30000</v>
      </c>
      <c r="M126">
        <v>15</v>
      </c>
      <c r="N126">
        <v>450000</v>
      </c>
      <c r="O126">
        <v>43.85</v>
      </c>
      <c r="P126" t="s">
        <v>39</v>
      </c>
    </row>
    <row r="127" spans="1:17" x14ac:dyDescent="0.25">
      <c r="A127" t="s">
        <v>218</v>
      </c>
      <c r="B127" t="s">
        <v>219</v>
      </c>
      <c r="C127" s="1">
        <v>45658</v>
      </c>
      <c r="D127">
        <v>69</v>
      </c>
      <c r="E127" t="s">
        <v>54</v>
      </c>
      <c r="F127" t="s">
        <v>36</v>
      </c>
      <c r="G127" t="s">
        <v>30</v>
      </c>
      <c r="H127">
        <v>4</v>
      </c>
      <c r="I127" t="s">
        <v>114</v>
      </c>
      <c r="J127">
        <v>42</v>
      </c>
      <c r="K127" t="s">
        <v>71</v>
      </c>
      <c r="L127">
        <v>14500</v>
      </c>
      <c r="M127">
        <v>4</v>
      </c>
      <c r="N127">
        <v>58000</v>
      </c>
      <c r="O127">
        <v>171.16</v>
      </c>
      <c r="P127" t="s">
        <v>39</v>
      </c>
    </row>
    <row r="128" spans="1:17" x14ac:dyDescent="0.25">
      <c r="A128" t="s">
        <v>220</v>
      </c>
      <c r="B128" t="s">
        <v>221</v>
      </c>
      <c r="C128" s="1">
        <v>45689</v>
      </c>
      <c r="D128">
        <v>61</v>
      </c>
      <c r="E128" t="s">
        <v>49</v>
      </c>
      <c r="F128" t="s">
        <v>41</v>
      </c>
      <c r="G128" t="s">
        <v>30</v>
      </c>
      <c r="H128">
        <v>1</v>
      </c>
      <c r="I128" t="s">
        <v>37</v>
      </c>
      <c r="J128">
        <v>18</v>
      </c>
      <c r="K128" t="s">
        <v>38</v>
      </c>
      <c r="L128">
        <v>20000</v>
      </c>
      <c r="M128">
        <v>20</v>
      </c>
      <c r="N128">
        <v>400000</v>
      </c>
      <c r="O128">
        <v>128.52000000000001</v>
      </c>
      <c r="P128" t="s">
        <v>39</v>
      </c>
    </row>
    <row r="129" spans="1:17" x14ac:dyDescent="0.25">
      <c r="A129" t="s">
        <v>220</v>
      </c>
      <c r="B129" t="s">
        <v>221</v>
      </c>
      <c r="C129" s="1">
        <v>45689</v>
      </c>
      <c r="D129">
        <v>61</v>
      </c>
      <c r="E129" t="s">
        <v>49</v>
      </c>
      <c r="F129" t="s">
        <v>36</v>
      </c>
      <c r="G129" t="s">
        <v>30</v>
      </c>
      <c r="H129">
        <v>1</v>
      </c>
      <c r="I129" t="s">
        <v>37</v>
      </c>
      <c r="J129">
        <v>18</v>
      </c>
      <c r="K129" t="s">
        <v>42</v>
      </c>
      <c r="L129">
        <v>9000</v>
      </c>
      <c r="M129">
        <v>11</v>
      </c>
      <c r="N129">
        <v>99000</v>
      </c>
      <c r="O129">
        <v>10.59</v>
      </c>
      <c r="P129" t="s">
        <v>39</v>
      </c>
    </row>
    <row r="130" spans="1:17" x14ac:dyDescent="0.25">
      <c r="A130" t="s">
        <v>222</v>
      </c>
      <c r="B130" t="s">
        <v>223</v>
      </c>
      <c r="C130" s="1">
        <v>45689</v>
      </c>
      <c r="D130">
        <v>32</v>
      </c>
      <c r="E130" t="s">
        <v>79</v>
      </c>
      <c r="F130" t="s">
        <v>36</v>
      </c>
      <c r="G130" t="s">
        <v>21</v>
      </c>
      <c r="H130">
        <v>5</v>
      </c>
      <c r="I130" t="s">
        <v>55</v>
      </c>
      <c r="J130">
        <v>54</v>
      </c>
      <c r="K130" t="s">
        <v>65</v>
      </c>
      <c r="L130">
        <v>30000</v>
      </c>
      <c r="M130">
        <v>20</v>
      </c>
      <c r="N130">
        <v>600000</v>
      </c>
      <c r="O130">
        <v>157.83000000000001</v>
      </c>
      <c r="P130" t="s">
        <v>24</v>
      </c>
      <c r="Q130" t="s">
        <v>32</v>
      </c>
    </row>
    <row r="131" spans="1:17" x14ac:dyDescent="0.25">
      <c r="A131" t="s">
        <v>224</v>
      </c>
      <c r="B131" t="s">
        <v>225</v>
      </c>
      <c r="C131" s="1">
        <v>45717</v>
      </c>
      <c r="D131">
        <v>51</v>
      </c>
      <c r="E131" t="s">
        <v>54</v>
      </c>
      <c r="F131" t="s">
        <v>20</v>
      </c>
      <c r="G131" t="s">
        <v>21</v>
      </c>
      <c r="H131">
        <v>2</v>
      </c>
      <c r="I131" t="s">
        <v>22</v>
      </c>
      <c r="J131">
        <v>35</v>
      </c>
      <c r="K131" t="s">
        <v>58</v>
      </c>
      <c r="L131">
        <v>16000</v>
      </c>
      <c r="M131">
        <v>8</v>
      </c>
      <c r="N131">
        <v>128000</v>
      </c>
      <c r="O131">
        <v>71.97</v>
      </c>
      <c r="P131" t="s">
        <v>24</v>
      </c>
      <c r="Q131" t="s">
        <v>32</v>
      </c>
    </row>
    <row r="132" spans="1:17" x14ac:dyDescent="0.25">
      <c r="A132" t="s">
        <v>226</v>
      </c>
      <c r="B132" t="s">
        <v>227</v>
      </c>
      <c r="C132" s="1">
        <v>45689</v>
      </c>
      <c r="D132">
        <v>18</v>
      </c>
      <c r="E132" t="s">
        <v>131</v>
      </c>
      <c r="F132" t="s">
        <v>20</v>
      </c>
      <c r="G132" t="s">
        <v>30</v>
      </c>
      <c r="H132">
        <v>4</v>
      </c>
      <c r="I132" t="s">
        <v>114</v>
      </c>
      <c r="J132">
        <v>4</v>
      </c>
      <c r="K132" t="s">
        <v>46</v>
      </c>
      <c r="L132">
        <v>4500</v>
      </c>
      <c r="M132">
        <v>4</v>
      </c>
      <c r="N132">
        <v>18000</v>
      </c>
      <c r="O132">
        <v>102.89</v>
      </c>
      <c r="P132" t="s">
        <v>39</v>
      </c>
    </row>
    <row r="133" spans="1:17" x14ac:dyDescent="0.25">
      <c r="A133" t="s">
        <v>228</v>
      </c>
      <c r="B133" t="s">
        <v>229</v>
      </c>
      <c r="C133" s="1">
        <v>45717</v>
      </c>
      <c r="D133">
        <v>80</v>
      </c>
      <c r="E133" t="s">
        <v>113</v>
      </c>
      <c r="F133" t="s">
        <v>41</v>
      </c>
      <c r="G133" t="s">
        <v>21</v>
      </c>
      <c r="H133">
        <v>4</v>
      </c>
      <c r="I133" t="s">
        <v>114</v>
      </c>
      <c r="J133">
        <v>47</v>
      </c>
      <c r="K133" t="s">
        <v>71</v>
      </c>
      <c r="L133">
        <v>14500</v>
      </c>
      <c r="M133">
        <v>14</v>
      </c>
      <c r="N133">
        <v>203000</v>
      </c>
      <c r="O133">
        <v>169.54</v>
      </c>
      <c r="P133" t="s">
        <v>39</v>
      </c>
    </row>
    <row r="134" spans="1:17" x14ac:dyDescent="0.25">
      <c r="A134" t="s">
        <v>230</v>
      </c>
      <c r="B134" t="s">
        <v>231</v>
      </c>
      <c r="C134" s="1">
        <v>45658</v>
      </c>
      <c r="D134">
        <v>78</v>
      </c>
      <c r="E134" t="s">
        <v>198</v>
      </c>
      <c r="F134" t="s">
        <v>20</v>
      </c>
      <c r="G134" t="s">
        <v>21</v>
      </c>
      <c r="H134">
        <v>3</v>
      </c>
      <c r="I134" t="s">
        <v>50</v>
      </c>
      <c r="J134">
        <v>58</v>
      </c>
      <c r="K134" t="s">
        <v>51</v>
      </c>
      <c r="L134">
        <v>9000</v>
      </c>
      <c r="M134">
        <v>19</v>
      </c>
      <c r="N134">
        <v>171000</v>
      </c>
      <c r="O134">
        <v>125.05</v>
      </c>
      <c r="P134" t="s">
        <v>39</v>
      </c>
    </row>
    <row r="135" spans="1:17" x14ac:dyDescent="0.25">
      <c r="A135" t="s">
        <v>232</v>
      </c>
      <c r="B135" t="s">
        <v>233</v>
      </c>
      <c r="C135" s="1">
        <v>45689</v>
      </c>
      <c r="D135">
        <v>64</v>
      </c>
      <c r="E135" t="s">
        <v>75</v>
      </c>
      <c r="F135" t="s">
        <v>29</v>
      </c>
      <c r="G135" t="s">
        <v>30</v>
      </c>
      <c r="H135">
        <v>1</v>
      </c>
      <c r="I135" t="s">
        <v>37</v>
      </c>
      <c r="J135">
        <v>30</v>
      </c>
      <c r="K135" t="s">
        <v>23</v>
      </c>
      <c r="L135">
        <v>35000</v>
      </c>
      <c r="M135">
        <v>8</v>
      </c>
      <c r="N135">
        <v>280000</v>
      </c>
      <c r="O135">
        <v>90.59</v>
      </c>
      <c r="P135" t="s">
        <v>39</v>
      </c>
    </row>
    <row r="136" spans="1:17" x14ac:dyDescent="0.25">
      <c r="A136" t="s">
        <v>234</v>
      </c>
      <c r="B136" t="s">
        <v>235</v>
      </c>
      <c r="C136" s="1">
        <v>45658</v>
      </c>
      <c r="D136">
        <v>59</v>
      </c>
      <c r="E136" t="s">
        <v>35</v>
      </c>
      <c r="F136" t="s">
        <v>36</v>
      </c>
      <c r="G136" t="s">
        <v>30</v>
      </c>
      <c r="H136">
        <v>3</v>
      </c>
      <c r="I136" t="s">
        <v>50</v>
      </c>
      <c r="J136">
        <v>27</v>
      </c>
      <c r="K136" t="s">
        <v>57</v>
      </c>
      <c r="L136">
        <v>150000</v>
      </c>
      <c r="M136">
        <v>3</v>
      </c>
      <c r="N136">
        <v>450000</v>
      </c>
      <c r="O136">
        <v>13.89</v>
      </c>
      <c r="P136" t="s">
        <v>39</v>
      </c>
    </row>
    <row r="137" spans="1:17" x14ac:dyDescent="0.25">
      <c r="A137" t="s">
        <v>234</v>
      </c>
      <c r="B137" t="s">
        <v>235</v>
      </c>
      <c r="C137" s="1">
        <v>45658</v>
      </c>
      <c r="D137">
        <v>59</v>
      </c>
      <c r="E137" t="s">
        <v>35</v>
      </c>
      <c r="F137" t="s">
        <v>20</v>
      </c>
      <c r="G137" t="s">
        <v>30</v>
      </c>
      <c r="H137">
        <v>3</v>
      </c>
      <c r="I137" t="s">
        <v>50</v>
      </c>
      <c r="J137">
        <v>27</v>
      </c>
      <c r="K137" t="s">
        <v>58</v>
      </c>
      <c r="L137">
        <v>16000</v>
      </c>
      <c r="M137">
        <v>12</v>
      </c>
      <c r="N137">
        <v>192000</v>
      </c>
      <c r="O137">
        <v>86.66</v>
      </c>
      <c r="P137" t="s">
        <v>39</v>
      </c>
    </row>
    <row r="138" spans="1:17" x14ac:dyDescent="0.25">
      <c r="A138" t="s">
        <v>234</v>
      </c>
      <c r="B138" t="s">
        <v>235</v>
      </c>
      <c r="C138" s="1">
        <v>45658</v>
      </c>
      <c r="D138">
        <v>59</v>
      </c>
      <c r="E138" t="s">
        <v>35</v>
      </c>
      <c r="F138" t="s">
        <v>41</v>
      </c>
      <c r="G138" t="s">
        <v>30</v>
      </c>
      <c r="H138">
        <v>3</v>
      </c>
      <c r="I138" t="s">
        <v>50</v>
      </c>
      <c r="J138">
        <v>27</v>
      </c>
      <c r="K138" t="s">
        <v>38</v>
      </c>
      <c r="L138">
        <v>20000</v>
      </c>
      <c r="M138">
        <v>19</v>
      </c>
      <c r="N138">
        <v>380000</v>
      </c>
      <c r="O138">
        <v>111.5</v>
      </c>
      <c r="P138" t="s">
        <v>39</v>
      </c>
    </row>
    <row r="139" spans="1:17" x14ac:dyDescent="0.25">
      <c r="A139" t="s">
        <v>236</v>
      </c>
      <c r="B139" t="s">
        <v>237</v>
      </c>
      <c r="C139" s="1">
        <v>45689</v>
      </c>
      <c r="D139">
        <v>31</v>
      </c>
      <c r="E139" t="s">
        <v>110</v>
      </c>
      <c r="F139" t="s">
        <v>36</v>
      </c>
      <c r="G139" t="s">
        <v>30</v>
      </c>
      <c r="H139">
        <v>1</v>
      </c>
      <c r="I139" t="s">
        <v>37</v>
      </c>
      <c r="J139">
        <v>56</v>
      </c>
      <c r="K139" t="s">
        <v>71</v>
      </c>
      <c r="L139">
        <v>14500</v>
      </c>
      <c r="M139">
        <v>16</v>
      </c>
      <c r="N139">
        <v>232000</v>
      </c>
      <c r="O139">
        <v>31.37</v>
      </c>
      <c r="P139" t="s">
        <v>39</v>
      </c>
    </row>
    <row r="140" spans="1:17" x14ac:dyDescent="0.25">
      <c r="A140" t="s">
        <v>236</v>
      </c>
      <c r="B140" t="s">
        <v>237</v>
      </c>
      <c r="C140" s="1">
        <v>45689</v>
      </c>
      <c r="D140">
        <v>31</v>
      </c>
      <c r="E140" t="s">
        <v>110</v>
      </c>
      <c r="F140" t="s">
        <v>20</v>
      </c>
      <c r="G140" t="s">
        <v>30</v>
      </c>
      <c r="H140">
        <v>1</v>
      </c>
      <c r="I140" t="s">
        <v>37</v>
      </c>
      <c r="J140">
        <v>56</v>
      </c>
      <c r="K140" t="s">
        <v>46</v>
      </c>
      <c r="L140">
        <v>4500</v>
      </c>
      <c r="M140">
        <v>12</v>
      </c>
      <c r="N140">
        <v>54000</v>
      </c>
      <c r="O140">
        <v>169.53</v>
      </c>
      <c r="P140" t="s">
        <v>39</v>
      </c>
    </row>
    <row r="141" spans="1:17" x14ac:dyDescent="0.25">
      <c r="A141" t="s">
        <v>236</v>
      </c>
      <c r="B141" t="s">
        <v>237</v>
      </c>
      <c r="C141" s="1">
        <v>45689</v>
      </c>
      <c r="D141">
        <v>31</v>
      </c>
      <c r="E141" t="s">
        <v>110</v>
      </c>
      <c r="F141" t="s">
        <v>41</v>
      </c>
      <c r="G141" t="s">
        <v>30</v>
      </c>
      <c r="H141">
        <v>1</v>
      </c>
      <c r="I141" t="s">
        <v>37</v>
      </c>
      <c r="J141">
        <v>56</v>
      </c>
      <c r="K141" t="s">
        <v>62</v>
      </c>
      <c r="L141">
        <v>24000</v>
      </c>
      <c r="M141">
        <v>9</v>
      </c>
      <c r="N141">
        <v>216000</v>
      </c>
      <c r="O141">
        <v>73.83</v>
      </c>
      <c r="P141" t="s">
        <v>39</v>
      </c>
    </row>
    <row r="142" spans="1:17" x14ac:dyDescent="0.25">
      <c r="A142" t="s">
        <v>238</v>
      </c>
      <c r="B142" t="s">
        <v>239</v>
      </c>
      <c r="C142" s="1">
        <v>45689</v>
      </c>
      <c r="D142">
        <v>70</v>
      </c>
      <c r="E142" t="s">
        <v>118</v>
      </c>
      <c r="F142" t="s">
        <v>36</v>
      </c>
      <c r="G142" t="s">
        <v>30</v>
      </c>
      <c r="H142">
        <v>3</v>
      </c>
      <c r="I142" t="s">
        <v>50</v>
      </c>
      <c r="J142">
        <v>2</v>
      </c>
      <c r="K142" t="s">
        <v>42</v>
      </c>
      <c r="L142">
        <v>9000</v>
      </c>
      <c r="M142">
        <v>5</v>
      </c>
      <c r="N142">
        <v>45000</v>
      </c>
      <c r="O142">
        <v>36.69</v>
      </c>
      <c r="P142" t="s">
        <v>39</v>
      </c>
    </row>
    <row r="143" spans="1:17" x14ac:dyDescent="0.25">
      <c r="A143" t="s">
        <v>238</v>
      </c>
      <c r="B143" t="s">
        <v>239</v>
      </c>
      <c r="C143" s="1">
        <v>45689</v>
      </c>
      <c r="D143">
        <v>70</v>
      </c>
      <c r="E143" t="s">
        <v>118</v>
      </c>
      <c r="F143" t="s">
        <v>20</v>
      </c>
      <c r="G143" t="s">
        <v>30</v>
      </c>
      <c r="H143">
        <v>3</v>
      </c>
      <c r="I143" t="s">
        <v>50</v>
      </c>
      <c r="J143">
        <v>2</v>
      </c>
      <c r="K143" t="s">
        <v>23</v>
      </c>
      <c r="L143">
        <v>35000</v>
      </c>
      <c r="M143">
        <v>1</v>
      </c>
      <c r="N143">
        <v>35000</v>
      </c>
      <c r="O143">
        <v>14.38</v>
      </c>
      <c r="P143" t="s">
        <v>39</v>
      </c>
    </row>
    <row r="144" spans="1:17" x14ac:dyDescent="0.25">
      <c r="A144" t="s">
        <v>240</v>
      </c>
      <c r="B144" t="s">
        <v>241</v>
      </c>
      <c r="C144" s="1">
        <v>45717</v>
      </c>
      <c r="D144">
        <v>43</v>
      </c>
      <c r="E144" t="s">
        <v>61</v>
      </c>
      <c r="F144" t="s">
        <v>36</v>
      </c>
      <c r="G144" t="s">
        <v>30</v>
      </c>
      <c r="H144">
        <v>2</v>
      </c>
      <c r="I144" t="s">
        <v>22</v>
      </c>
      <c r="J144">
        <v>30</v>
      </c>
      <c r="K144" t="s">
        <v>42</v>
      </c>
      <c r="L144">
        <v>9000</v>
      </c>
      <c r="M144">
        <v>20</v>
      </c>
      <c r="N144">
        <v>180000</v>
      </c>
      <c r="O144">
        <v>31.54</v>
      </c>
      <c r="P144" t="s">
        <v>39</v>
      </c>
    </row>
    <row r="145" spans="1:17" x14ac:dyDescent="0.25">
      <c r="A145" t="s">
        <v>240</v>
      </c>
      <c r="B145" t="s">
        <v>241</v>
      </c>
      <c r="C145" s="1">
        <v>45717</v>
      </c>
      <c r="D145">
        <v>43</v>
      </c>
      <c r="E145" t="s">
        <v>61</v>
      </c>
      <c r="F145" t="s">
        <v>29</v>
      </c>
      <c r="G145" t="s">
        <v>30</v>
      </c>
      <c r="H145">
        <v>2</v>
      </c>
      <c r="I145" t="s">
        <v>22</v>
      </c>
      <c r="J145">
        <v>30</v>
      </c>
      <c r="K145" t="s">
        <v>102</v>
      </c>
      <c r="L145">
        <v>900</v>
      </c>
      <c r="M145">
        <v>9</v>
      </c>
      <c r="N145">
        <v>8100</v>
      </c>
      <c r="O145">
        <v>134.96</v>
      </c>
      <c r="P145" t="s">
        <v>39</v>
      </c>
    </row>
    <row r="146" spans="1:17" x14ac:dyDescent="0.25">
      <c r="A146" t="s">
        <v>240</v>
      </c>
      <c r="B146" t="s">
        <v>241</v>
      </c>
      <c r="C146" s="1">
        <v>45717</v>
      </c>
      <c r="D146">
        <v>43</v>
      </c>
      <c r="E146" t="s">
        <v>61</v>
      </c>
      <c r="F146" t="s">
        <v>41</v>
      </c>
      <c r="G146" t="s">
        <v>30</v>
      </c>
      <c r="H146">
        <v>2</v>
      </c>
      <c r="I146" t="s">
        <v>22</v>
      </c>
      <c r="J146">
        <v>30</v>
      </c>
      <c r="K146" t="s">
        <v>71</v>
      </c>
      <c r="L146">
        <v>14500</v>
      </c>
      <c r="M146">
        <v>16</v>
      </c>
      <c r="N146">
        <v>232000</v>
      </c>
      <c r="O146">
        <v>132.56</v>
      </c>
      <c r="P146" t="s">
        <v>39</v>
      </c>
    </row>
    <row r="147" spans="1:17" x14ac:dyDescent="0.25">
      <c r="A147" t="s">
        <v>242</v>
      </c>
      <c r="B147" t="s">
        <v>243</v>
      </c>
      <c r="C147" s="1">
        <v>45658</v>
      </c>
      <c r="D147">
        <v>69</v>
      </c>
      <c r="E147" t="s">
        <v>192</v>
      </c>
      <c r="F147" t="s">
        <v>29</v>
      </c>
      <c r="G147" t="s">
        <v>21</v>
      </c>
      <c r="H147">
        <v>3</v>
      </c>
      <c r="I147" t="s">
        <v>50</v>
      </c>
      <c r="J147">
        <v>49</v>
      </c>
      <c r="K147" t="s">
        <v>40</v>
      </c>
      <c r="L147">
        <v>500</v>
      </c>
      <c r="M147">
        <v>13</v>
      </c>
      <c r="N147">
        <v>6500</v>
      </c>
      <c r="O147">
        <v>9.56</v>
      </c>
      <c r="P147" t="s">
        <v>39</v>
      </c>
    </row>
    <row r="148" spans="1:17" x14ac:dyDescent="0.25">
      <c r="A148" t="s">
        <v>242</v>
      </c>
      <c r="B148" t="s">
        <v>243</v>
      </c>
      <c r="C148" s="1">
        <v>45658</v>
      </c>
      <c r="D148">
        <v>69</v>
      </c>
      <c r="E148" t="s">
        <v>192</v>
      </c>
      <c r="F148" t="s">
        <v>36</v>
      </c>
      <c r="G148" t="s">
        <v>21</v>
      </c>
      <c r="H148">
        <v>3</v>
      </c>
      <c r="I148" t="s">
        <v>50</v>
      </c>
      <c r="J148">
        <v>49</v>
      </c>
      <c r="K148" t="s">
        <v>42</v>
      </c>
      <c r="L148">
        <v>9000</v>
      </c>
      <c r="M148">
        <v>10</v>
      </c>
      <c r="N148">
        <v>90000</v>
      </c>
      <c r="O148">
        <v>2.0299999999999998</v>
      </c>
      <c r="P148" t="s">
        <v>39</v>
      </c>
    </row>
    <row r="149" spans="1:17" x14ac:dyDescent="0.25">
      <c r="A149" t="s">
        <v>244</v>
      </c>
      <c r="B149" t="s">
        <v>245</v>
      </c>
      <c r="C149" s="1">
        <v>45658</v>
      </c>
      <c r="D149">
        <v>33</v>
      </c>
      <c r="E149" t="s">
        <v>143</v>
      </c>
      <c r="F149" t="s">
        <v>29</v>
      </c>
      <c r="G149" t="s">
        <v>30</v>
      </c>
      <c r="H149">
        <v>1</v>
      </c>
      <c r="I149" t="s">
        <v>37</v>
      </c>
      <c r="J149">
        <v>21</v>
      </c>
      <c r="K149" t="s">
        <v>23</v>
      </c>
      <c r="L149">
        <v>35000</v>
      </c>
      <c r="M149">
        <v>8</v>
      </c>
      <c r="N149">
        <v>280000</v>
      </c>
      <c r="O149">
        <v>106.75</v>
      </c>
      <c r="P149" t="s">
        <v>39</v>
      </c>
    </row>
    <row r="150" spans="1:17" x14ac:dyDescent="0.25">
      <c r="A150" t="s">
        <v>244</v>
      </c>
      <c r="B150" t="s">
        <v>245</v>
      </c>
      <c r="C150" s="1">
        <v>45658</v>
      </c>
      <c r="D150">
        <v>33</v>
      </c>
      <c r="E150" t="s">
        <v>143</v>
      </c>
      <c r="F150" t="s">
        <v>41</v>
      </c>
      <c r="G150" t="s">
        <v>30</v>
      </c>
      <c r="H150">
        <v>1</v>
      </c>
      <c r="I150" t="s">
        <v>37</v>
      </c>
      <c r="J150">
        <v>21</v>
      </c>
      <c r="K150" t="s">
        <v>62</v>
      </c>
      <c r="L150">
        <v>24000</v>
      </c>
      <c r="M150">
        <v>12</v>
      </c>
      <c r="N150">
        <v>288000</v>
      </c>
      <c r="O150">
        <v>111.97</v>
      </c>
      <c r="P150" t="s">
        <v>39</v>
      </c>
    </row>
    <row r="151" spans="1:17" x14ac:dyDescent="0.25">
      <c r="A151" t="s">
        <v>246</v>
      </c>
      <c r="B151" t="s">
        <v>247</v>
      </c>
      <c r="C151" s="1">
        <v>45689</v>
      </c>
      <c r="D151">
        <v>66</v>
      </c>
      <c r="E151" t="s">
        <v>128</v>
      </c>
      <c r="F151" t="s">
        <v>29</v>
      </c>
      <c r="G151" t="s">
        <v>30</v>
      </c>
      <c r="H151">
        <v>1</v>
      </c>
      <c r="I151" t="s">
        <v>37</v>
      </c>
      <c r="J151">
        <v>2</v>
      </c>
      <c r="K151" t="s">
        <v>87</v>
      </c>
      <c r="L151">
        <v>7500</v>
      </c>
      <c r="M151">
        <v>13</v>
      </c>
      <c r="N151">
        <v>97500</v>
      </c>
      <c r="O151">
        <v>58.26</v>
      </c>
      <c r="P151" t="s">
        <v>39</v>
      </c>
    </row>
    <row r="152" spans="1:17" x14ac:dyDescent="0.25">
      <c r="A152" t="s">
        <v>246</v>
      </c>
      <c r="B152" t="s">
        <v>247</v>
      </c>
      <c r="C152" s="1">
        <v>45689</v>
      </c>
      <c r="D152">
        <v>66</v>
      </c>
      <c r="E152" t="s">
        <v>128</v>
      </c>
      <c r="F152" t="s">
        <v>36</v>
      </c>
      <c r="G152" t="s">
        <v>30</v>
      </c>
      <c r="H152">
        <v>1</v>
      </c>
      <c r="I152" t="s">
        <v>37</v>
      </c>
      <c r="J152">
        <v>2</v>
      </c>
      <c r="K152" t="s">
        <v>42</v>
      </c>
      <c r="L152">
        <v>9000</v>
      </c>
      <c r="M152">
        <v>6</v>
      </c>
      <c r="N152">
        <v>54000</v>
      </c>
      <c r="O152">
        <v>193.26</v>
      </c>
      <c r="P152" t="s">
        <v>39</v>
      </c>
    </row>
    <row r="153" spans="1:17" x14ac:dyDescent="0.25">
      <c r="A153" t="s">
        <v>246</v>
      </c>
      <c r="B153" t="s">
        <v>247</v>
      </c>
      <c r="C153" s="1">
        <v>45689</v>
      </c>
      <c r="D153">
        <v>66</v>
      </c>
      <c r="E153" t="s">
        <v>128</v>
      </c>
      <c r="F153" t="s">
        <v>20</v>
      </c>
      <c r="G153" t="s">
        <v>30</v>
      </c>
      <c r="H153">
        <v>1</v>
      </c>
      <c r="I153" t="s">
        <v>37</v>
      </c>
      <c r="J153">
        <v>2</v>
      </c>
      <c r="K153" t="s">
        <v>23</v>
      </c>
      <c r="L153">
        <v>35000</v>
      </c>
      <c r="M153">
        <v>12</v>
      </c>
      <c r="N153">
        <v>420000</v>
      </c>
      <c r="O153">
        <v>166.49</v>
      </c>
      <c r="P153" t="s">
        <v>39</v>
      </c>
    </row>
    <row r="154" spans="1:17" x14ac:dyDescent="0.25">
      <c r="A154" t="s">
        <v>248</v>
      </c>
      <c r="B154" t="s">
        <v>249</v>
      </c>
      <c r="C154" s="1">
        <v>45689</v>
      </c>
      <c r="D154">
        <v>71</v>
      </c>
      <c r="E154" t="s">
        <v>95</v>
      </c>
      <c r="F154" t="s">
        <v>36</v>
      </c>
      <c r="G154" t="s">
        <v>21</v>
      </c>
      <c r="H154">
        <v>5</v>
      </c>
      <c r="I154" t="s">
        <v>55</v>
      </c>
      <c r="J154">
        <v>28</v>
      </c>
      <c r="K154" t="s">
        <v>115</v>
      </c>
      <c r="L154">
        <v>25000</v>
      </c>
      <c r="M154">
        <v>3</v>
      </c>
      <c r="N154">
        <v>75000</v>
      </c>
      <c r="O154">
        <v>155.93</v>
      </c>
      <c r="P154" t="s">
        <v>24</v>
      </c>
      <c r="Q154" t="s">
        <v>32</v>
      </c>
    </row>
    <row r="155" spans="1:17" x14ac:dyDescent="0.25">
      <c r="A155" t="s">
        <v>248</v>
      </c>
      <c r="B155" t="s">
        <v>249</v>
      </c>
      <c r="C155" s="1">
        <v>45689</v>
      </c>
      <c r="D155">
        <v>71</v>
      </c>
      <c r="E155" t="s">
        <v>95</v>
      </c>
      <c r="F155" t="s">
        <v>41</v>
      </c>
      <c r="G155" t="s">
        <v>21</v>
      </c>
      <c r="H155">
        <v>5</v>
      </c>
      <c r="I155" t="s">
        <v>55</v>
      </c>
      <c r="J155">
        <v>28</v>
      </c>
      <c r="K155" t="s">
        <v>62</v>
      </c>
      <c r="L155">
        <v>24000</v>
      </c>
      <c r="M155">
        <v>17</v>
      </c>
      <c r="N155">
        <v>408000</v>
      </c>
      <c r="O155">
        <v>126.83</v>
      </c>
      <c r="P155" t="s">
        <v>24</v>
      </c>
      <c r="Q155" t="s">
        <v>32</v>
      </c>
    </row>
    <row r="156" spans="1:17" x14ac:dyDescent="0.25">
      <c r="A156" t="s">
        <v>250</v>
      </c>
      <c r="B156" t="s">
        <v>251</v>
      </c>
      <c r="C156" s="1">
        <v>45689</v>
      </c>
      <c r="D156">
        <v>40</v>
      </c>
      <c r="E156" t="s">
        <v>152</v>
      </c>
      <c r="F156" t="s">
        <v>20</v>
      </c>
      <c r="G156" t="s">
        <v>30</v>
      </c>
      <c r="H156">
        <v>2</v>
      </c>
      <c r="I156" t="s">
        <v>22</v>
      </c>
      <c r="J156">
        <v>47</v>
      </c>
      <c r="K156" t="s">
        <v>46</v>
      </c>
      <c r="L156">
        <v>4500</v>
      </c>
      <c r="M156">
        <v>3</v>
      </c>
      <c r="N156">
        <v>13500</v>
      </c>
      <c r="O156">
        <v>152.16</v>
      </c>
      <c r="P156" t="s">
        <v>24</v>
      </c>
      <c r="Q156" t="s">
        <v>96</v>
      </c>
    </row>
    <row r="157" spans="1:17" x14ac:dyDescent="0.25">
      <c r="A157" t="s">
        <v>252</v>
      </c>
      <c r="B157" t="s">
        <v>253</v>
      </c>
      <c r="C157" s="1">
        <v>45717</v>
      </c>
      <c r="D157">
        <v>79</v>
      </c>
      <c r="E157" t="s">
        <v>35</v>
      </c>
      <c r="F157" t="s">
        <v>29</v>
      </c>
      <c r="G157" t="s">
        <v>30</v>
      </c>
      <c r="H157">
        <v>3</v>
      </c>
      <c r="I157" t="s">
        <v>50</v>
      </c>
      <c r="J157">
        <v>44</v>
      </c>
      <c r="K157" t="s">
        <v>40</v>
      </c>
      <c r="L157">
        <v>500</v>
      </c>
      <c r="M157">
        <v>19</v>
      </c>
      <c r="N157">
        <v>9500</v>
      </c>
      <c r="O157">
        <v>159.37</v>
      </c>
      <c r="P157" t="s">
        <v>24</v>
      </c>
      <c r="Q157" t="s">
        <v>76</v>
      </c>
    </row>
    <row r="158" spans="1:17" x14ac:dyDescent="0.25">
      <c r="A158" t="s">
        <v>252</v>
      </c>
      <c r="B158" t="s">
        <v>253</v>
      </c>
      <c r="C158" s="1">
        <v>45717</v>
      </c>
      <c r="D158">
        <v>79</v>
      </c>
      <c r="E158" t="s">
        <v>35</v>
      </c>
      <c r="F158" t="s">
        <v>36</v>
      </c>
      <c r="G158" t="s">
        <v>30</v>
      </c>
      <c r="H158">
        <v>3</v>
      </c>
      <c r="I158" t="s">
        <v>50</v>
      </c>
      <c r="J158">
        <v>44</v>
      </c>
      <c r="K158" t="s">
        <v>42</v>
      </c>
      <c r="L158">
        <v>9000</v>
      </c>
      <c r="M158">
        <v>3</v>
      </c>
      <c r="N158">
        <v>27000</v>
      </c>
      <c r="O158">
        <v>70.709999999999994</v>
      </c>
      <c r="P158" t="s">
        <v>24</v>
      </c>
      <c r="Q158" t="s">
        <v>76</v>
      </c>
    </row>
    <row r="159" spans="1:17" x14ac:dyDescent="0.25">
      <c r="A159" t="s">
        <v>254</v>
      </c>
      <c r="B159" t="s">
        <v>255</v>
      </c>
      <c r="C159" s="1">
        <v>45717</v>
      </c>
      <c r="D159">
        <v>75</v>
      </c>
      <c r="E159" t="s">
        <v>198</v>
      </c>
      <c r="F159" t="s">
        <v>29</v>
      </c>
      <c r="G159" t="s">
        <v>21</v>
      </c>
      <c r="H159">
        <v>3</v>
      </c>
      <c r="I159" t="s">
        <v>50</v>
      </c>
      <c r="J159">
        <v>4</v>
      </c>
      <c r="K159" t="s">
        <v>31</v>
      </c>
      <c r="L159">
        <v>5500</v>
      </c>
      <c r="M159">
        <v>2</v>
      </c>
      <c r="N159">
        <v>11000</v>
      </c>
      <c r="O159">
        <v>116.28</v>
      </c>
      <c r="P159" t="s">
        <v>24</v>
      </c>
      <c r="Q159" t="s">
        <v>32</v>
      </c>
    </row>
    <row r="160" spans="1:17" x14ac:dyDescent="0.25">
      <c r="A160" t="s">
        <v>256</v>
      </c>
      <c r="B160" t="s">
        <v>257</v>
      </c>
      <c r="C160" s="1">
        <v>45689</v>
      </c>
      <c r="D160">
        <v>40</v>
      </c>
      <c r="E160" t="s">
        <v>258</v>
      </c>
      <c r="F160" t="s">
        <v>41</v>
      </c>
      <c r="G160" t="s">
        <v>30</v>
      </c>
      <c r="H160">
        <v>1</v>
      </c>
      <c r="I160" t="s">
        <v>37</v>
      </c>
      <c r="J160">
        <v>33</v>
      </c>
      <c r="K160" t="s">
        <v>38</v>
      </c>
      <c r="L160">
        <v>20000</v>
      </c>
      <c r="M160">
        <v>15</v>
      </c>
      <c r="N160">
        <v>300000</v>
      </c>
      <c r="O160">
        <v>8.31</v>
      </c>
      <c r="P160" t="s">
        <v>39</v>
      </c>
    </row>
    <row r="161" spans="1:17" x14ac:dyDescent="0.25">
      <c r="A161" t="s">
        <v>256</v>
      </c>
      <c r="B161" t="s">
        <v>257</v>
      </c>
      <c r="C161" s="1">
        <v>45689</v>
      </c>
      <c r="D161">
        <v>40</v>
      </c>
      <c r="E161" t="s">
        <v>258</v>
      </c>
      <c r="F161" t="s">
        <v>36</v>
      </c>
      <c r="G161" t="s">
        <v>30</v>
      </c>
      <c r="H161">
        <v>1</v>
      </c>
      <c r="I161" t="s">
        <v>37</v>
      </c>
      <c r="J161">
        <v>33</v>
      </c>
      <c r="K161" t="s">
        <v>57</v>
      </c>
      <c r="L161">
        <v>150000</v>
      </c>
      <c r="M161">
        <v>20</v>
      </c>
      <c r="N161">
        <v>3000000</v>
      </c>
      <c r="O161">
        <v>105.05</v>
      </c>
      <c r="P161" t="s">
        <v>39</v>
      </c>
    </row>
    <row r="162" spans="1:17" x14ac:dyDescent="0.25">
      <c r="A162" t="s">
        <v>259</v>
      </c>
      <c r="B162" t="s">
        <v>260</v>
      </c>
      <c r="C162" s="1">
        <v>45689</v>
      </c>
      <c r="D162">
        <v>62</v>
      </c>
      <c r="E162" t="s">
        <v>45</v>
      </c>
      <c r="F162" t="s">
        <v>36</v>
      </c>
      <c r="G162" t="s">
        <v>30</v>
      </c>
      <c r="H162">
        <v>3</v>
      </c>
      <c r="I162" t="s">
        <v>50</v>
      </c>
      <c r="J162">
        <v>25</v>
      </c>
      <c r="K162" t="s">
        <v>38</v>
      </c>
      <c r="L162">
        <v>20000</v>
      </c>
      <c r="M162">
        <v>18</v>
      </c>
      <c r="N162">
        <v>360000</v>
      </c>
      <c r="O162">
        <v>66.27</v>
      </c>
      <c r="P162" t="s">
        <v>39</v>
      </c>
    </row>
    <row r="163" spans="1:17" x14ac:dyDescent="0.25">
      <c r="A163" t="s">
        <v>261</v>
      </c>
      <c r="B163" t="s">
        <v>262</v>
      </c>
      <c r="C163" s="1">
        <v>45658</v>
      </c>
      <c r="D163">
        <v>52</v>
      </c>
      <c r="E163" t="s">
        <v>143</v>
      </c>
      <c r="F163" t="s">
        <v>36</v>
      </c>
      <c r="G163" t="s">
        <v>21</v>
      </c>
      <c r="H163">
        <v>5</v>
      </c>
      <c r="I163" t="s">
        <v>55</v>
      </c>
      <c r="J163">
        <v>22</v>
      </c>
      <c r="K163" t="s">
        <v>105</v>
      </c>
      <c r="L163">
        <v>75000</v>
      </c>
      <c r="M163">
        <v>3</v>
      </c>
      <c r="N163">
        <v>225000</v>
      </c>
      <c r="O163">
        <v>26.23</v>
      </c>
      <c r="P163" t="s">
        <v>39</v>
      </c>
    </row>
    <row r="164" spans="1:17" x14ac:dyDescent="0.25">
      <c r="A164" t="s">
        <v>261</v>
      </c>
      <c r="B164" t="s">
        <v>262</v>
      </c>
      <c r="C164" s="1">
        <v>45658</v>
      </c>
      <c r="D164">
        <v>52</v>
      </c>
      <c r="E164" t="s">
        <v>143</v>
      </c>
      <c r="F164" t="s">
        <v>29</v>
      </c>
      <c r="G164" t="s">
        <v>21</v>
      </c>
      <c r="H164">
        <v>5</v>
      </c>
      <c r="I164" t="s">
        <v>55</v>
      </c>
      <c r="J164">
        <v>22</v>
      </c>
      <c r="K164" t="s">
        <v>40</v>
      </c>
      <c r="L164">
        <v>500</v>
      </c>
      <c r="M164">
        <v>11</v>
      </c>
      <c r="N164">
        <v>5500</v>
      </c>
      <c r="O164">
        <v>112</v>
      </c>
      <c r="P164" t="s">
        <v>39</v>
      </c>
    </row>
    <row r="165" spans="1:17" x14ac:dyDescent="0.25">
      <c r="A165" t="s">
        <v>263</v>
      </c>
      <c r="B165" t="s">
        <v>264</v>
      </c>
      <c r="C165" s="1">
        <v>45717</v>
      </c>
      <c r="D165">
        <v>27</v>
      </c>
      <c r="E165" t="s">
        <v>19</v>
      </c>
      <c r="F165" t="s">
        <v>29</v>
      </c>
      <c r="G165" t="s">
        <v>30</v>
      </c>
      <c r="H165">
        <v>3</v>
      </c>
      <c r="I165" t="s">
        <v>50</v>
      </c>
      <c r="J165">
        <v>2</v>
      </c>
      <c r="K165" t="s">
        <v>72</v>
      </c>
      <c r="L165">
        <v>350</v>
      </c>
      <c r="M165">
        <v>5</v>
      </c>
      <c r="N165">
        <v>1750</v>
      </c>
      <c r="O165">
        <v>200</v>
      </c>
      <c r="P165" t="s">
        <v>24</v>
      </c>
      <c r="Q165" t="s">
        <v>265</v>
      </c>
    </row>
    <row r="166" spans="1:17" x14ac:dyDescent="0.25">
      <c r="A166" t="s">
        <v>263</v>
      </c>
      <c r="B166" t="s">
        <v>264</v>
      </c>
      <c r="C166" s="1">
        <v>45717</v>
      </c>
      <c r="D166">
        <v>27</v>
      </c>
      <c r="E166" t="s">
        <v>19</v>
      </c>
      <c r="F166" t="s">
        <v>41</v>
      </c>
      <c r="G166" t="s">
        <v>30</v>
      </c>
      <c r="H166">
        <v>3</v>
      </c>
      <c r="I166" t="s">
        <v>50</v>
      </c>
      <c r="J166">
        <v>2</v>
      </c>
      <c r="K166" t="s">
        <v>42</v>
      </c>
      <c r="L166">
        <v>9000</v>
      </c>
      <c r="M166">
        <v>4</v>
      </c>
      <c r="N166">
        <v>36000</v>
      </c>
      <c r="O166">
        <v>59.51</v>
      </c>
      <c r="P166" t="s">
        <v>24</v>
      </c>
      <c r="Q166" t="s">
        <v>265</v>
      </c>
    </row>
    <row r="167" spans="1:17" x14ac:dyDescent="0.25">
      <c r="A167" t="s">
        <v>266</v>
      </c>
      <c r="B167" t="s">
        <v>267</v>
      </c>
      <c r="C167" s="1">
        <v>45689</v>
      </c>
      <c r="D167">
        <v>20</v>
      </c>
      <c r="E167" t="s">
        <v>157</v>
      </c>
      <c r="F167" t="s">
        <v>20</v>
      </c>
      <c r="G167" t="s">
        <v>21</v>
      </c>
      <c r="H167">
        <v>2</v>
      </c>
      <c r="I167" t="s">
        <v>22</v>
      </c>
      <c r="J167">
        <v>39</v>
      </c>
      <c r="K167" t="s">
        <v>58</v>
      </c>
      <c r="L167">
        <v>16000</v>
      </c>
      <c r="M167">
        <v>8</v>
      </c>
      <c r="N167">
        <v>128000</v>
      </c>
      <c r="O167">
        <v>82.47</v>
      </c>
      <c r="P167" t="s">
        <v>24</v>
      </c>
      <c r="Q167" t="s">
        <v>32</v>
      </c>
    </row>
    <row r="168" spans="1:17" x14ac:dyDescent="0.25">
      <c r="A168" t="s">
        <v>266</v>
      </c>
      <c r="B168" t="s">
        <v>267</v>
      </c>
      <c r="C168" s="1">
        <v>45689</v>
      </c>
      <c r="D168">
        <v>20</v>
      </c>
      <c r="E168" t="s">
        <v>157</v>
      </c>
      <c r="F168" t="s">
        <v>36</v>
      </c>
      <c r="G168" t="s">
        <v>21</v>
      </c>
      <c r="H168">
        <v>2</v>
      </c>
      <c r="I168" t="s">
        <v>22</v>
      </c>
      <c r="J168">
        <v>39</v>
      </c>
      <c r="K168" t="s">
        <v>57</v>
      </c>
      <c r="L168">
        <v>150000</v>
      </c>
      <c r="M168">
        <v>15</v>
      </c>
      <c r="N168">
        <v>2250000</v>
      </c>
      <c r="O168">
        <v>122.31</v>
      </c>
      <c r="P168" t="s">
        <v>24</v>
      </c>
      <c r="Q168" t="s">
        <v>32</v>
      </c>
    </row>
    <row r="169" spans="1:17" x14ac:dyDescent="0.25">
      <c r="A169" t="s">
        <v>266</v>
      </c>
      <c r="B169" t="s">
        <v>267</v>
      </c>
      <c r="C169" s="1">
        <v>45689</v>
      </c>
      <c r="D169">
        <v>20</v>
      </c>
      <c r="E169" t="s">
        <v>157</v>
      </c>
      <c r="F169" t="s">
        <v>29</v>
      </c>
      <c r="G169" t="s">
        <v>21</v>
      </c>
      <c r="H169">
        <v>2</v>
      </c>
      <c r="I169" t="s">
        <v>22</v>
      </c>
      <c r="J169">
        <v>39</v>
      </c>
      <c r="K169" t="s">
        <v>72</v>
      </c>
      <c r="L169">
        <v>350</v>
      </c>
      <c r="M169">
        <v>10</v>
      </c>
      <c r="N169">
        <v>3500</v>
      </c>
      <c r="O169">
        <v>107.04</v>
      </c>
      <c r="P169" t="s">
        <v>24</v>
      </c>
      <c r="Q169" t="s">
        <v>32</v>
      </c>
    </row>
    <row r="170" spans="1:17" x14ac:dyDescent="0.25">
      <c r="A170" t="s">
        <v>268</v>
      </c>
      <c r="B170" t="s">
        <v>269</v>
      </c>
      <c r="C170" s="1">
        <v>45717</v>
      </c>
      <c r="D170">
        <v>40</v>
      </c>
      <c r="E170" t="s">
        <v>45</v>
      </c>
      <c r="F170" t="s">
        <v>29</v>
      </c>
      <c r="G170" t="s">
        <v>30</v>
      </c>
      <c r="H170">
        <v>4</v>
      </c>
      <c r="I170" t="s">
        <v>114</v>
      </c>
      <c r="J170">
        <v>30</v>
      </c>
      <c r="K170" t="s">
        <v>46</v>
      </c>
      <c r="L170">
        <v>4500</v>
      </c>
      <c r="M170">
        <v>2</v>
      </c>
      <c r="N170">
        <v>9000</v>
      </c>
      <c r="O170">
        <v>174.66</v>
      </c>
      <c r="P170" t="s">
        <v>39</v>
      </c>
    </row>
    <row r="171" spans="1:17" x14ac:dyDescent="0.25">
      <c r="A171" t="s">
        <v>268</v>
      </c>
      <c r="B171" t="s">
        <v>269</v>
      </c>
      <c r="C171" s="1">
        <v>45717</v>
      </c>
      <c r="D171">
        <v>40</v>
      </c>
      <c r="E171" t="s">
        <v>45</v>
      </c>
      <c r="F171" t="s">
        <v>41</v>
      </c>
      <c r="G171" t="s">
        <v>30</v>
      </c>
      <c r="H171">
        <v>4</v>
      </c>
      <c r="I171" t="s">
        <v>114</v>
      </c>
      <c r="J171">
        <v>30</v>
      </c>
      <c r="K171" t="s">
        <v>71</v>
      </c>
      <c r="L171">
        <v>14500</v>
      </c>
      <c r="M171">
        <v>18</v>
      </c>
      <c r="N171">
        <v>261000</v>
      </c>
      <c r="O171">
        <v>174.89</v>
      </c>
      <c r="P171" t="s">
        <v>39</v>
      </c>
    </row>
    <row r="172" spans="1:17" x14ac:dyDescent="0.25">
      <c r="A172" t="s">
        <v>270</v>
      </c>
      <c r="B172" t="s">
        <v>271</v>
      </c>
      <c r="C172" s="1">
        <v>45689</v>
      </c>
      <c r="D172">
        <v>31</v>
      </c>
      <c r="E172" t="s">
        <v>101</v>
      </c>
      <c r="F172" t="s">
        <v>20</v>
      </c>
      <c r="G172" t="s">
        <v>21</v>
      </c>
      <c r="H172">
        <v>3</v>
      </c>
      <c r="I172" t="s">
        <v>50</v>
      </c>
      <c r="J172">
        <v>49</v>
      </c>
      <c r="K172" t="s">
        <v>46</v>
      </c>
      <c r="L172">
        <v>4500</v>
      </c>
      <c r="M172">
        <v>12</v>
      </c>
      <c r="N172">
        <v>54000</v>
      </c>
      <c r="O172">
        <v>163.43</v>
      </c>
      <c r="P172" t="s">
        <v>39</v>
      </c>
    </row>
    <row r="173" spans="1:17" x14ac:dyDescent="0.25">
      <c r="A173" t="s">
        <v>270</v>
      </c>
      <c r="B173" t="s">
        <v>271</v>
      </c>
      <c r="C173" s="1">
        <v>45689</v>
      </c>
      <c r="D173">
        <v>31</v>
      </c>
      <c r="E173" t="s">
        <v>101</v>
      </c>
      <c r="F173" t="s">
        <v>29</v>
      </c>
      <c r="G173" t="s">
        <v>21</v>
      </c>
      <c r="H173">
        <v>3</v>
      </c>
      <c r="I173" t="s">
        <v>50</v>
      </c>
      <c r="J173">
        <v>49</v>
      </c>
      <c r="K173" t="s">
        <v>102</v>
      </c>
      <c r="L173">
        <v>900</v>
      </c>
      <c r="M173">
        <v>13</v>
      </c>
      <c r="N173">
        <v>11700</v>
      </c>
      <c r="O173">
        <v>83.27</v>
      </c>
      <c r="P173" t="s">
        <v>39</v>
      </c>
    </row>
    <row r="174" spans="1:17" x14ac:dyDescent="0.25">
      <c r="A174" t="s">
        <v>270</v>
      </c>
      <c r="B174" t="s">
        <v>271</v>
      </c>
      <c r="C174" s="1">
        <v>45689</v>
      </c>
      <c r="D174">
        <v>31</v>
      </c>
      <c r="E174" t="s">
        <v>101</v>
      </c>
      <c r="F174" t="s">
        <v>41</v>
      </c>
      <c r="G174" t="s">
        <v>21</v>
      </c>
      <c r="H174">
        <v>3</v>
      </c>
      <c r="I174" t="s">
        <v>50</v>
      </c>
      <c r="J174">
        <v>49</v>
      </c>
      <c r="K174" t="s">
        <v>62</v>
      </c>
      <c r="L174">
        <v>24000</v>
      </c>
      <c r="M174">
        <v>13</v>
      </c>
      <c r="N174">
        <v>312000</v>
      </c>
      <c r="O174">
        <v>75.11</v>
      </c>
      <c r="P174" t="s">
        <v>39</v>
      </c>
    </row>
    <row r="175" spans="1:17" x14ac:dyDescent="0.25">
      <c r="A175" t="s">
        <v>272</v>
      </c>
      <c r="B175" t="s">
        <v>273</v>
      </c>
      <c r="C175" s="1">
        <v>45658</v>
      </c>
      <c r="D175">
        <v>63</v>
      </c>
      <c r="E175" t="s">
        <v>113</v>
      </c>
      <c r="F175" t="s">
        <v>41</v>
      </c>
      <c r="G175" t="s">
        <v>21</v>
      </c>
      <c r="H175">
        <v>3</v>
      </c>
      <c r="I175" t="s">
        <v>50</v>
      </c>
      <c r="J175">
        <v>21</v>
      </c>
      <c r="K175" t="s">
        <v>65</v>
      </c>
      <c r="L175">
        <v>30000</v>
      </c>
      <c r="M175">
        <v>16</v>
      </c>
      <c r="N175">
        <v>480000</v>
      </c>
      <c r="O175">
        <v>183.52</v>
      </c>
      <c r="P175" t="s">
        <v>39</v>
      </c>
    </row>
    <row r="176" spans="1:17" x14ac:dyDescent="0.25">
      <c r="A176" t="s">
        <v>274</v>
      </c>
      <c r="B176" t="s">
        <v>275</v>
      </c>
      <c r="C176" s="1">
        <v>45658</v>
      </c>
      <c r="D176">
        <v>76</v>
      </c>
      <c r="E176" t="s">
        <v>198</v>
      </c>
      <c r="F176" t="s">
        <v>29</v>
      </c>
      <c r="G176" t="s">
        <v>21</v>
      </c>
      <c r="H176">
        <v>1</v>
      </c>
      <c r="I176" t="s">
        <v>37</v>
      </c>
      <c r="J176">
        <v>58</v>
      </c>
      <c r="K176" t="s">
        <v>83</v>
      </c>
      <c r="L176">
        <v>1000</v>
      </c>
      <c r="M176">
        <v>8</v>
      </c>
      <c r="N176">
        <v>8000</v>
      </c>
      <c r="O176">
        <v>155.35</v>
      </c>
      <c r="P176" t="s">
        <v>24</v>
      </c>
      <c r="Q176" t="s">
        <v>32</v>
      </c>
    </row>
    <row r="177" spans="1:17" x14ac:dyDescent="0.25">
      <c r="A177" t="s">
        <v>276</v>
      </c>
      <c r="B177" t="s">
        <v>277</v>
      </c>
      <c r="C177" s="1">
        <v>45689</v>
      </c>
      <c r="D177">
        <v>31</v>
      </c>
      <c r="E177" t="s">
        <v>49</v>
      </c>
      <c r="F177" t="s">
        <v>41</v>
      </c>
      <c r="G177" t="s">
        <v>21</v>
      </c>
      <c r="H177">
        <v>1</v>
      </c>
      <c r="I177" t="s">
        <v>37</v>
      </c>
      <c r="J177">
        <v>27</v>
      </c>
      <c r="K177" t="s">
        <v>38</v>
      </c>
      <c r="L177">
        <v>20000</v>
      </c>
      <c r="M177">
        <v>1</v>
      </c>
      <c r="N177">
        <v>20000</v>
      </c>
      <c r="O177">
        <v>58.61</v>
      </c>
      <c r="P177" t="s">
        <v>24</v>
      </c>
      <c r="Q177" t="s">
        <v>167</v>
      </c>
    </row>
    <row r="178" spans="1:17" x14ac:dyDescent="0.25">
      <c r="A178" t="s">
        <v>276</v>
      </c>
      <c r="B178" t="s">
        <v>277</v>
      </c>
      <c r="C178" s="1">
        <v>45689</v>
      </c>
      <c r="D178">
        <v>31</v>
      </c>
      <c r="E178" t="s">
        <v>49</v>
      </c>
      <c r="F178" t="s">
        <v>36</v>
      </c>
      <c r="G178" t="s">
        <v>21</v>
      </c>
      <c r="H178">
        <v>1</v>
      </c>
      <c r="I178" t="s">
        <v>37</v>
      </c>
      <c r="J178">
        <v>27</v>
      </c>
      <c r="K178" t="s">
        <v>115</v>
      </c>
      <c r="L178">
        <v>25000</v>
      </c>
      <c r="M178">
        <v>14</v>
      </c>
      <c r="N178">
        <v>350000</v>
      </c>
      <c r="O178">
        <v>48.49</v>
      </c>
      <c r="P178" t="s">
        <v>24</v>
      </c>
      <c r="Q178" t="s">
        <v>167</v>
      </c>
    </row>
    <row r="179" spans="1:17" x14ac:dyDescent="0.25">
      <c r="A179" t="s">
        <v>276</v>
      </c>
      <c r="B179" t="s">
        <v>277</v>
      </c>
      <c r="C179" s="1">
        <v>45689</v>
      </c>
      <c r="D179">
        <v>31</v>
      </c>
      <c r="E179" t="s">
        <v>49</v>
      </c>
      <c r="F179" t="s">
        <v>29</v>
      </c>
      <c r="G179" t="s">
        <v>21</v>
      </c>
      <c r="H179">
        <v>1</v>
      </c>
      <c r="I179" t="s">
        <v>37</v>
      </c>
      <c r="J179">
        <v>27</v>
      </c>
      <c r="K179" t="s">
        <v>164</v>
      </c>
      <c r="L179">
        <v>600</v>
      </c>
      <c r="M179">
        <v>3</v>
      </c>
      <c r="N179">
        <v>1800</v>
      </c>
      <c r="O179">
        <v>133.04</v>
      </c>
      <c r="P179" t="s">
        <v>24</v>
      </c>
      <c r="Q179" t="s">
        <v>167</v>
      </c>
    </row>
    <row r="180" spans="1:17" x14ac:dyDescent="0.25">
      <c r="A180" t="s">
        <v>278</v>
      </c>
      <c r="B180" t="s">
        <v>279</v>
      </c>
      <c r="C180" s="1">
        <v>45689</v>
      </c>
      <c r="D180">
        <v>62</v>
      </c>
      <c r="E180" t="s">
        <v>146</v>
      </c>
      <c r="F180" t="s">
        <v>36</v>
      </c>
      <c r="G180" t="s">
        <v>21</v>
      </c>
      <c r="H180">
        <v>1</v>
      </c>
      <c r="I180" t="s">
        <v>37</v>
      </c>
      <c r="J180">
        <v>25</v>
      </c>
      <c r="K180" t="s">
        <v>42</v>
      </c>
      <c r="L180">
        <v>9000</v>
      </c>
      <c r="M180">
        <v>3</v>
      </c>
      <c r="N180">
        <v>27000</v>
      </c>
      <c r="O180">
        <v>71.739999999999995</v>
      </c>
      <c r="P180" t="s">
        <v>39</v>
      </c>
    </row>
    <row r="181" spans="1:17" x14ac:dyDescent="0.25">
      <c r="A181" t="s">
        <v>278</v>
      </c>
      <c r="B181" t="s">
        <v>279</v>
      </c>
      <c r="C181" s="1">
        <v>45689</v>
      </c>
      <c r="D181">
        <v>62</v>
      </c>
      <c r="E181" t="s">
        <v>146</v>
      </c>
      <c r="F181" t="s">
        <v>29</v>
      </c>
      <c r="G181" t="s">
        <v>21</v>
      </c>
      <c r="H181">
        <v>1</v>
      </c>
      <c r="I181" t="s">
        <v>37</v>
      </c>
      <c r="J181">
        <v>25</v>
      </c>
      <c r="K181" t="s">
        <v>56</v>
      </c>
      <c r="L181">
        <v>3500</v>
      </c>
      <c r="M181">
        <v>4</v>
      </c>
      <c r="N181">
        <v>14000</v>
      </c>
      <c r="O181">
        <v>48.6</v>
      </c>
      <c r="P181" t="s">
        <v>39</v>
      </c>
    </row>
    <row r="182" spans="1:17" x14ac:dyDescent="0.25">
      <c r="A182" t="s">
        <v>280</v>
      </c>
      <c r="B182" t="s">
        <v>281</v>
      </c>
      <c r="C182" s="1">
        <v>45717</v>
      </c>
      <c r="D182">
        <v>33</v>
      </c>
      <c r="E182" t="s">
        <v>128</v>
      </c>
      <c r="F182" t="s">
        <v>29</v>
      </c>
      <c r="G182" t="s">
        <v>30</v>
      </c>
      <c r="H182">
        <v>2</v>
      </c>
      <c r="I182" t="s">
        <v>22</v>
      </c>
      <c r="J182">
        <v>35</v>
      </c>
      <c r="K182" t="s">
        <v>164</v>
      </c>
      <c r="L182">
        <v>600</v>
      </c>
      <c r="M182">
        <v>3</v>
      </c>
      <c r="N182">
        <v>1800</v>
      </c>
      <c r="O182">
        <v>162.38999999999999</v>
      </c>
      <c r="P182" t="s">
        <v>39</v>
      </c>
    </row>
    <row r="183" spans="1:17" x14ac:dyDescent="0.25">
      <c r="A183" t="s">
        <v>280</v>
      </c>
      <c r="B183" t="s">
        <v>281</v>
      </c>
      <c r="C183" s="1">
        <v>45717</v>
      </c>
      <c r="D183">
        <v>33</v>
      </c>
      <c r="E183" t="s">
        <v>128</v>
      </c>
      <c r="F183" t="s">
        <v>36</v>
      </c>
      <c r="G183" t="s">
        <v>30</v>
      </c>
      <c r="H183">
        <v>2</v>
      </c>
      <c r="I183" t="s">
        <v>22</v>
      </c>
      <c r="J183">
        <v>35</v>
      </c>
      <c r="K183" t="s">
        <v>57</v>
      </c>
      <c r="L183">
        <v>150000</v>
      </c>
      <c r="M183">
        <v>7</v>
      </c>
      <c r="N183">
        <v>1050000</v>
      </c>
      <c r="O183">
        <v>7.88</v>
      </c>
      <c r="P183" t="s">
        <v>39</v>
      </c>
    </row>
    <row r="184" spans="1:17" x14ac:dyDescent="0.25">
      <c r="A184" t="s">
        <v>280</v>
      </c>
      <c r="B184" t="s">
        <v>281</v>
      </c>
      <c r="C184" s="1">
        <v>45717</v>
      </c>
      <c r="D184">
        <v>33</v>
      </c>
      <c r="E184" t="s">
        <v>128</v>
      </c>
      <c r="F184" t="s">
        <v>20</v>
      </c>
      <c r="G184" t="s">
        <v>30</v>
      </c>
      <c r="H184">
        <v>2</v>
      </c>
      <c r="I184" t="s">
        <v>22</v>
      </c>
      <c r="J184">
        <v>35</v>
      </c>
      <c r="K184" t="s">
        <v>58</v>
      </c>
      <c r="L184">
        <v>16000</v>
      </c>
      <c r="M184">
        <v>2</v>
      </c>
      <c r="N184">
        <v>32000</v>
      </c>
      <c r="O184">
        <v>158.33000000000001</v>
      </c>
      <c r="P184" t="s">
        <v>39</v>
      </c>
    </row>
    <row r="185" spans="1:17" x14ac:dyDescent="0.25">
      <c r="A185" t="s">
        <v>282</v>
      </c>
      <c r="B185" t="s">
        <v>283</v>
      </c>
      <c r="C185" s="1">
        <v>45689</v>
      </c>
      <c r="D185">
        <v>55</v>
      </c>
      <c r="E185" t="s">
        <v>189</v>
      </c>
      <c r="F185" t="s">
        <v>36</v>
      </c>
      <c r="G185" t="s">
        <v>30</v>
      </c>
      <c r="H185">
        <v>3</v>
      </c>
      <c r="I185" t="s">
        <v>50</v>
      </c>
      <c r="J185">
        <v>53</v>
      </c>
      <c r="K185" t="s">
        <v>115</v>
      </c>
      <c r="L185">
        <v>25000</v>
      </c>
      <c r="M185">
        <v>2</v>
      </c>
      <c r="N185">
        <v>50000</v>
      </c>
      <c r="O185">
        <v>172.5</v>
      </c>
      <c r="P185" t="s">
        <v>24</v>
      </c>
      <c r="Q185" t="s">
        <v>284</v>
      </c>
    </row>
    <row r="186" spans="1:17" x14ac:dyDescent="0.25">
      <c r="A186" t="s">
        <v>285</v>
      </c>
      <c r="B186" t="s">
        <v>286</v>
      </c>
      <c r="C186" s="1">
        <v>45689</v>
      </c>
      <c r="D186">
        <v>50</v>
      </c>
      <c r="E186" t="s">
        <v>176</v>
      </c>
      <c r="F186" t="s">
        <v>36</v>
      </c>
      <c r="G186" t="s">
        <v>30</v>
      </c>
      <c r="H186">
        <v>4</v>
      </c>
      <c r="I186" t="s">
        <v>114</v>
      </c>
      <c r="J186">
        <v>28</v>
      </c>
      <c r="K186" t="s">
        <v>57</v>
      </c>
      <c r="L186">
        <v>150000</v>
      </c>
      <c r="M186">
        <v>12</v>
      </c>
      <c r="N186">
        <v>1800000</v>
      </c>
      <c r="O186">
        <v>138.57</v>
      </c>
      <c r="P186" t="s">
        <v>39</v>
      </c>
    </row>
    <row r="187" spans="1:17" x14ac:dyDescent="0.25">
      <c r="A187" t="s">
        <v>285</v>
      </c>
      <c r="B187" t="s">
        <v>286</v>
      </c>
      <c r="C187" s="1">
        <v>45689</v>
      </c>
      <c r="D187">
        <v>50</v>
      </c>
      <c r="E187" t="s">
        <v>176</v>
      </c>
      <c r="F187" t="s">
        <v>41</v>
      </c>
      <c r="G187" t="s">
        <v>30</v>
      </c>
      <c r="H187">
        <v>4</v>
      </c>
      <c r="I187" t="s">
        <v>114</v>
      </c>
      <c r="J187">
        <v>28</v>
      </c>
      <c r="K187" t="s">
        <v>62</v>
      </c>
      <c r="L187">
        <v>24000</v>
      </c>
      <c r="M187">
        <v>3</v>
      </c>
      <c r="N187">
        <v>72000</v>
      </c>
      <c r="O187">
        <v>53.71</v>
      </c>
      <c r="P187" t="s">
        <v>39</v>
      </c>
    </row>
    <row r="188" spans="1:17" x14ac:dyDescent="0.25">
      <c r="A188" t="s">
        <v>287</v>
      </c>
      <c r="B188" t="s">
        <v>288</v>
      </c>
      <c r="C188" s="1">
        <v>45717</v>
      </c>
      <c r="D188">
        <v>26</v>
      </c>
      <c r="E188" t="s">
        <v>19</v>
      </c>
      <c r="F188" t="s">
        <v>36</v>
      </c>
      <c r="G188" t="s">
        <v>21</v>
      </c>
      <c r="H188">
        <v>3</v>
      </c>
      <c r="I188" t="s">
        <v>50</v>
      </c>
      <c r="J188">
        <v>35</v>
      </c>
      <c r="K188" t="s">
        <v>105</v>
      </c>
      <c r="L188">
        <v>75000</v>
      </c>
      <c r="M188">
        <v>15</v>
      </c>
      <c r="N188">
        <v>1125000</v>
      </c>
      <c r="O188">
        <v>33.75</v>
      </c>
      <c r="P188" t="s">
        <v>24</v>
      </c>
      <c r="Q188" t="s">
        <v>96</v>
      </c>
    </row>
    <row r="189" spans="1:17" x14ac:dyDescent="0.25">
      <c r="A189" t="s">
        <v>287</v>
      </c>
      <c r="B189" t="s">
        <v>288</v>
      </c>
      <c r="C189" s="1">
        <v>45717</v>
      </c>
      <c r="D189">
        <v>26</v>
      </c>
      <c r="E189" t="s">
        <v>19</v>
      </c>
      <c r="F189" t="s">
        <v>20</v>
      </c>
      <c r="G189" t="s">
        <v>21</v>
      </c>
      <c r="H189">
        <v>3</v>
      </c>
      <c r="I189" t="s">
        <v>50</v>
      </c>
      <c r="J189">
        <v>35</v>
      </c>
      <c r="K189" t="s">
        <v>51</v>
      </c>
      <c r="L189">
        <v>9000</v>
      </c>
      <c r="M189">
        <v>12</v>
      </c>
      <c r="N189">
        <v>108000</v>
      </c>
      <c r="O189">
        <v>89.7</v>
      </c>
      <c r="P189" t="s">
        <v>24</v>
      </c>
      <c r="Q189" t="s">
        <v>96</v>
      </c>
    </row>
    <row r="190" spans="1:17" x14ac:dyDescent="0.25">
      <c r="A190" t="s">
        <v>287</v>
      </c>
      <c r="B190" t="s">
        <v>288</v>
      </c>
      <c r="C190" s="1">
        <v>45717</v>
      </c>
      <c r="D190">
        <v>26</v>
      </c>
      <c r="E190" t="s">
        <v>19</v>
      </c>
      <c r="F190" t="s">
        <v>29</v>
      </c>
      <c r="G190" t="s">
        <v>21</v>
      </c>
      <c r="H190">
        <v>3</v>
      </c>
      <c r="I190" t="s">
        <v>50</v>
      </c>
      <c r="J190">
        <v>35</v>
      </c>
      <c r="K190" t="s">
        <v>87</v>
      </c>
      <c r="L190">
        <v>7500</v>
      </c>
      <c r="M190">
        <v>2</v>
      </c>
      <c r="N190">
        <v>15000</v>
      </c>
      <c r="O190">
        <v>55.27</v>
      </c>
      <c r="P190" t="s">
        <v>24</v>
      </c>
      <c r="Q190" t="s">
        <v>96</v>
      </c>
    </row>
    <row r="191" spans="1:17" x14ac:dyDescent="0.25">
      <c r="A191" t="s">
        <v>289</v>
      </c>
      <c r="B191" t="s">
        <v>290</v>
      </c>
      <c r="C191" s="1">
        <v>45689</v>
      </c>
      <c r="D191">
        <v>67</v>
      </c>
      <c r="E191" t="s">
        <v>45</v>
      </c>
      <c r="F191" t="s">
        <v>41</v>
      </c>
      <c r="G191" t="s">
        <v>21</v>
      </c>
      <c r="H191">
        <v>5</v>
      </c>
      <c r="I191" t="s">
        <v>55</v>
      </c>
      <c r="J191">
        <v>2</v>
      </c>
      <c r="K191" t="s">
        <v>42</v>
      </c>
      <c r="L191">
        <v>9000</v>
      </c>
      <c r="M191">
        <v>12</v>
      </c>
      <c r="N191">
        <v>108000</v>
      </c>
      <c r="O191">
        <v>47.58</v>
      </c>
      <c r="P191" t="s">
        <v>39</v>
      </c>
    </row>
    <row r="192" spans="1:17" x14ac:dyDescent="0.25">
      <c r="A192" t="s">
        <v>289</v>
      </c>
      <c r="B192" t="s">
        <v>290</v>
      </c>
      <c r="C192" s="1">
        <v>45689</v>
      </c>
      <c r="D192">
        <v>67</v>
      </c>
      <c r="E192" t="s">
        <v>45</v>
      </c>
      <c r="F192" t="s">
        <v>29</v>
      </c>
      <c r="G192" t="s">
        <v>21</v>
      </c>
      <c r="H192">
        <v>5</v>
      </c>
      <c r="I192" t="s">
        <v>55</v>
      </c>
      <c r="J192">
        <v>2</v>
      </c>
      <c r="K192" t="s">
        <v>56</v>
      </c>
      <c r="L192">
        <v>3500</v>
      </c>
      <c r="M192">
        <v>19</v>
      </c>
      <c r="N192">
        <v>66500</v>
      </c>
      <c r="O192">
        <v>76.88</v>
      </c>
      <c r="P192" t="s">
        <v>39</v>
      </c>
    </row>
    <row r="193" spans="1:17" x14ac:dyDescent="0.25">
      <c r="A193" t="s">
        <v>291</v>
      </c>
      <c r="B193" t="s">
        <v>292</v>
      </c>
      <c r="C193" s="1">
        <v>45689</v>
      </c>
      <c r="D193">
        <v>35</v>
      </c>
      <c r="E193" t="s">
        <v>198</v>
      </c>
      <c r="F193" t="s">
        <v>36</v>
      </c>
      <c r="G193" t="s">
        <v>30</v>
      </c>
      <c r="H193">
        <v>1</v>
      </c>
      <c r="I193" t="s">
        <v>37</v>
      </c>
      <c r="J193">
        <v>24</v>
      </c>
      <c r="K193" t="s">
        <v>62</v>
      </c>
      <c r="L193">
        <v>24000</v>
      </c>
      <c r="M193">
        <v>4</v>
      </c>
      <c r="N193">
        <v>96000</v>
      </c>
      <c r="O193">
        <v>50.3</v>
      </c>
      <c r="P193" t="s">
        <v>39</v>
      </c>
    </row>
    <row r="194" spans="1:17" x14ac:dyDescent="0.25">
      <c r="A194" t="s">
        <v>291</v>
      </c>
      <c r="B194" t="s">
        <v>292</v>
      </c>
      <c r="C194" s="1">
        <v>45689</v>
      </c>
      <c r="D194">
        <v>35</v>
      </c>
      <c r="E194" t="s">
        <v>198</v>
      </c>
      <c r="F194" t="s">
        <v>29</v>
      </c>
      <c r="G194" t="s">
        <v>30</v>
      </c>
      <c r="H194">
        <v>1</v>
      </c>
      <c r="I194" t="s">
        <v>37</v>
      </c>
      <c r="J194">
        <v>24</v>
      </c>
      <c r="K194" t="s">
        <v>58</v>
      </c>
      <c r="L194">
        <v>16000</v>
      </c>
      <c r="M194">
        <v>16</v>
      </c>
      <c r="N194">
        <v>256000</v>
      </c>
      <c r="O194">
        <v>147.27000000000001</v>
      </c>
      <c r="P194" t="s">
        <v>39</v>
      </c>
    </row>
    <row r="195" spans="1:17" x14ac:dyDescent="0.25">
      <c r="A195" t="s">
        <v>291</v>
      </c>
      <c r="B195" t="s">
        <v>292</v>
      </c>
      <c r="C195" s="1">
        <v>45689</v>
      </c>
      <c r="D195">
        <v>35</v>
      </c>
      <c r="E195" t="s">
        <v>198</v>
      </c>
      <c r="F195" t="s">
        <v>29</v>
      </c>
      <c r="G195" t="s">
        <v>30</v>
      </c>
      <c r="H195">
        <v>1</v>
      </c>
      <c r="I195" t="s">
        <v>37</v>
      </c>
      <c r="J195">
        <v>24</v>
      </c>
      <c r="K195" t="s">
        <v>193</v>
      </c>
      <c r="L195">
        <v>6500</v>
      </c>
      <c r="M195">
        <v>18</v>
      </c>
      <c r="N195">
        <v>117000</v>
      </c>
      <c r="O195">
        <v>77.7</v>
      </c>
      <c r="P195" t="s">
        <v>39</v>
      </c>
    </row>
    <row r="196" spans="1:17" x14ac:dyDescent="0.25">
      <c r="A196" t="s">
        <v>293</v>
      </c>
      <c r="B196" t="s">
        <v>294</v>
      </c>
      <c r="C196" s="1">
        <v>45717</v>
      </c>
      <c r="D196">
        <v>49</v>
      </c>
      <c r="E196" t="s">
        <v>143</v>
      </c>
      <c r="F196" t="s">
        <v>29</v>
      </c>
      <c r="G196" t="s">
        <v>30</v>
      </c>
      <c r="H196">
        <v>4</v>
      </c>
      <c r="I196" t="s">
        <v>114</v>
      </c>
      <c r="J196">
        <v>14</v>
      </c>
      <c r="K196" t="s">
        <v>164</v>
      </c>
      <c r="L196">
        <v>600</v>
      </c>
      <c r="M196">
        <v>15</v>
      </c>
      <c r="N196">
        <v>9000</v>
      </c>
      <c r="O196">
        <v>179.79</v>
      </c>
      <c r="P196" t="s">
        <v>24</v>
      </c>
      <c r="Q196" t="s">
        <v>265</v>
      </c>
    </row>
    <row r="197" spans="1:17" x14ac:dyDescent="0.25">
      <c r="A197" t="s">
        <v>295</v>
      </c>
      <c r="B197" t="s">
        <v>296</v>
      </c>
      <c r="C197" s="1">
        <v>45717</v>
      </c>
      <c r="D197">
        <v>56</v>
      </c>
      <c r="E197" t="s">
        <v>152</v>
      </c>
      <c r="F197" t="s">
        <v>20</v>
      </c>
      <c r="G197" t="s">
        <v>21</v>
      </c>
      <c r="H197">
        <v>3</v>
      </c>
      <c r="I197" t="s">
        <v>50</v>
      </c>
      <c r="J197">
        <v>36</v>
      </c>
      <c r="K197" t="s">
        <v>58</v>
      </c>
      <c r="L197">
        <v>16000</v>
      </c>
      <c r="M197">
        <v>5</v>
      </c>
      <c r="N197">
        <v>80000</v>
      </c>
      <c r="O197">
        <v>197.03</v>
      </c>
      <c r="P197" t="s">
        <v>39</v>
      </c>
    </row>
    <row r="198" spans="1:17" x14ac:dyDescent="0.25">
      <c r="A198" t="s">
        <v>295</v>
      </c>
      <c r="B198" t="s">
        <v>296</v>
      </c>
      <c r="C198" s="1">
        <v>45717</v>
      </c>
      <c r="D198">
        <v>56</v>
      </c>
      <c r="E198" t="s">
        <v>152</v>
      </c>
      <c r="F198" t="s">
        <v>29</v>
      </c>
      <c r="G198" t="s">
        <v>21</v>
      </c>
      <c r="H198">
        <v>3</v>
      </c>
      <c r="I198" t="s">
        <v>50</v>
      </c>
      <c r="J198">
        <v>36</v>
      </c>
      <c r="K198" t="s">
        <v>72</v>
      </c>
      <c r="L198">
        <v>350</v>
      </c>
      <c r="M198">
        <v>1</v>
      </c>
      <c r="N198">
        <v>350</v>
      </c>
      <c r="O198">
        <v>158.18</v>
      </c>
      <c r="P198" t="s">
        <v>39</v>
      </c>
    </row>
    <row r="199" spans="1:17" x14ac:dyDescent="0.25">
      <c r="A199" t="s">
        <v>295</v>
      </c>
      <c r="B199" t="s">
        <v>296</v>
      </c>
      <c r="C199" s="1">
        <v>45717</v>
      </c>
      <c r="D199">
        <v>56</v>
      </c>
      <c r="E199" t="s">
        <v>152</v>
      </c>
      <c r="F199" t="s">
        <v>41</v>
      </c>
      <c r="G199" t="s">
        <v>21</v>
      </c>
      <c r="H199">
        <v>3</v>
      </c>
      <c r="I199" t="s">
        <v>50</v>
      </c>
      <c r="J199">
        <v>36</v>
      </c>
      <c r="K199" t="s">
        <v>65</v>
      </c>
      <c r="L199">
        <v>30000</v>
      </c>
      <c r="M199">
        <v>12</v>
      </c>
      <c r="N199">
        <v>360000</v>
      </c>
      <c r="O199">
        <v>111.03</v>
      </c>
      <c r="P199" t="s">
        <v>39</v>
      </c>
    </row>
    <row r="200" spans="1:17" x14ac:dyDescent="0.25">
      <c r="A200" t="s">
        <v>297</v>
      </c>
      <c r="B200" t="s">
        <v>298</v>
      </c>
      <c r="C200" s="1">
        <v>45689</v>
      </c>
      <c r="D200">
        <v>32</v>
      </c>
      <c r="E200" t="s">
        <v>299</v>
      </c>
      <c r="F200" t="s">
        <v>41</v>
      </c>
      <c r="G200" t="s">
        <v>21</v>
      </c>
      <c r="H200">
        <v>4</v>
      </c>
      <c r="I200" t="s">
        <v>114</v>
      </c>
      <c r="J200">
        <v>20</v>
      </c>
      <c r="K200" t="s">
        <v>65</v>
      </c>
      <c r="L200">
        <v>30000</v>
      </c>
      <c r="M200">
        <v>15</v>
      </c>
      <c r="N200">
        <v>450000</v>
      </c>
      <c r="O200">
        <v>128.65</v>
      </c>
      <c r="P200" t="s">
        <v>39</v>
      </c>
    </row>
    <row r="201" spans="1:17" x14ac:dyDescent="0.25">
      <c r="A201" t="s">
        <v>297</v>
      </c>
      <c r="B201" t="s">
        <v>298</v>
      </c>
      <c r="C201" s="1">
        <v>45689</v>
      </c>
      <c r="D201">
        <v>32</v>
      </c>
      <c r="E201" t="s">
        <v>299</v>
      </c>
      <c r="F201" t="s">
        <v>29</v>
      </c>
      <c r="G201" t="s">
        <v>21</v>
      </c>
      <c r="H201">
        <v>4</v>
      </c>
      <c r="I201" t="s">
        <v>114</v>
      </c>
      <c r="J201">
        <v>20</v>
      </c>
      <c r="K201" t="s">
        <v>31</v>
      </c>
      <c r="L201">
        <v>5500</v>
      </c>
      <c r="M201">
        <v>12</v>
      </c>
      <c r="N201">
        <v>66000</v>
      </c>
      <c r="O201">
        <v>136.18</v>
      </c>
      <c r="P201" t="s">
        <v>39</v>
      </c>
    </row>
    <row r="202" spans="1:17" x14ac:dyDescent="0.25">
      <c r="A202" t="s">
        <v>300</v>
      </c>
      <c r="B202" t="s">
        <v>301</v>
      </c>
      <c r="C202" s="1">
        <v>45658</v>
      </c>
      <c r="D202">
        <v>39</v>
      </c>
      <c r="E202" t="s">
        <v>140</v>
      </c>
      <c r="F202" t="s">
        <v>29</v>
      </c>
      <c r="G202" t="s">
        <v>30</v>
      </c>
      <c r="H202">
        <v>1</v>
      </c>
      <c r="I202" t="s">
        <v>37</v>
      </c>
      <c r="J202">
        <v>33</v>
      </c>
      <c r="K202" t="s">
        <v>51</v>
      </c>
      <c r="L202">
        <v>9000</v>
      </c>
      <c r="M202">
        <v>8</v>
      </c>
      <c r="N202">
        <v>72000</v>
      </c>
      <c r="O202">
        <v>186.98</v>
      </c>
      <c r="P202" t="s">
        <v>39</v>
      </c>
    </row>
    <row r="203" spans="1:17" x14ac:dyDescent="0.25">
      <c r="A203" t="s">
        <v>300</v>
      </c>
      <c r="B203" t="s">
        <v>301</v>
      </c>
      <c r="C203" s="1">
        <v>45658</v>
      </c>
      <c r="D203">
        <v>39</v>
      </c>
      <c r="E203" t="s">
        <v>140</v>
      </c>
      <c r="F203" t="s">
        <v>41</v>
      </c>
      <c r="G203" t="s">
        <v>30</v>
      </c>
      <c r="H203">
        <v>1</v>
      </c>
      <c r="I203" t="s">
        <v>37</v>
      </c>
      <c r="J203">
        <v>33</v>
      </c>
      <c r="K203" t="s">
        <v>65</v>
      </c>
      <c r="L203">
        <v>30000</v>
      </c>
      <c r="M203">
        <v>17</v>
      </c>
      <c r="N203">
        <v>510000</v>
      </c>
      <c r="O203">
        <v>189.52</v>
      </c>
      <c r="P203" t="s">
        <v>39</v>
      </c>
    </row>
    <row r="204" spans="1:17" x14ac:dyDescent="0.25">
      <c r="A204" t="s">
        <v>302</v>
      </c>
      <c r="B204" t="s">
        <v>303</v>
      </c>
      <c r="C204" s="1">
        <v>45717</v>
      </c>
      <c r="D204">
        <v>26</v>
      </c>
      <c r="E204" t="s">
        <v>143</v>
      </c>
      <c r="F204" t="s">
        <v>41</v>
      </c>
      <c r="G204" t="s">
        <v>21</v>
      </c>
      <c r="H204">
        <v>2</v>
      </c>
      <c r="I204" t="s">
        <v>22</v>
      </c>
      <c r="J204">
        <v>41</v>
      </c>
      <c r="K204" t="s">
        <v>62</v>
      </c>
      <c r="L204">
        <v>24000</v>
      </c>
      <c r="M204">
        <v>5</v>
      </c>
      <c r="N204">
        <v>120000</v>
      </c>
      <c r="O204">
        <v>188.35</v>
      </c>
      <c r="P204" t="s">
        <v>39</v>
      </c>
    </row>
    <row r="205" spans="1:17" x14ac:dyDescent="0.25">
      <c r="A205" t="s">
        <v>302</v>
      </c>
      <c r="B205" t="s">
        <v>303</v>
      </c>
      <c r="C205" s="1">
        <v>45717</v>
      </c>
      <c r="D205">
        <v>26</v>
      </c>
      <c r="E205" t="s">
        <v>143</v>
      </c>
      <c r="F205" t="s">
        <v>36</v>
      </c>
      <c r="G205" t="s">
        <v>21</v>
      </c>
      <c r="H205">
        <v>2</v>
      </c>
      <c r="I205" t="s">
        <v>22</v>
      </c>
      <c r="J205">
        <v>41</v>
      </c>
      <c r="K205" t="s">
        <v>65</v>
      </c>
      <c r="L205">
        <v>30000</v>
      </c>
      <c r="M205">
        <v>20</v>
      </c>
      <c r="N205">
        <v>600000</v>
      </c>
      <c r="O205">
        <v>131.91999999999999</v>
      </c>
      <c r="P205" t="s">
        <v>39</v>
      </c>
    </row>
    <row r="206" spans="1:17" x14ac:dyDescent="0.25">
      <c r="A206" t="s">
        <v>302</v>
      </c>
      <c r="B206" t="s">
        <v>303</v>
      </c>
      <c r="C206" s="1">
        <v>45717</v>
      </c>
      <c r="D206">
        <v>26</v>
      </c>
      <c r="E206" t="s">
        <v>143</v>
      </c>
      <c r="F206" t="s">
        <v>29</v>
      </c>
      <c r="G206" t="s">
        <v>21</v>
      </c>
      <c r="H206">
        <v>2</v>
      </c>
      <c r="I206" t="s">
        <v>22</v>
      </c>
      <c r="J206">
        <v>41</v>
      </c>
      <c r="K206" t="s">
        <v>56</v>
      </c>
      <c r="L206">
        <v>3500</v>
      </c>
      <c r="M206">
        <v>19</v>
      </c>
      <c r="N206">
        <v>66500</v>
      </c>
      <c r="O206">
        <v>168.58</v>
      </c>
      <c r="P206" t="s">
        <v>39</v>
      </c>
    </row>
    <row r="207" spans="1:17" x14ac:dyDescent="0.25">
      <c r="A207" t="s">
        <v>304</v>
      </c>
      <c r="B207" t="s">
        <v>305</v>
      </c>
      <c r="C207" s="1">
        <v>45717</v>
      </c>
      <c r="D207">
        <v>19</v>
      </c>
      <c r="E207" t="s">
        <v>299</v>
      </c>
      <c r="F207" t="s">
        <v>20</v>
      </c>
      <c r="G207" t="s">
        <v>21</v>
      </c>
      <c r="H207">
        <v>2</v>
      </c>
      <c r="I207" t="s">
        <v>22</v>
      </c>
      <c r="J207">
        <v>42</v>
      </c>
      <c r="K207" t="s">
        <v>46</v>
      </c>
      <c r="L207">
        <v>4500</v>
      </c>
      <c r="M207">
        <v>10</v>
      </c>
      <c r="N207">
        <v>45000</v>
      </c>
      <c r="O207">
        <v>128.56</v>
      </c>
      <c r="P207" t="s">
        <v>39</v>
      </c>
    </row>
    <row r="208" spans="1:17" x14ac:dyDescent="0.25">
      <c r="A208" t="s">
        <v>306</v>
      </c>
      <c r="B208" t="s">
        <v>307</v>
      </c>
      <c r="C208" s="1">
        <v>45658</v>
      </c>
      <c r="D208">
        <v>47</v>
      </c>
      <c r="E208" t="s">
        <v>82</v>
      </c>
      <c r="F208" t="s">
        <v>29</v>
      </c>
      <c r="G208" t="s">
        <v>30</v>
      </c>
      <c r="H208">
        <v>1</v>
      </c>
      <c r="I208" t="s">
        <v>37</v>
      </c>
      <c r="J208">
        <v>30</v>
      </c>
      <c r="K208" t="s">
        <v>56</v>
      </c>
      <c r="L208">
        <v>3500</v>
      </c>
      <c r="M208">
        <v>11</v>
      </c>
      <c r="N208">
        <v>38500</v>
      </c>
      <c r="O208">
        <v>121.53</v>
      </c>
      <c r="P208" t="s">
        <v>24</v>
      </c>
      <c r="Q208" t="s">
        <v>167</v>
      </c>
    </row>
    <row r="209" spans="1:17" x14ac:dyDescent="0.25">
      <c r="A209" t="s">
        <v>306</v>
      </c>
      <c r="B209" t="s">
        <v>307</v>
      </c>
      <c r="C209" s="1">
        <v>45658</v>
      </c>
      <c r="D209">
        <v>47</v>
      </c>
      <c r="E209" t="s">
        <v>82</v>
      </c>
      <c r="F209" t="s">
        <v>41</v>
      </c>
      <c r="G209" t="s">
        <v>30</v>
      </c>
      <c r="H209">
        <v>1</v>
      </c>
      <c r="I209" t="s">
        <v>37</v>
      </c>
      <c r="J209">
        <v>30</v>
      </c>
      <c r="K209" t="s">
        <v>65</v>
      </c>
      <c r="L209">
        <v>30000</v>
      </c>
      <c r="M209">
        <v>12</v>
      </c>
      <c r="N209">
        <v>360000</v>
      </c>
      <c r="O209">
        <v>146.97</v>
      </c>
      <c r="P209" t="s">
        <v>24</v>
      </c>
      <c r="Q209" t="s">
        <v>167</v>
      </c>
    </row>
    <row r="210" spans="1:17" x14ac:dyDescent="0.25">
      <c r="A210" t="s">
        <v>308</v>
      </c>
      <c r="B210" t="s">
        <v>309</v>
      </c>
      <c r="C210" s="1">
        <v>45689</v>
      </c>
      <c r="D210">
        <v>32</v>
      </c>
      <c r="E210" t="s">
        <v>45</v>
      </c>
      <c r="F210" t="s">
        <v>29</v>
      </c>
      <c r="G210" t="s">
        <v>21</v>
      </c>
      <c r="H210">
        <v>4</v>
      </c>
      <c r="I210" t="s">
        <v>114</v>
      </c>
      <c r="J210">
        <v>21</v>
      </c>
      <c r="K210" t="s">
        <v>58</v>
      </c>
      <c r="L210">
        <v>16000</v>
      </c>
      <c r="M210">
        <v>13</v>
      </c>
      <c r="N210">
        <v>208000</v>
      </c>
      <c r="O210">
        <v>10.6</v>
      </c>
      <c r="P210" t="s">
        <v>24</v>
      </c>
      <c r="Q210" t="s">
        <v>167</v>
      </c>
    </row>
    <row r="211" spans="1:17" x14ac:dyDescent="0.25">
      <c r="A211" t="s">
        <v>310</v>
      </c>
      <c r="B211" t="s">
        <v>311</v>
      </c>
      <c r="C211" s="1">
        <v>45717</v>
      </c>
      <c r="D211">
        <v>47</v>
      </c>
      <c r="E211" t="s">
        <v>28</v>
      </c>
      <c r="F211" t="s">
        <v>29</v>
      </c>
      <c r="G211" t="s">
        <v>30</v>
      </c>
      <c r="H211">
        <v>2</v>
      </c>
      <c r="I211" t="s">
        <v>22</v>
      </c>
      <c r="J211">
        <v>60</v>
      </c>
      <c r="K211" t="s">
        <v>40</v>
      </c>
      <c r="L211">
        <v>500</v>
      </c>
      <c r="M211">
        <v>3</v>
      </c>
      <c r="N211">
        <v>1500</v>
      </c>
      <c r="O211">
        <v>99.73</v>
      </c>
      <c r="P211" t="s">
        <v>39</v>
      </c>
    </row>
    <row r="212" spans="1:17" x14ac:dyDescent="0.25">
      <c r="A212" t="s">
        <v>310</v>
      </c>
      <c r="B212" t="s">
        <v>311</v>
      </c>
      <c r="C212" s="1">
        <v>45717</v>
      </c>
      <c r="D212">
        <v>47</v>
      </c>
      <c r="E212" t="s">
        <v>28</v>
      </c>
      <c r="F212" t="s">
        <v>20</v>
      </c>
      <c r="G212" t="s">
        <v>30</v>
      </c>
      <c r="H212">
        <v>2</v>
      </c>
      <c r="I212" t="s">
        <v>22</v>
      </c>
      <c r="J212">
        <v>60</v>
      </c>
      <c r="K212" t="s">
        <v>23</v>
      </c>
      <c r="L212">
        <v>35000</v>
      </c>
      <c r="M212">
        <v>8</v>
      </c>
      <c r="N212">
        <v>280000</v>
      </c>
      <c r="O212">
        <v>101.34</v>
      </c>
      <c r="P212" t="s">
        <v>39</v>
      </c>
    </row>
    <row r="213" spans="1:17" x14ac:dyDescent="0.25">
      <c r="A213" t="s">
        <v>312</v>
      </c>
      <c r="B213" t="s">
        <v>313</v>
      </c>
      <c r="C213" s="1">
        <v>45689</v>
      </c>
      <c r="D213">
        <v>61</v>
      </c>
      <c r="E213" t="s">
        <v>49</v>
      </c>
      <c r="F213" t="s">
        <v>29</v>
      </c>
      <c r="G213" t="s">
        <v>21</v>
      </c>
      <c r="H213">
        <v>5</v>
      </c>
      <c r="I213" t="s">
        <v>55</v>
      </c>
      <c r="J213">
        <v>19</v>
      </c>
      <c r="K213" t="s">
        <v>83</v>
      </c>
      <c r="L213">
        <v>1000</v>
      </c>
      <c r="M213">
        <v>9</v>
      </c>
      <c r="N213">
        <v>9000</v>
      </c>
      <c r="O213">
        <v>86.47</v>
      </c>
      <c r="P213" t="s">
        <v>39</v>
      </c>
    </row>
    <row r="214" spans="1:17" x14ac:dyDescent="0.25">
      <c r="A214" t="s">
        <v>312</v>
      </c>
      <c r="B214" t="s">
        <v>313</v>
      </c>
      <c r="C214" s="1">
        <v>45689</v>
      </c>
      <c r="D214">
        <v>61</v>
      </c>
      <c r="E214" t="s">
        <v>49</v>
      </c>
      <c r="F214" t="s">
        <v>20</v>
      </c>
      <c r="G214" t="s">
        <v>21</v>
      </c>
      <c r="H214">
        <v>5</v>
      </c>
      <c r="I214" t="s">
        <v>55</v>
      </c>
      <c r="J214">
        <v>19</v>
      </c>
      <c r="K214" t="s">
        <v>51</v>
      </c>
      <c r="L214">
        <v>9000</v>
      </c>
      <c r="M214">
        <v>12</v>
      </c>
      <c r="N214">
        <v>108000</v>
      </c>
      <c r="O214">
        <v>152.88999999999999</v>
      </c>
      <c r="P214" t="s">
        <v>39</v>
      </c>
    </row>
    <row r="215" spans="1:17" x14ac:dyDescent="0.25">
      <c r="A215" t="s">
        <v>312</v>
      </c>
      <c r="B215" t="s">
        <v>313</v>
      </c>
      <c r="C215" s="1">
        <v>45689</v>
      </c>
      <c r="D215">
        <v>61</v>
      </c>
      <c r="E215" t="s">
        <v>49</v>
      </c>
      <c r="F215" t="s">
        <v>41</v>
      </c>
      <c r="G215" t="s">
        <v>21</v>
      </c>
      <c r="H215">
        <v>5</v>
      </c>
      <c r="I215" t="s">
        <v>55</v>
      </c>
      <c r="J215">
        <v>19</v>
      </c>
      <c r="K215" t="s">
        <v>42</v>
      </c>
      <c r="L215">
        <v>9000</v>
      </c>
      <c r="M215">
        <v>19</v>
      </c>
      <c r="N215">
        <v>171000</v>
      </c>
      <c r="O215">
        <v>80.42</v>
      </c>
      <c r="P215" t="s">
        <v>39</v>
      </c>
    </row>
    <row r="216" spans="1:17" x14ac:dyDescent="0.25">
      <c r="A216" t="s">
        <v>314</v>
      </c>
      <c r="B216" t="s">
        <v>315</v>
      </c>
      <c r="C216" s="1">
        <v>45689</v>
      </c>
      <c r="D216">
        <v>62</v>
      </c>
      <c r="E216" t="s">
        <v>101</v>
      </c>
      <c r="F216" t="s">
        <v>41</v>
      </c>
      <c r="G216" t="s">
        <v>21</v>
      </c>
      <c r="H216">
        <v>5</v>
      </c>
      <c r="I216" t="s">
        <v>55</v>
      </c>
      <c r="J216">
        <v>25</v>
      </c>
      <c r="K216" t="s">
        <v>71</v>
      </c>
      <c r="L216">
        <v>14500</v>
      </c>
      <c r="M216">
        <v>11</v>
      </c>
      <c r="N216">
        <v>159500</v>
      </c>
      <c r="O216">
        <v>74.95</v>
      </c>
      <c r="P216" t="s">
        <v>24</v>
      </c>
      <c r="Q216" t="s">
        <v>25</v>
      </c>
    </row>
    <row r="217" spans="1:17" x14ac:dyDescent="0.25">
      <c r="A217" t="s">
        <v>314</v>
      </c>
      <c r="B217" t="s">
        <v>315</v>
      </c>
      <c r="C217" s="1">
        <v>45689</v>
      </c>
      <c r="D217">
        <v>62</v>
      </c>
      <c r="E217" t="s">
        <v>101</v>
      </c>
      <c r="F217" t="s">
        <v>29</v>
      </c>
      <c r="G217" t="s">
        <v>21</v>
      </c>
      <c r="H217">
        <v>5</v>
      </c>
      <c r="I217" t="s">
        <v>55</v>
      </c>
      <c r="J217">
        <v>25</v>
      </c>
      <c r="K217" t="s">
        <v>193</v>
      </c>
      <c r="L217">
        <v>6500</v>
      </c>
      <c r="M217">
        <v>5</v>
      </c>
      <c r="N217">
        <v>32500</v>
      </c>
      <c r="O217">
        <v>187.82</v>
      </c>
      <c r="P217" t="s">
        <v>24</v>
      </c>
      <c r="Q217" t="s">
        <v>25</v>
      </c>
    </row>
    <row r="218" spans="1:17" x14ac:dyDescent="0.25">
      <c r="A218" t="s">
        <v>314</v>
      </c>
      <c r="B218" t="s">
        <v>315</v>
      </c>
      <c r="C218" s="1">
        <v>45689</v>
      </c>
      <c r="D218">
        <v>62</v>
      </c>
      <c r="E218" t="s">
        <v>101</v>
      </c>
      <c r="F218" t="s">
        <v>36</v>
      </c>
      <c r="G218" t="s">
        <v>21</v>
      </c>
      <c r="H218">
        <v>5</v>
      </c>
      <c r="I218" t="s">
        <v>55</v>
      </c>
      <c r="J218">
        <v>25</v>
      </c>
      <c r="K218" t="s">
        <v>71</v>
      </c>
      <c r="L218">
        <v>14500</v>
      </c>
      <c r="M218">
        <v>13</v>
      </c>
      <c r="N218">
        <v>188500</v>
      </c>
      <c r="O218">
        <v>120.69</v>
      </c>
      <c r="P218" t="s">
        <v>24</v>
      </c>
      <c r="Q218" t="s">
        <v>25</v>
      </c>
    </row>
    <row r="219" spans="1:17" x14ac:dyDescent="0.25">
      <c r="A219" t="s">
        <v>316</v>
      </c>
      <c r="B219" t="s">
        <v>317</v>
      </c>
      <c r="C219" s="1">
        <v>45717</v>
      </c>
      <c r="D219">
        <v>21</v>
      </c>
      <c r="E219" t="s">
        <v>128</v>
      </c>
      <c r="F219" t="s">
        <v>20</v>
      </c>
      <c r="G219" t="s">
        <v>21</v>
      </c>
      <c r="H219">
        <v>4</v>
      </c>
      <c r="I219" t="s">
        <v>114</v>
      </c>
      <c r="J219">
        <v>9</v>
      </c>
      <c r="K219" t="s">
        <v>51</v>
      </c>
      <c r="L219">
        <v>9000</v>
      </c>
      <c r="M219">
        <v>11</v>
      </c>
      <c r="N219">
        <v>99000</v>
      </c>
      <c r="O219">
        <v>186.31</v>
      </c>
      <c r="P219" t="s">
        <v>39</v>
      </c>
    </row>
    <row r="220" spans="1:17" x14ac:dyDescent="0.25">
      <c r="A220" t="s">
        <v>318</v>
      </c>
      <c r="B220" t="s">
        <v>319</v>
      </c>
      <c r="C220" s="1">
        <v>45689</v>
      </c>
      <c r="D220">
        <v>66</v>
      </c>
      <c r="E220" t="s">
        <v>149</v>
      </c>
      <c r="F220" t="s">
        <v>36</v>
      </c>
      <c r="G220" t="s">
        <v>30</v>
      </c>
      <c r="H220">
        <v>5</v>
      </c>
      <c r="I220" t="s">
        <v>55</v>
      </c>
      <c r="J220">
        <v>33</v>
      </c>
      <c r="K220" t="s">
        <v>115</v>
      </c>
      <c r="L220">
        <v>25000</v>
      </c>
      <c r="M220">
        <v>14</v>
      </c>
      <c r="N220">
        <v>350000</v>
      </c>
      <c r="O220">
        <v>134.91999999999999</v>
      </c>
      <c r="P220" t="s">
        <v>24</v>
      </c>
      <c r="Q220" t="s">
        <v>32</v>
      </c>
    </row>
    <row r="221" spans="1:17" x14ac:dyDescent="0.25">
      <c r="A221" t="s">
        <v>320</v>
      </c>
      <c r="B221" t="s">
        <v>321</v>
      </c>
      <c r="C221" s="1">
        <v>45689</v>
      </c>
      <c r="D221">
        <v>19</v>
      </c>
      <c r="E221" t="s">
        <v>213</v>
      </c>
      <c r="F221" t="s">
        <v>29</v>
      </c>
      <c r="G221" t="s">
        <v>30</v>
      </c>
      <c r="H221">
        <v>1</v>
      </c>
      <c r="I221" t="s">
        <v>37</v>
      </c>
      <c r="J221">
        <v>42</v>
      </c>
      <c r="K221" t="s">
        <v>164</v>
      </c>
      <c r="L221">
        <v>600</v>
      </c>
      <c r="M221">
        <v>8</v>
      </c>
      <c r="N221">
        <v>4800</v>
      </c>
      <c r="O221">
        <v>164.42</v>
      </c>
      <c r="P221" t="s">
        <v>39</v>
      </c>
    </row>
    <row r="222" spans="1:17" x14ac:dyDescent="0.25">
      <c r="A222" t="s">
        <v>322</v>
      </c>
      <c r="B222" t="s">
        <v>323</v>
      </c>
      <c r="C222" s="1">
        <v>45717</v>
      </c>
      <c r="D222">
        <v>30</v>
      </c>
      <c r="E222" t="s">
        <v>121</v>
      </c>
      <c r="F222" t="s">
        <v>29</v>
      </c>
      <c r="G222" t="s">
        <v>21</v>
      </c>
      <c r="H222">
        <v>4</v>
      </c>
      <c r="I222" t="s">
        <v>114</v>
      </c>
      <c r="J222">
        <v>29</v>
      </c>
      <c r="K222" t="s">
        <v>193</v>
      </c>
      <c r="L222">
        <v>6500</v>
      </c>
      <c r="M222">
        <v>16</v>
      </c>
      <c r="N222">
        <v>104000</v>
      </c>
      <c r="O222">
        <v>155.11000000000001</v>
      </c>
      <c r="P222" t="s">
        <v>24</v>
      </c>
      <c r="Q222" t="s">
        <v>284</v>
      </c>
    </row>
    <row r="223" spans="1:17" x14ac:dyDescent="0.25">
      <c r="A223" t="s">
        <v>324</v>
      </c>
      <c r="B223" t="s">
        <v>325</v>
      </c>
      <c r="C223" s="1">
        <v>45717</v>
      </c>
      <c r="D223">
        <v>33</v>
      </c>
      <c r="E223" t="s">
        <v>75</v>
      </c>
      <c r="F223" t="s">
        <v>20</v>
      </c>
      <c r="G223" t="s">
        <v>21</v>
      </c>
      <c r="H223">
        <v>4</v>
      </c>
      <c r="I223" t="s">
        <v>114</v>
      </c>
      <c r="J223">
        <v>36</v>
      </c>
      <c r="K223" t="s">
        <v>51</v>
      </c>
      <c r="L223">
        <v>9000</v>
      </c>
      <c r="M223">
        <v>9</v>
      </c>
      <c r="N223">
        <v>81000</v>
      </c>
      <c r="O223">
        <v>109.48</v>
      </c>
      <c r="P223" t="s">
        <v>39</v>
      </c>
    </row>
    <row r="224" spans="1:17" x14ac:dyDescent="0.25">
      <c r="A224" t="s">
        <v>324</v>
      </c>
      <c r="B224" t="s">
        <v>325</v>
      </c>
      <c r="C224" s="1">
        <v>45717</v>
      </c>
      <c r="D224">
        <v>33</v>
      </c>
      <c r="E224" t="s">
        <v>75</v>
      </c>
      <c r="F224" t="s">
        <v>29</v>
      </c>
      <c r="G224" t="s">
        <v>21</v>
      </c>
      <c r="H224">
        <v>4</v>
      </c>
      <c r="I224" t="s">
        <v>114</v>
      </c>
      <c r="J224">
        <v>36</v>
      </c>
      <c r="K224" t="s">
        <v>31</v>
      </c>
      <c r="L224">
        <v>5500</v>
      </c>
      <c r="M224">
        <v>8</v>
      </c>
      <c r="N224">
        <v>44000</v>
      </c>
      <c r="O224">
        <v>38.86</v>
      </c>
      <c r="P224" t="s">
        <v>39</v>
      </c>
    </row>
    <row r="225" spans="1:17" x14ac:dyDescent="0.25">
      <c r="A225" t="s">
        <v>326</v>
      </c>
      <c r="B225" t="s">
        <v>327</v>
      </c>
      <c r="C225" s="1">
        <v>45717</v>
      </c>
      <c r="D225">
        <v>54</v>
      </c>
      <c r="E225" t="s">
        <v>113</v>
      </c>
      <c r="F225" t="s">
        <v>36</v>
      </c>
      <c r="G225" t="s">
        <v>30</v>
      </c>
      <c r="H225">
        <v>2</v>
      </c>
      <c r="I225" t="s">
        <v>22</v>
      </c>
      <c r="J225">
        <v>50</v>
      </c>
      <c r="K225" t="s">
        <v>115</v>
      </c>
      <c r="L225">
        <v>25000</v>
      </c>
      <c r="M225">
        <v>9</v>
      </c>
      <c r="N225">
        <v>225000</v>
      </c>
      <c r="O225">
        <v>112.32</v>
      </c>
      <c r="P225" t="s">
        <v>39</v>
      </c>
    </row>
    <row r="226" spans="1:17" x14ac:dyDescent="0.25">
      <c r="A226" t="s">
        <v>326</v>
      </c>
      <c r="B226" t="s">
        <v>327</v>
      </c>
      <c r="C226" s="1">
        <v>45717</v>
      </c>
      <c r="D226">
        <v>54</v>
      </c>
      <c r="E226" t="s">
        <v>113</v>
      </c>
      <c r="F226" t="s">
        <v>20</v>
      </c>
      <c r="G226" t="s">
        <v>30</v>
      </c>
      <c r="H226">
        <v>2</v>
      </c>
      <c r="I226" t="s">
        <v>22</v>
      </c>
      <c r="J226">
        <v>50</v>
      </c>
      <c r="K226" t="s">
        <v>51</v>
      </c>
      <c r="L226">
        <v>9000</v>
      </c>
      <c r="M226">
        <v>18</v>
      </c>
      <c r="N226">
        <v>162000</v>
      </c>
      <c r="O226">
        <v>24.81</v>
      </c>
      <c r="P226" t="s">
        <v>39</v>
      </c>
    </row>
    <row r="227" spans="1:17" x14ac:dyDescent="0.25">
      <c r="A227" t="s">
        <v>328</v>
      </c>
      <c r="B227" t="s">
        <v>329</v>
      </c>
      <c r="C227" s="1">
        <v>45658</v>
      </c>
      <c r="D227">
        <v>66</v>
      </c>
      <c r="E227" t="s">
        <v>152</v>
      </c>
      <c r="F227" t="s">
        <v>36</v>
      </c>
      <c r="G227" t="s">
        <v>21</v>
      </c>
      <c r="H227">
        <v>3</v>
      </c>
      <c r="I227" t="s">
        <v>50</v>
      </c>
      <c r="J227">
        <v>19</v>
      </c>
      <c r="K227" t="s">
        <v>57</v>
      </c>
      <c r="L227">
        <v>150000</v>
      </c>
      <c r="M227">
        <v>16</v>
      </c>
      <c r="N227">
        <v>2400000</v>
      </c>
      <c r="O227">
        <v>131.37</v>
      </c>
      <c r="P227" t="s">
        <v>39</v>
      </c>
    </row>
    <row r="228" spans="1:17" x14ac:dyDescent="0.25">
      <c r="A228" t="s">
        <v>330</v>
      </c>
      <c r="B228" t="s">
        <v>331</v>
      </c>
      <c r="C228" s="1">
        <v>45717</v>
      </c>
      <c r="D228">
        <v>41</v>
      </c>
      <c r="E228" t="s">
        <v>86</v>
      </c>
      <c r="F228" t="s">
        <v>20</v>
      </c>
      <c r="G228" t="s">
        <v>30</v>
      </c>
      <c r="H228">
        <v>2</v>
      </c>
      <c r="I228" t="s">
        <v>22</v>
      </c>
      <c r="J228">
        <v>60</v>
      </c>
      <c r="K228" t="s">
        <v>46</v>
      </c>
      <c r="L228">
        <v>4500</v>
      </c>
      <c r="M228">
        <v>2</v>
      </c>
      <c r="N228">
        <v>9000</v>
      </c>
      <c r="O228">
        <v>127.77</v>
      </c>
      <c r="P228" t="s">
        <v>24</v>
      </c>
      <c r="Q228" t="s">
        <v>284</v>
      </c>
    </row>
    <row r="229" spans="1:17" x14ac:dyDescent="0.25">
      <c r="A229" t="s">
        <v>330</v>
      </c>
      <c r="B229" t="s">
        <v>331</v>
      </c>
      <c r="C229" s="1">
        <v>45717</v>
      </c>
      <c r="D229">
        <v>41</v>
      </c>
      <c r="E229" t="s">
        <v>86</v>
      </c>
      <c r="F229" t="s">
        <v>41</v>
      </c>
      <c r="G229" t="s">
        <v>30</v>
      </c>
      <c r="H229">
        <v>2</v>
      </c>
      <c r="I229" t="s">
        <v>22</v>
      </c>
      <c r="J229">
        <v>60</v>
      </c>
      <c r="K229" t="s">
        <v>42</v>
      </c>
      <c r="L229">
        <v>9000</v>
      </c>
      <c r="M229">
        <v>16</v>
      </c>
      <c r="N229">
        <v>144000</v>
      </c>
      <c r="O229">
        <v>82.95</v>
      </c>
      <c r="P229" t="s">
        <v>24</v>
      </c>
      <c r="Q229" t="s">
        <v>284</v>
      </c>
    </row>
    <row r="230" spans="1:17" x14ac:dyDescent="0.25">
      <c r="A230" t="s">
        <v>330</v>
      </c>
      <c r="B230" t="s">
        <v>331</v>
      </c>
      <c r="C230" s="1">
        <v>45717</v>
      </c>
      <c r="D230">
        <v>41</v>
      </c>
      <c r="E230" t="s">
        <v>86</v>
      </c>
      <c r="F230" t="s">
        <v>36</v>
      </c>
      <c r="G230" t="s">
        <v>30</v>
      </c>
      <c r="H230">
        <v>2</v>
      </c>
      <c r="I230" t="s">
        <v>22</v>
      </c>
      <c r="J230">
        <v>60</v>
      </c>
      <c r="K230" t="s">
        <v>38</v>
      </c>
      <c r="L230">
        <v>20000</v>
      </c>
      <c r="M230">
        <v>5</v>
      </c>
      <c r="N230">
        <v>100000</v>
      </c>
      <c r="O230">
        <v>136.4</v>
      </c>
      <c r="P230" t="s">
        <v>24</v>
      </c>
      <c r="Q230" t="s">
        <v>284</v>
      </c>
    </row>
    <row r="231" spans="1:17" x14ac:dyDescent="0.25">
      <c r="A231" t="s">
        <v>332</v>
      </c>
      <c r="B231" t="s">
        <v>333</v>
      </c>
      <c r="C231" s="1">
        <v>45689</v>
      </c>
      <c r="D231">
        <v>36</v>
      </c>
      <c r="E231" t="s">
        <v>110</v>
      </c>
      <c r="F231" t="s">
        <v>41</v>
      </c>
      <c r="G231" t="s">
        <v>30</v>
      </c>
      <c r="H231">
        <v>3</v>
      </c>
      <c r="I231" t="s">
        <v>50</v>
      </c>
      <c r="J231">
        <v>31</v>
      </c>
      <c r="K231" t="s">
        <v>62</v>
      </c>
      <c r="L231">
        <v>24000</v>
      </c>
      <c r="M231">
        <v>2</v>
      </c>
      <c r="N231">
        <v>48000</v>
      </c>
      <c r="O231">
        <v>147.87</v>
      </c>
      <c r="P231" t="s">
        <v>39</v>
      </c>
    </row>
    <row r="232" spans="1:17" x14ac:dyDescent="0.25">
      <c r="A232" t="s">
        <v>332</v>
      </c>
      <c r="B232" t="s">
        <v>333</v>
      </c>
      <c r="C232" s="1">
        <v>45689</v>
      </c>
      <c r="D232">
        <v>36</v>
      </c>
      <c r="E232" t="s">
        <v>110</v>
      </c>
      <c r="F232" t="s">
        <v>29</v>
      </c>
      <c r="G232" t="s">
        <v>30</v>
      </c>
      <c r="H232">
        <v>3</v>
      </c>
      <c r="I232" t="s">
        <v>50</v>
      </c>
      <c r="J232">
        <v>31</v>
      </c>
      <c r="K232" t="s">
        <v>164</v>
      </c>
      <c r="L232">
        <v>600</v>
      </c>
      <c r="M232">
        <v>6</v>
      </c>
      <c r="N232">
        <v>3600</v>
      </c>
      <c r="O232">
        <v>83.87</v>
      </c>
      <c r="P232" t="s">
        <v>39</v>
      </c>
    </row>
    <row r="233" spans="1:17" x14ac:dyDescent="0.25">
      <c r="A233" t="s">
        <v>332</v>
      </c>
      <c r="B233" t="s">
        <v>333</v>
      </c>
      <c r="C233" s="1">
        <v>45689</v>
      </c>
      <c r="D233">
        <v>36</v>
      </c>
      <c r="E233" t="s">
        <v>110</v>
      </c>
      <c r="F233" t="s">
        <v>36</v>
      </c>
      <c r="G233" t="s">
        <v>30</v>
      </c>
      <c r="H233">
        <v>3</v>
      </c>
      <c r="I233" t="s">
        <v>50</v>
      </c>
      <c r="J233">
        <v>31</v>
      </c>
      <c r="K233" t="s">
        <v>42</v>
      </c>
      <c r="L233">
        <v>9000</v>
      </c>
      <c r="M233">
        <v>13</v>
      </c>
      <c r="N233">
        <v>117000</v>
      </c>
      <c r="O233">
        <v>199.44</v>
      </c>
      <c r="P233" t="s">
        <v>39</v>
      </c>
    </row>
    <row r="234" spans="1:17" x14ac:dyDescent="0.25">
      <c r="A234" t="s">
        <v>334</v>
      </c>
      <c r="B234" t="s">
        <v>335</v>
      </c>
      <c r="C234" s="1">
        <v>45717</v>
      </c>
      <c r="D234">
        <v>39</v>
      </c>
      <c r="E234" t="s">
        <v>101</v>
      </c>
      <c r="F234" t="s">
        <v>36</v>
      </c>
      <c r="G234" t="s">
        <v>21</v>
      </c>
      <c r="H234">
        <v>5</v>
      </c>
      <c r="I234" t="s">
        <v>55</v>
      </c>
      <c r="J234">
        <v>1</v>
      </c>
      <c r="K234" t="s">
        <v>57</v>
      </c>
      <c r="L234">
        <v>150000</v>
      </c>
      <c r="M234">
        <v>5</v>
      </c>
      <c r="N234">
        <v>750000</v>
      </c>
      <c r="O234">
        <v>177.91</v>
      </c>
      <c r="P234" t="s">
        <v>39</v>
      </c>
    </row>
    <row r="235" spans="1:17" x14ac:dyDescent="0.25">
      <c r="A235" t="s">
        <v>334</v>
      </c>
      <c r="B235" t="s">
        <v>335</v>
      </c>
      <c r="C235" s="1">
        <v>45717</v>
      </c>
      <c r="D235">
        <v>39</v>
      </c>
      <c r="E235" t="s">
        <v>101</v>
      </c>
      <c r="F235" t="s">
        <v>20</v>
      </c>
      <c r="G235" t="s">
        <v>21</v>
      </c>
      <c r="H235">
        <v>5</v>
      </c>
      <c r="I235" t="s">
        <v>55</v>
      </c>
      <c r="J235">
        <v>1</v>
      </c>
      <c r="K235" t="s">
        <v>23</v>
      </c>
      <c r="L235">
        <v>35000</v>
      </c>
      <c r="M235">
        <v>4</v>
      </c>
      <c r="N235">
        <v>140000</v>
      </c>
      <c r="O235">
        <v>54.93</v>
      </c>
      <c r="P235" t="s">
        <v>39</v>
      </c>
    </row>
    <row r="236" spans="1:17" x14ac:dyDescent="0.25">
      <c r="A236" t="s">
        <v>336</v>
      </c>
      <c r="B236" t="s">
        <v>337</v>
      </c>
      <c r="C236" s="1">
        <v>45689</v>
      </c>
      <c r="D236">
        <v>36</v>
      </c>
      <c r="E236" t="s">
        <v>35</v>
      </c>
      <c r="F236" t="s">
        <v>20</v>
      </c>
      <c r="G236" t="s">
        <v>30</v>
      </c>
      <c r="H236">
        <v>1</v>
      </c>
      <c r="I236" t="s">
        <v>37</v>
      </c>
      <c r="J236">
        <v>46</v>
      </c>
      <c r="K236" t="s">
        <v>23</v>
      </c>
      <c r="L236">
        <v>35000</v>
      </c>
      <c r="M236">
        <v>17</v>
      </c>
      <c r="N236">
        <v>595000</v>
      </c>
      <c r="O236">
        <v>165.48</v>
      </c>
      <c r="P236" t="s">
        <v>39</v>
      </c>
    </row>
    <row r="237" spans="1:17" x14ac:dyDescent="0.25">
      <c r="A237" t="s">
        <v>336</v>
      </c>
      <c r="B237" t="s">
        <v>337</v>
      </c>
      <c r="C237" s="1">
        <v>45689</v>
      </c>
      <c r="D237">
        <v>36</v>
      </c>
      <c r="E237" t="s">
        <v>35</v>
      </c>
      <c r="F237" t="s">
        <v>41</v>
      </c>
      <c r="G237" t="s">
        <v>30</v>
      </c>
      <c r="H237">
        <v>1</v>
      </c>
      <c r="I237" t="s">
        <v>37</v>
      </c>
      <c r="J237">
        <v>46</v>
      </c>
      <c r="K237" t="s">
        <v>65</v>
      </c>
      <c r="L237">
        <v>30000</v>
      </c>
      <c r="M237">
        <v>4</v>
      </c>
      <c r="N237">
        <v>120000</v>
      </c>
      <c r="O237">
        <v>17.8</v>
      </c>
      <c r="P237" t="s">
        <v>39</v>
      </c>
    </row>
    <row r="238" spans="1:17" x14ac:dyDescent="0.25">
      <c r="A238" t="s">
        <v>338</v>
      </c>
      <c r="B238" t="s">
        <v>339</v>
      </c>
      <c r="C238" s="1">
        <v>45689</v>
      </c>
      <c r="D238">
        <v>33</v>
      </c>
      <c r="E238" t="s">
        <v>213</v>
      </c>
      <c r="F238" t="s">
        <v>36</v>
      </c>
      <c r="G238" t="s">
        <v>30</v>
      </c>
      <c r="H238">
        <v>1</v>
      </c>
      <c r="I238" t="s">
        <v>37</v>
      </c>
      <c r="J238">
        <v>60</v>
      </c>
      <c r="K238" t="s">
        <v>62</v>
      </c>
      <c r="L238">
        <v>24000</v>
      </c>
      <c r="M238">
        <v>19</v>
      </c>
      <c r="N238">
        <v>456000</v>
      </c>
      <c r="O238">
        <v>116.7</v>
      </c>
      <c r="P238" t="s">
        <v>24</v>
      </c>
      <c r="Q238" t="s">
        <v>265</v>
      </c>
    </row>
    <row r="239" spans="1:17" x14ac:dyDescent="0.25">
      <c r="A239" t="s">
        <v>338</v>
      </c>
      <c r="B239" t="s">
        <v>339</v>
      </c>
      <c r="C239" s="1">
        <v>45689</v>
      </c>
      <c r="D239">
        <v>33</v>
      </c>
      <c r="E239" t="s">
        <v>213</v>
      </c>
      <c r="F239" t="s">
        <v>20</v>
      </c>
      <c r="G239" t="s">
        <v>30</v>
      </c>
      <c r="H239">
        <v>1</v>
      </c>
      <c r="I239" t="s">
        <v>37</v>
      </c>
      <c r="J239">
        <v>60</v>
      </c>
      <c r="K239" t="s">
        <v>58</v>
      </c>
      <c r="L239">
        <v>16000</v>
      </c>
      <c r="M239">
        <v>12</v>
      </c>
      <c r="N239">
        <v>192000</v>
      </c>
      <c r="O239">
        <v>52.68</v>
      </c>
      <c r="P239" t="s">
        <v>24</v>
      </c>
      <c r="Q239" t="s">
        <v>265</v>
      </c>
    </row>
    <row r="240" spans="1:17" x14ac:dyDescent="0.25">
      <c r="A240" t="s">
        <v>340</v>
      </c>
      <c r="B240" t="s">
        <v>341</v>
      </c>
      <c r="C240" s="1">
        <v>45689</v>
      </c>
      <c r="D240">
        <v>23</v>
      </c>
      <c r="E240" t="s">
        <v>176</v>
      </c>
      <c r="F240" t="s">
        <v>36</v>
      </c>
      <c r="G240" t="s">
        <v>30</v>
      </c>
      <c r="H240">
        <v>4</v>
      </c>
      <c r="I240" t="s">
        <v>114</v>
      </c>
      <c r="J240">
        <v>20</v>
      </c>
      <c r="K240" t="s">
        <v>62</v>
      </c>
      <c r="L240">
        <v>24000</v>
      </c>
      <c r="M240">
        <v>8</v>
      </c>
      <c r="N240">
        <v>192000</v>
      </c>
      <c r="O240">
        <v>73.83</v>
      </c>
      <c r="P240" t="s">
        <v>39</v>
      </c>
    </row>
    <row r="241" spans="1:16" x14ac:dyDescent="0.25">
      <c r="A241" t="s">
        <v>340</v>
      </c>
      <c r="B241" t="s">
        <v>341</v>
      </c>
      <c r="C241" s="1">
        <v>45689</v>
      </c>
      <c r="D241">
        <v>23</v>
      </c>
      <c r="E241" t="s">
        <v>176</v>
      </c>
      <c r="F241" t="s">
        <v>29</v>
      </c>
      <c r="G241" t="s">
        <v>30</v>
      </c>
      <c r="H241">
        <v>4</v>
      </c>
      <c r="I241" t="s">
        <v>114</v>
      </c>
      <c r="J241">
        <v>20</v>
      </c>
      <c r="K241" t="s">
        <v>72</v>
      </c>
      <c r="L241">
        <v>350</v>
      </c>
      <c r="M241">
        <v>16</v>
      </c>
      <c r="N241">
        <v>5600</v>
      </c>
      <c r="O241">
        <v>191.49</v>
      </c>
      <c r="P241" t="s">
        <v>39</v>
      </c>
    </row>
    <row r="242" spans="1:16" x14ac:dyDescent="0.25">
      <c r="A242" t="s">
        <v>340</v>
      </c>
      <c r="B242" t="s">
        <v>341</v>
      </c>
      <c r="C242" s="1">
        <v>45689</v>
      </c>
      <c r="D242">
        <v>23</v>
      </c>
      <c r="E242" t="s">
        <v>176</v>
      </c>
      <c r="F242" t="s">
        <v>41</v>
      </c>
      <c r="G242" t="s">
        <v>30</v>
      </c>
      <c r="H242">
        <v>4</v>
      </c>
      <c r="I242" t="s">
        <v>114</v>
      </c>
      <c r="J242">
        <v>20</v>
      </c>
      <c r="K242" t="s">
        <v>38</v>
      </c>
      <c r="L242">
        <v>20000</v>
      </c>
      <c r="M242">
        <v>20</v>
      </c>
      <c r="N242">
        <v>400000</v>
      </c>
      <c r="O242">
        <v>91.27</v>
      </c>
      <c r="P242" t="s">
        <v>39</v>
      </c>
    </row>
    <row r="243" spans="1:16" x14ac:dyDescent="0.25">
      <c r="A243" t="s">
        <v>342</v>
      </c>
      <c r="B243" t="s">
        <v>343</v>
      </c>
      <c r="C243" s="1">
        <v>45689</v>
      </c>
      <c r="D243">
        <v>69</v>
      </c>
      <c r="E243" t="s">
        <v>213</v>
      </c>
      <c r="F243" t="s">
        <v>29</v>
      </c>
      <c r="G243" t="s">
        <v>21</v>
      </c>
      <c r="H243">
        <v>5</v>
      </c>
      <c r="I243" t="s">
        <v>55</v>
      </c>
      <c r="J243">
        <v>49</v>
      </c>
      <c r="K243" t="s">
        <v>193</v>
      </c>
      <c r="L243">
        <v>6500</v>
      </c>
      <c r="M243">
        <v>3</v>
      </c>
      <c r="N243">
        <v>19500</v>
      </c>
      <c r="O243">
        <v>140.9</v>
      </c>
      <c r="P243" t="s">
        <v>39</v>
      </c>
    </row>
    <row r="244" spans="1:16" x14ac:dyDescent="0.25">
      <c r="A244" t="s">
        <v>344</v>
      </c>
      <c r="B244" t="s">
        <v>345</v>
      </c>
      <c r="C244" s="1">
        <v>45689</v>
      </c>
      <c r="D244">
        <v>23</v>
      </c>
      <c r="E244" t="s">
        <v>189</v>
      </c>
      <c r="F244" t="s">
        <v>29</v>
      </c>
      <c r="G244" t="s">
        <v>21</v>
      </c>
      <c r="H244">
        <v>2</v>
      </c>
      <c r="I244" t="s">
        <v>22</v>
      </c>
      <c r="J244">
        <v>37</v>
      </c>
      <c r="K244" t="s">
        <v>31</v>
      </c>
      <c r="L244">
        <v>5500</v>
      </c>
      <c r="M244">
        <v>17</v>
      </c>
      <c r="N244">
        <v>93500</v>
      </c>
      <c r="O244">
        <v>18.64</v>
      </c>
      <c r="P244" t="s">
        <v>39</v>
      </c>
    </row>
    <row r="245" spans="1:16" x14ac:dyDescent="0.25">
      <c r="A245" t="s">
        <v>344</v>
      </c>
      <c r="B245" t="s">
        <v>345</v>
      </c>
      <c r="C245" s="1">
        <v>45689</v>
      </c>
      <c r="D245">
        <v>23</v>
      </c>
      <c r="E245" t="s">
        <v>189</v>
      </c>
      <c r="F245" t="s">
        <v>41</v>
      </c>
      <c r="G245" t="s">
        <v>21</v>
      </c>
      <c r="H245">
        <v>2</v>
      </c>
      <c r="I245" t="s">
        <v>22</v>
      </c>
      <c r="J245">
        <v>37</v>
      </c>
      <c r="K245" t="s">
        <v>71</v>
      </c>
      <c r="L245">
        <v>14500</v>
      </c>
      <c r="M245">
        <v>15</v>
      </c>
      <c r="N245">
        <v>217500</v>
      </c>
      <c r="O245">
        <v>161.83000000000001</v>
      </c>
      <c r="P245" t="s">
        <v>39</v>
      </c>
    </row>
    <row r="246" spans="1:16" x14ac:dyDescent="0.25">
      <c r="A246" t="s">
        <v>344</v>
      </c>
      <c r="B246" t="s">
        <v>345</v>
      </c>
      <c r="C246" s="1">
        <v>45689</v>
      </c>
      <c r="D246">
        <v>23</v>
      </c>
      <c r="E246" t="s">
        <v>189</v>
      </c>
      <c r="F246" t="s">
        <v>36</v>
      </c>
      <c r="G246" t="s">
        <v>21</v>
      </c>
      <c r="H246">
        <v>2</v>
      </c>
      <c r="I246" t="s">
        <v>22</v>
      </c>
      <c r="J246">
        <v>37</v>
      </c>
      <c r="K246" t="s">
        <v>65</v>
      </c>
      <c r="L246">
        <v>30000</v>
      </c>
      <c r="M246">
        <v>15</v>
      </c>
      <c r="N246">
        <v>450000</v>
      </c>
      <c r="O246">
        <v>102.89</v>
      </c>
      <c r="P246" t="s">
        <v>39</v>
      </c>
    </row>
    <row r="247" spans="1:16" x14ac:dyDescent="0.25">
      <c r="A247" t="s">
        <v>346</v>
      </c>
      <c r="B247" t="s">
        <v>347</v>
      </c>
      <c r="C247" s="1">
        <v>45717</v>
      </c>
      <c r="D247">
        <v>75</v>
      </c>
      <c r="E247" t="s">
        <v>149</v>
      </c>
      <c r="F247" t="s">
        <v>41</v>
      </c>
      <c r="G247" t="s">
        <v>21</v>
      </c>
      <c r="H247">
        <v>1</v>
      </c>
      <c r="I247" t="s">
        <v>37</v>
      </c>
      <c r="J247">
        <v>26</v>
      </c>
      <c r="K247" t="s">
        <v>65</v>
      </c>
      <c r="L247">
        <v>30000</v>
      </c>
      <c r="M247">
        <v>18</v>
      </c>
      <c r="N247">
        <v>540000</v>
      </c>
      <c r="O247">
        <v>140.22999999999999</v>
      </c>
      <c r="P247" t="s">
        <v>39</v>
      </c>
    </row>
    <row r="248" spans="1:16" x14ac:dyDescent="0.25">
      <c r="A248" t="s">
        <v>346</v>
      </c>
      <c r="B248" t="s">
        <v>347</v>
      </c>
      <c r="C248" s="1">
        <v>45717</v>
      </c>
      <c r="D248">
        <v>75</v>
      </c>
      <c r="E248" t="s">
        <v>149</v>
      </c>
      <c r="F248" t="s">
        <v>29</v>
      </c>
      <c r="G248" t="s">
        <v>21</v>
      </c>
      <c r="H248">
        <v>1</v>
      </c>
      <c r="I248" t="s">
        <v>37</v>
      </c>
      <c r="J248">
        <v>26</v>
      </c>
      <c r="K248" t="s">
        <v>102</v>
      </c>
      <c r="L248">
        <v>900</v>
      </c>
      <c r="M248">
        <v>3</v>
      </c>
      <c r="N248">
        <v>2700</v>
      </c>
      <c r="O248">
        <v>186.95</v>
      </c>
      <c r="P248" t="s">
        <v>39</v>
      </c>
    </row>
    <row r="249" spans="1:16" x14ac:dyDescent="0.25">
      <c r="A249" t="s">
        <v>346</v>
      </c>
      <c r="B249" t="s">
        <v>347</v>
      </c>
      <c r="C249" s="1">
        <v>45717</v>
      </c>
      <c r="D249">
        <v>75</v>
      </c>
      <c r="E249" t="s">
        <v>149</v>
      </c>
      <c r="F249" t="s">
        <v>29</v>
      </c>
      <c r="G249" t="s">
        <v>21</v>
      </c>
      <c r="H249">
        <v>1</v>
      </c>
      <c r="I249" t="s">
        <v>37</v>
      </c>
      <c r="J249">
        <v>26</v>
      </c>
      <c r="K249" t="s">
        <v>23</v>
      </c>
      <c r="L249">
        <v>35000</v>
      </c>
      <c r="M249">
        <v>14</v>
      </c>
      <c r="N249">
        <v>490000</v>
      </c>
      <c r="O249">
        <v>6.83</v>
      </c>
      <c r="P249" t="s">
        <v>39</v>
      </c>
    </row>
    <row r="250" spans="1:16" x14ac:dyDescent="0.25">
      <c r="A250" t="s">
        <v>348</v>
      </c>
      <c r="B250" t="s">
        <v>349</v>
      </c>
      <c r="C250" s="1">
        <v>45689</v>
      </c>
      <c r="D250">
        <v>33</v>
      </c>
      <c r="E250" t="s">
        <v>110</v>
      </c>
      <c r="F250" t="s">
        <v>29</v>
      </c>
      <c r="G250" t="s">
        <v>30</v>
      </c>
      <c r="H250">
        <v>4</v>
      </c>
      <c r="I250" t="s">
        <v>114</v>
      </c>
      <c r="J250">
        <v>58</v>
      </c>
      <c r="K250" t="s">
        <v>193</v>
      </c>
      <c r="L250">
        <v>6500</v>
      </c>
      <c r="M250">
        <v>12</v>
      </c>
      <c r="N250">
        <v>78000</v>
      </c>
      <c r="O250">
        <v>27.03</v>
      </c>
      <c r="P250" t="s">
        <v>39</v>
      </c>
    </row>
    <row r="251" spans="1:16" x14ac:dyDescent="0.25">
      <c r="A251" t="s">
        <v>348</v>
      </c>
      <c r="B251" t="s">
        <v>349</v>
      </c>
      <c r="C251" s="1">
        <v>45689</v>
      </c>
      <c r="D251">
        <v>33</v>
      </c>
      <c r="E251" t="s">
        <v>110</v>
      </c>
      <c r="F251" t="s">
        <v>41</v>
      </c>
      <c r="G251" t="s">
        <v>30</v>
      </c>
      <c r="H251">
        <v>4</v>
      </c>
      <c r="I251" t="s">
        <v>114</v>
      </c>
      <c r="J251">
        <v>58</v>
      </c>
      <c r="K251" t="s">
        <v>42</v>
      </c>
      <c r="L251">
        <v>9000</v>
      </c>
      <c r="M251">
        <v>18</v>
      </c>
      <c r="N251">
        <v>162000</v>
      </c>
      <c r="O251">
        <v>36.11</v>
      </c>
      <c r="P251" t="s">
        <v>39</v>
      </c>
    </row>
    <row r="252" spans="1:16" x14ac:dyDescent="0.25">
      <c r="A252" t="s">
        <v>350</v>
      </c>
      <c r="B252" t="s">
        <v>351</v>
      </c>
      <c r="C252" s="1">
        <v>45658</v>
      </c>
      <c r="D252">
        <v>32</v>
      </c>
      <c r="E252" t="s">
        <v>113</v>
      </c>
      <c r="F252" t="s">
        <v>29</v>
      </c>
      <c r="G252" t="s">
        <v>21</v>
      </c>
      <c r="H252">
        <v>3</v>
      </c>
      <c r="I252" t="s">
        <v>50</v>
      </c>
      <c r="J252">
        <v>49</v>
      </c>
      <c r="K252" t="s">
        <v>72</v>
      </c>
      <c r="L252">
        <v>350</v>
      </c>
      <c r="M252">
        <v>12</v>
      </c>
      <c r="N252">
        <v>4200</v>
      </c>
      <c r="O252">
        <v>49.88</v>
      </c>
      <c r="P252" t="s">
        <v>39</v>
      </c>
    </row>
    <row r="253" spans="1:16" x14ac:dyDescent="0.25">
      <c r="A253" t="s">
        <v>350</v>
      </c>
      <c r="B253" t="s">
        <v>351</v>
      </c>
      <c r="C253" s="1">
        <v>45658</v>
      </c>
      <c r="D253">
        <v>32</v>
      </c>
      <c r="E253" t="s">
        <v>113</v>
      </c>
      <c r="F253" t="s">
        <v>36</v>
      </c>
      <c r="G253" t="s">
        <v>21</v>
      </c>
      <c r="H253">
        <v>3</v>
      </c>
      <c r="I253" t="s">
        <v>50</v>
      </c>
      <c r="J253">
        <v>49</v>
      </c>
      <c r="K253" t="s">
        <v>65</v>
      </c>
      <c r="L253">
        <v>30000</v>
      </c>
      <c r="M253">
        <v>4</v>
      </c>
      <c r="N253">
        <v>120000</v>
      </c>
      <c r="O253">
        <v>55.49</v>
      </c>
      <c r="P253" t="s">
        <v>39</v>
      </c>
    </row>
    <row r="254" spans="1:16" x14ac:dyDescent="0.25">
      <c r="A254" t="s">
        <v>350</v>
      </c>
      <c r="B254" t="s">
        <v>351</v>
      </c>
      <c r="C254" s="1">
        <v>45658</v>
      </c>
      <c r="D254">
        <v>32</v>
      </c>
      <c r="E254" t="s">
        <v>113</v>
      </c>
      <c r="F254" t="s">
        <v>20</v>
      </c>
      <c r="G254" t="s">
        <v>21</v>
      </c>
      <c r="H254">
        <v>3</v>
      </c>
      <c r="I254" t="s">
        <v>50</v>
      </c>
      <c r="J254">
        <v>49</v>
      </c>
      <c r="K254" t="s">
        <v>58</v>
      </c>
      <c r="L254">
        <v>16000</v>
      </c>
      <c r="M254">
        <v>14</v>
      </c>
      <c r="N254">
        <v>224000</v>
      </c>
      <c r="O254">
        <v>161.99</v>
      </c>
      <c r="P254" t="s">
        <v>39</v>
      </c>
    </row>
    <row r="255" spans="1:16" x14ac:dyDescent="0.25">
      <c r="A255" t="s">
        <v>352</v>
      </c>
      <c r="B255" t="s">
        <v>353</v>
      </c>
      <c r="C255" s="1">
        <v>45658</v>
      </c>
      <c r="D255">
        <v>46</v>
      </c>
      <c r="E255" t="s">
        <v>79</v>
      </c>
      <c r="F255" t="s">
        <v>41</v>
      </c>
      <c r="G255" t="s">
        <v>21</v>
      </c>
      <c r="H255">
        <v>4</v>
      </c>
      <c r="I255" t="s">
        <v>114</v>
      </c>
      <c r="J255">
        <v>7</v>
      </c>
      <c r="K255" t="s">
        <v>71</v>
      </c>
      <c r="L255">
        <v>14500</v>
      </c>
      <c r="M255">
        <v>18</v>
      </c>
      <c r="N255">
        <v>261000</v>
      </c>
      <c r="O255">
        <v>88.07</v>
      </c>
      <c r="P255" t="s">
        <v>39</v>
      </c>
    </row>
    <row r="256" spans="1:16" x14ac:dyDescent="0.25">
      <c r="A256" t="s">
        <v>352</v>
      </c>
      <c r="B256" t="s">
        <v>353</v>
      </c>
      <c r="C256" s="1">
        <v>45658</v>
      </c>
      <c r="D256">
        <v>46</v>
      </c>
      <c r="E256" t="s">
        <v>79</v>
      </c>
      <c r="F256" t="s">
        <v>29</v>
      </c>
      <c r="G256" t="s">
        <v>21</v>
      </c>
      <c r="H256">
        <v>4</v>
      </c>
      <c r="I256" t="s">
        <v>114</v>
      </c>
      <c r="J256">
        <v>7</v>
      </c>
      <c r="K256" t="s">
        <v>72</v>
      </c>
      <c r="L256">
        <v>350</v>
      </c>
      <c r="M256">
        <v>2</v>
      </c>
      <c r="N256">
        <v>700</v>
      </c>
      <c r="O256">
        <v>151</v>
      </c>
      <c r="P256" t="s">
        <v>39</v>
      </c>
    </row>
    <row r="257" spans="1:17" x14ac:dyDescent="0.25">
      <c r="A257" t="s">
        <v>352</v>
      </c>
      <c r="B257" t="s">
        <v>353</v>
      </c>
      <c r="C257" s="1">
        <v>45658</v>
      </c>
      <c r="D257">
        <v>46</v>
      </c>
      <c r="E257" t="s">
        <v>79</v>
      </c>
      <c r="F257" t="s">
        <v>36</v>
      </c>
      <c r="G257" t="s">
        <v>21</v>
      </c>
      <c r="H257">
        <v>4</v>
      </c>
      <c r="I257" t="s">
        <v>114</v>
      </c>
      <c r="J257">
        <v>7</v>
      </c>
      <c r="K257" t="s">
        <v>65</v>
      </c>
      <c r="L257">
        <v>30000</v>
      </c>
      <c r="M257">
        <v>10</v>
      </c>
      <c r="N257">
        <v>300000</v>
      </c>
      <c r="O257">
        <v>101.03</v>
      </c>
      <c r="P257" t="s">
        <v>39</v>
      </c>
    </row>
    <row r="258" spans="1:17" x14ac:dyDescent="0.25">
      <c r="A258" t="s">
        <v>354</v>
      </c>
      <c r="B258" t="s">
        <v>355</v>
      </c>
      <c r="C258" s="1">
        <v>45689</v>
      </c>
      <c r="D258">
        <v>56</v>
      </c>
      <c r="E258" t="s">
        <v>258</v>
      </c>
      <c r="F258" t="s">
        <v>41</v>
      </c>
      <c r="G258" t="s">
        <v>21</v>
      </c>
      <c r="H258">
        <v>5</v>
      </c>
      <c r="I258" t="s">
        <v>55</v>
      </c>
      <c r="J258">
        <v>20</v>
      </c>
      <c r="K258" t="s">
        <v>62</v>
      </c>
      <c r="L258">
        <v>24000</v>
      </c>
      <c r="M258">
        <v>6</v>
      </c>
      <c r="N258">
        <v>144000</v>
      </c>
      <c r="O258">
        <v>176</v>
      </c>
      <c r="P258" t="s">
        <v>24</v>
      </c>
      <c r="Q258" t="s">
        <v>96</v>
      </c>
    </row>
    <row r="259" spans="1:17" x14ac:dyDescent="0.25">
      <c r="A259" t="s">
        <v>354</v>
      </c>
      <c r="B259" t="s">
        <v>355</v>
      </c>
      <c r="C259" s="1">
        <v>45689</v>
      </c>
      <c r="D259">
        <v>56</v>
      </c>
      <c r="E259" t="s">
        <v>258</v>
      </c>
      <c r="F259" t="s">
        <v>36</v>
      </c>
      <c r="G259" t="s">
        <v>21</v>
      </c>
      <c r="H259">
        <v>5</v>
      </c>
      <c r="I259" t="s">
        <v>55</v>
      </c>
      <c r="J259">
        <v>20</v>
      </c>
      <c r="K259" t="s">
        <v>105</v>
      </c>
      <c r="L259">
        <v>75000</v>
      </c>
      <c r="M259">
        <v>2</v>
      </c>
      <c r="N259">
        <v>150000</v>
      </c>
      <c r="O259">
        <v>111.39</v>
      </c>
      <c r="P259" t="s">
        <v>24</v>
      </c>
      <c r="Q259" t="s">
        <v>96</v>
      </c>
    </row>
    <row r="260" spans="1:17" x14ac:dyDescent="0.25">
      <c r="A260" t="s">
        <v>356</v>
      </c>
      <c r="B260" t="s">
        <v>357</v>
      </c>
      <c r="C260" s="1">
        <v>45689</v>
      </c>
      <c r="D260">
        <v>64</v>
      </c>
      <c r="E260" t="s">
        <v>75</v>
      </c>
      <c r="F260" t="s">
        <v>29</v>
      </c>
      <c r="G260" t="s">
        <v>30</v>
      </c>
      <c r="H260">
        <v>4</v>
      </c>
      <c r="I260" t="s">
        <v>114</v>
      </c>
      <c r="J260">
        <v>45</v>
      </c>
      <c r="K260" t="s">
        <v>72</v>
      </c>
      <c r="L260">
        <v>350</v>
      </c>
      <c r="M260">
        <v>10</v>
      </c>
      <c r="N260">
        <v>3500</v>
      </c>
      <c r="O260">
        <v>169.94</v>
      </c>
      <c r="P260" t="s">
        <v>24</v>
      </c>
      <c r="Q260" t="s">
        <v>167</v>
      </c>
    </row>
    <row r="261" spans="1:17" x14ac:dyDescent="0.25">
      <c r="A261" t="s">
        <v>358</v>
      </c>
      <c r="B261" t="s">
        <v>359</v>
      </c>
      <c r="C261" s="1">
        <v>45689</v>
      </c>
      <c r="D261">
        <v>75</v>
      </c>
      <c r="E261" t="s">
        <v>49</v>
      </c>
      <c r="F261" t="s">
        <v>41</v>
      </c>
      <c r="G261" t="s">
        <v>30</v>
      </c>
      <c r="H261">
        <v>4</v>
      </c>
      <c r="I261" t="s">
        <v>114</v>
      </c>
      <c r="J261">
        <v>27</v>
      </c>
      <c r="K261" t="s">
        <v>65</v>
      </c>
      <c r="L261">
        <v>30000</v>
      </c>
      <c r="M261">
        <v>7</v>
      </c>
      <c r="N261">
        <v>210000</v>
      </c>
      <c r="O261">
        <v>18.95</v>
      </c>
      <c r="P261" t="s">
        <v>24</v>
      </c>
      <c r="Q261" t="s">
        <v>265</v>
      </c>
    </row>
    <row r="262" spans="1:17" x14ac:dyDescent="0.25">
      <c r="A262" t="s">
        <v>358</v>
      </c>
      <c r="B262" t="s">
        <v>359</v>
      </c>
      <c r="C262" s="1">
        <v>45689</v>
      </c>
      <c r="D262">
        <v>75</v>
      </c>
      <c r="E262" t="s">
        <v>49</v>
      </c>
      <c r="F262" t="s">
        <v>20</v>
      </c>
      <c r="G262" t="s">
        <v>30</v>
      </c>
      <c r="H262">
        <v>4</v>
      </c>
      <c r="I262" t="s">
        <v>114</v>
      </c>
      <c r="J262">
        <v>27</v>
      </c>
      <c r="K262" t="s">
        <v>58</v>
      </c>
      <c r="L262">
        <v>16000</v>
      </c>
      <c r="M262">
        <v>20</v>
      </c>
      <c r="N262">
        <v>320000</v>
      </c>
      <c r="O262">
        <v>54.06</v>
      </c>
      <c r="P262" t="s">
        <v>24</v>
      </c>
      <c r="Q262" t="s">
        <v>265</v>
      </c>
    </row>
    <row r="263" spans="1:17" x14ac:dyDescent="0.25">
      <c r="A263" t="s">
        <v>360</v>
      </c>
      <c r="B263" t="s">
        <v>361</v>
      </c>
      <c r="C263" s="1">
        <v>45689</v>
      </c>
      <c r="D263">
        <v>25</v>
      </c>
      <c r="E263" t="s">
        <v>121</v>
      </c>
      <c r="F263" t="s">
        <v>29</v>
      </c>
      <c r="G263" t="s">
        <v>21</v>
      </c>
      <c r="H263">
        <v>3</v>
      </c>
      <c r="I263" t="s">
        <v>50</v>
      </c>
      <c r="J263">
        <v>31</v>
      </c>
      <c r="K263" t="s">
        <v>46</v>
      </c>
      <c r="L263">
        <v>4500</v>
      </c>
      <c r="M263">
        <v>4</v>
      </c>
      <c r="N263">
        <v>18000</v>
      </c>
      <c r="O263">
        <v>192.43</v>
      </c>
      <c r="P263" t="s">
        <v>39</v>
      </c>
    </row>
    <row r="264" spans="1:17" x14ac:dyDescent="0.25">
      <c r="A264" t="s">
        <v>362</v>
      </c>
      <c r="B264" t="s">
        <v>363</v>
      </c>
      <c r="C264" s="1">
        <v>45689</v>
      </c>
      <c r="D264">
        <v>47</v>
      </c>
      <c r="E264" t="s">
        <v>79</v>
      </c>
      <c r="F264" t="s">
        <v>29</v>
      </c>
      <c r="G264" t="s">
        <v>30</v>
      </c>
      <c r="H264">
        <v>5</v>
      </c>
      <c r="I264" t="s">
        <v>55</v>
      </c>
      <c r="J264">
        <v>59</v>
      </c>
      <c r="K264" t="s">
        <v>193</v>
      </c>
      <c r="L264">
        <v>6500</v>
      </c>
      <c r="M264">
        <v>10</v>
      </c>
      <c r="N264">
        <v>65000</v>
      </c>
      <c r="O264">
        <v>129.91999999999999</v>
      </c>
      <c r="P264" t="s">
        <v>39</v>
      </c>
    </row>
    <row r="265" spans="1:17" x14ac:dyDescent="0.25">
      <c r="A265" t="s">
        <v>362</v>
      </c>
      <c r="B265" t="s">
        <v>363</v>
      </c>
      <c r="C265" s="1">
        <v>45689</v>
      </c>
      <c r="D265">
        <v>47</v>
      </c>
      <c r="E265" t="s">
        <v>79</v>
      </c>
      <c r="F265" t="s">
        <v>20</v>
      </c>
      <c r="G265" t="s">
        <v>30</v>
      </c>
      <c r="H265">
        <v>5</v>
      </c>
      <c r="I265" t="s">
        <v>55</v>
      </c>
      <c r="J265">
        <v>59</v>
      </c>
      <c r="K265" t="s">
        <v>51</v>
      </c>
      <c r="L265">
        <v>9000</v>
      </c>
      <c r="M265">
        <v>16</v>
      </c>
      <c r="N265">
        <v>144000</v>
      </c>
      <c r="O265">
        <v>72.25</v>
      </c>
      <c r="P265" t="s">
        <v>39</v>
      </c>
    </row>
    <row r="266" spans="1:17" x14ac:dyDescent="0.25">
      <c r="A266" t="s">
        <v>364</v>
      </c>
      <c r="B266" t="s">
        <v>365</v>
      </c>
      <c r="C266" s="1">
        <v>45689</v>
      </c>
      <c r="D266">
        <v>28</v>
      </c>
      <c r="E266" t="s">
        <v>213</v>
      </c>
      <c r="F266" t="s">
        <v>20</v>
      </c>
      <c r="G266" t="s">
        <v>30</v>
      </c>
      <c r="H266">
        <v>3</v>
      </c>
      <c r="I266" t="s">
        <v>50</v>
      </c>
      <c r="J266">
        <v>59</v>
      </c>
      <c r="K266" t="s">
        <v>46</v>
      </c>
      <c r="L266">
        <v>4500</v>
      </c>
      <c r="M266">
        <v>18</v>
      </c>
      <c r="N266">
        <v>81000</v>
      </c>
      <c r="O266">
        <v>3.74</v>
      </c>
      <c r="P266" t="s">
        <v>39</v>
      </c>
    </row>
    <row r="267" spans="1:17" x14ac:dyDescent="0.25">
      <c r="A267" t="s">
        <v>366</v>
      </c>
      <c r="B267" t="s">
        <v>367</v>
      </c>
      <c r="C267" s="1">
        <v>45689</v>
      </c>
      <c r="D267">
        <v>53</v>
      </c>
      <c r="E267" t="s">
        <v>54</v>
      </c>
      <c r="F267" t="s">
        <v>29</v>
      </c>
      <c r="G267" t="s">
        <v>21</v>
      </c>
      <c r="H267">
        <v>4</v>
      </c>
      <c r="I267" t="s">
        <v>114</v>
      </c>
      <c r="J267">
        <v>22</v>
      </c>
      <c r="K267" t="s">
        <v>193</v>
      </c>
      <c r="L267">
        <v>6500</v>
      </c>
      <c r="M267">
        <v>11</v>
      </c>
      <c r="N267">
        <v>71500</v>
      </c>
      <c r="O267">
        <v>131.09</v>
      </c>
      <c r="P267" t="s">
        <v>39</v>
      </c>
    </row>
    <row r="268" spans="1:17" x14ac:dyDescent="0.25">
      <c r="A268" t="s">
        <v>368</v>
      </c>
      <c r="B268" t="s">
        <v>369</v>
      </c>
      <c r="C268" s="1">
        <v>45717</v>
      </c>
      <c r="D268">
        <v>78</v>
      </c>
      <c r="E268" t="s">
        <v>90</v>
      </c>
      <c r="F268" t="s">
        <v>20</v>
      </c>
      <c r="G268" t="s">
        <v>30</v>
      </c>
      <c r="H268">
        <v>2</v>
      </c>
      <c r="I268" t="s">
        <v>22</v>
      </c>
      <c r="J268">
        <v>11</v>
      </c>
      <c r="K268" t="s">
        <v>58</v>
      </c>
      <c r="L268">
        <v>16000</v>
      </c>
      <c r="M268">
        <v>3</v>
      </c>
      <c r="N268">
        <v>48000</v>
      </c>
      <c r="O268">
        <v>105.03</v>
      </c>
      <c r="P268" t="s">
        <v>24</v>
      </c>
      <c r="Q268" t="s">
        <v>25</v>
      </c>
    </row>
    <row r="269" spans="1:17" x14ac:dyDescent="0.25">
      <c r="A269" t="s">
        <v>368</v>
      </c>
      <c r="B269" t="s">
        <v>369</v>
      </c>
      <c r="C269" s="1">
        <v>45717</v>
      </c>
      <c r="D269">
        <v>78</v>
      </c>
      <c r="E269" t="s">
        <v>90</v>
      </c>
      <c r="F269" t="s">
        <v>36</v>
      </c>
      <c r="G269" t="s">
        <v>30</v>
      </c>
      <c r="H269">
        <v>2</v>
      </c>
      <c r="I269" t="s">
        <v>22</v>
      </c>
      <c r="J269">
        <v>11</v>
      </c>
      <c r="K269" t="s">
        <v>42</v>
      </c>
      <c r="L269">
        <v>9000</v>
      </c>
      <c r="M269">
        <v>14</v>
      </c>
      <c r="N269">
        <v>126000</v>
      </c>
      <c r="O269">
        <v>152.99</v>
      </c>
      <c r="P269" t="s">
        <v>24</v>
      </c>
      <c r="Q269" t="s">
        <v>25</v>
      </c>
    </row>
    <row r="270" spans="1:17" x14ac:dyDescent="0.25">
      <c r="A270" t="s">
        <v>370</v>
      </c>
      <c r="B270" t="s">
        <v>371</v>
      </c>
      <c r="C270" s="1">
        <v>45689</v>
      </c>
      <c r="D270">
        <v>45</v>
      </c>
      <c r="E270" t="s">
        <v>146</v>
      </c>
      <c r="F270" t="s">
        <v>29</v>
      </c>
      <c r="G270" t="s">
        <v>21</v>
      </c>
      <c r="H270">
        <v>5</v>
      </c>
      <c r="I270" t="s">
        <v>55</v>
      </c>
      <c r="J270">
        <v>1</v>
      </c>
      <c r="K270" t="s">
        <v>31</v>
      </c>
      <c r="L270">
        <v>5500</v>
      </c>
      <c r="M270">
        <v>18</v>
      </c>
      <c r="N270">
        <v>99000</v>
      </c>
      <c r="O270">
        <v>3.64</v>
      </c>
      <c r="P270" t="s">
        <v>39</v>
      </c>
    </row>
    <row r="271" spans="1:17" x14ac:dyDescent="0.25">
      <c r="A271" t="s">
        <v>372</v>
      </c>
      <c r="B271" t="s">
        <v>373</v>
      </c>
      <c r="C271" s="1">
        <v>45717</v>
      </c>
      <c r="D271">
        <v>17</v>
      </c>
      <c r="E271" t="s">
        <v>118</v>
      </c>
      <c r="F271" t="s">
        <v>29</v>
      </c>
      <c r="G271" t="s">
        <v>30</v>
      </c>
      <c r="H271">
        <v>1</v>
      </c>
      <c r="I271" t="s">
        <v>37</v>
      </c>
      <c r="J271">
        <v>35</v>
      </c>
      <c r="K271" t="s">
        <v>83</v>
      </c>
      <c r="L271">
        <v>1000</v>
      </c>
      <c r="M271">
        <v>8</v>
      </c>
      <c r="N271">
        <v>8000</v>
      </c>
      <c r="O271">
        <v>105.11</v>
      </c>
      <c r="P271" t="s">
        <v>39</v>
      </c>
    </row>
    <row r="272" spans="1:17" x14ac:dyDescent="0.25">
      <c r="A272" t="s">
        <v>374</v>
      </c>
      <c r="B272" t="s">
        <v>375</v>
      </c>
      <c r="C272" s="1">
        <v>45689</v>
      </c>
      <c r="D272">
        <v>48</v>
      </c>
      <c r="E272" t="s">
        <v>152</v>
      </c>
      <c r="F272" t="s">
        <v>29</v>
      </c>
      <c r="G272" t="s">
        <v>30</v>
      </c>
      <c r="H272">
        <v>1</v>
      </c>
      <c r="I272" t="s">
        <v>37</v>
      </c>
      <c r="J272">
        <v>51</v>
      </c>
      <c r="K272" t="s">
        <v>72</v>
      </c>
      <c r="L272">
        <v>350</v>
      </c>
      <c r="M272">
        <v>8</v>
      </c>
      <c r="N272">
        <v>2800</v>
      </c>
      <c r="O272">
        <v>198.05</v>
      </c>
      <c r="P272" t="s">
        <v>39</v>
      </c>
    </row>
    <row r="273" spans="1:17" x14ac:dyDescent="0.25">
      <c r="A273" t="s">
        <v>374</v>
      </c>
      <c r="B273" t="s">
        <v>375</v>
      </c>
      <c r="C273" s="1">
        <v>45689</v>
      </c>
      <c r="D273">
        <v>48</v>
      </c>
      <c r="E273" t="s">
        <v>152</v>
      </c>
      <c r="F273" t="s">
        <v>36</v>
      </c>
      <c r="G273" t="s">
        <v>30</v>
      </c>
      <c r="H273">
        <v>1</v>
      </c>
      <c r="I273" t="s">
        <v>37</v>
      </c>
      <c r="J273">
        <v>51</v>
      </c>
      <c r="K273" t="s">
        <v>62</v>
      </c>
      <c r="L273">
        <v>24000</v>
      </c>
      <c r="M273">
        <v>3</v>
      </c>
      <c r="N273">
        <v>72000</v>
      </c>
      <c r="O273">
        <v>136.97</v>
      </c>
      <c r="P273" t="s">
        <v>39</v>
      </c>
    </row>
    <row r="274" spans="1:17" x14ac:dyDescent="0.25">
      <c r="A274" t="s">
        <v>376</v>
      </c>
      <c r="B274" t="s">
        <v>377</v>
      </c>
      <c r="C274" s="1">
        <v>45689</v>
      </c>
      <c r="D274">
        <v>27</v>
      </c>
      <c r="E274" t="s">
        <v>82</v>
      </c>
      <c r="F274" t="s">
        <v>29</v>
      </c>
      <c r="G274" t="s">
        <v>30</v>
      </c>
      <c r="H274">
        <v>1</v>
      </c>
      <c r="I274" t="s">
        <v>37</v>
      </c>
      <c r="J274">
        <v>25</v>
      </c>
      <c r="K274" t="s">
        <v>23</v>
      </c>
      <c r="L274">
        <v>35000</v>
      </c>
      <c r="M274">
        <v>11</v>
      </c>
      <c r="N274">
        <v>385000</v>
      </c>
      <c r="O274">
        <v>129.16</v>
      </c>
      <c r="P274" t="s">
        <v>39</v>
      </c>
    </row>
    <row r="275" spans="1:17" x14ac:dyDescent="0.25">
      <c r="A275" t="s">
        <v>376</v>
      </c>
      <c r="B275" t="s">
        <v>377</v>
      </c>
      <c r="C275" s="1">
        <v>45689</v>
      </c>
      <c r="D275">
        <v>27</v>
      </c>
      <c r="E275" t="s">
        <v>82</v>
      </c>
      <c r="F275" t="s">
        <v>41</v>
      </c>
      <c r="G275" t="s">
        <v>30</v>
      </c>
      <c r="H275">
        <v>1</v>
      </c>
      <c r="I275" t="s">
        <v>37</v>
      </c>
      <c r="J275">
        <v>25</v>
      </c>
      <c r="K275" t="s">
        <v>62</v>
      </c>
      <c r="L275">
        <v>24000</v>
      </c>
      <c r="M275">
        <v>4</v>
      </c>
      <c r="N275">
        <v>96000</v>
      </c>
      <c r="O275">
        <v>195.48</v>
      </c>
      <c r="P275" t="s">
        <v>39</v>
      </c>
    </row>
    <row r="276" spans="1:17" x14ac:dyDescent="0.25">
      <c r="A276" t="s">
        <v>376</v>
      </c>
      <c r="B276" t="s">
        <v>377</v>
      </c>
      <c r="C276" s="1">
        <v>45689</v>
      </c>
      <c r="D276">
        <v>27</v>
      </c>
      <c r="E276" t="s">
        <v>82</v>
      </c>
      <c r="F276" t="s">
        <v>29</v>
      </c>
      <c r="G276" t="s">
        <v>30</v>
      </c>
      <c r="H276">
        <v>1</v>
      </c>
      <c r="I276" t="s">
        <v>37</v>
      </c>
      <c r="J276">
        <v>25</v>
      </c>
      <c r="K276" t="s">
        <v>193</v>
      </c>
      <c r="L276">
        <v>6500</v>
      </c>
      <c r="M276">
        <v>8</v>
      </c>
      <c r="N276">
        <v>52000</v>
      </c>
      <c r="O276">
        <v>183.87</v>
      </c>
      <c r="P276" t="s">
        <v>39</v>
      </c>
    </row>
    <row r="277" spans="1:17" x14ac:dyDescent="0.25">
      <c r="A277" t="s">
        <v>378</v>
      </c>
      <c r="B277" t="s">
        <v>379</v>
      </c>
      <c r="C277" s="1">
        <v>45658</v>
      </c>
      <c r="D277">
        <v>76</v>
      </c>
      <c r="E277" t="s">
        <v>192</v>
      </c>
      <c r="F277" t="s">
        <v>41</v>
      </c>
      <c r="G277" t="s">
        <v>21</v>
      </c>
      <c r="H277">
        <v>3</v>
      </c>
      <c r="I277" t="s">
        <v>50</v>
      </c>
      <c r="J277">
        <v>60</v>
      </c>
      <c r="K277" t="s">
        <v>42</v>
      </c>
      <c r="L277">
        <v>9000</v>
      </c>
      <c r="M277">
        <v>19</v>
      </c>
      <c r="N277">
        <v>171000</v>
      </c>
      <c r="O277">
        <v>192.31</v>
      </c>
      <c r="P277" t="s">
        <v>39</v>
      </c>
    </row>
    <row r="278" spans="1:17" x14ac:dyDescent="0.25">
      <c r="A278" t="s">
        <v>378</v>
      </c>
      <c r="B278" t="s">
        <v>379</v>
      </c>
      <c r="C278" s="1">
        <v>45658</v>
      </c>
      <c r="D278">
        <v>76</v>
      </c>
      <c r="E278" t="s">
        <v>192</v>
      </c>
      <c r="F278" t="s">
        <v>29</v>
      </c>
      <c r="G278" t="s">
        <v>21</v>
      </c>
      <c r="H278">
        <v>3</v>
      </c>
      <c r="I278" t="s">
        <v>50</v>
      </c>
      <c r="J278">
        <v>60</v>
      </c>
      <c r="K278" t="s">
        <v>164</v>
      </c>
      <c r="L278">
        <v>600</v>
      </c>
      <c r="M278">
        <v>13</v>
      </c>
      <c r="N278">
        <v>7800</v>
      </c>
      <c r="O278">
        <v>150.57</v>
      </c>
      <c r="P278" t="s">
        <v>39</v>
      </c>
    </row>
    <row r="279" spans="1:17" x14ac:dyDescent="0.25">
      <c r="A279" t="s">
        <v>378</v>
      </c>
      <c r="B279" t="s">
        <v>379</v>
      </c>
      <c r="C279" s="1">
        <v>45658</v>
      </c>
      <c r="D279">
        <v>76</v>
      </c>
      <c r="E279" t="s">
        <v>192</v>
      </c>
      <c r="F279" t="s">
        <v>20</v>
      </c>
      <c r="G279" t="s">
        <v>21</v>
      </c>
      <c r="H279">
        <v>3</v>
      </c>
      <c r="I279" t="s">
        <v>50</v>
      </c>
      <c r="J279">
        <v>60</v>
      </c>
      <c r="K279" t="s">
        <v>58</v>
      </c>
      <c r="L279">
        <v>16000</v>
      </c>
      <c r="M279">
        <v>19</v>
      </c>
      <c r="N279">
        <v>304000</v>
      </c>
      <c r="O279">
        <v>60.21</v>
      </c>
      <c r="P279" t="s">
        <v>39</v>
      </c>
    </row>
    <row r="280" spans="1:17" x14ac:dyDescent="0.25">
      <c r="A280" t="s">
        <v>380</v>
      </c>
      <c r="B280" t="s">
        <v>381</v>
      </c>
      <c r="C280" s="1">
        <v>45689</v>
      </c>
      <c r="D280">
        <v>65</v>
      </c>
      <c r="E280" t="s">
        <v>86</v>
      </c>
      <c r="F280" t="s">
        <v>41</v>
      </c>
      <c r="G280" t="s">
        <v>30</v>
      </c>
      <c r="H280">
        <v>1</v>
      </c>
      <c r="I280" t="s">
        <v>37</v>
      </c>
      <c r="J280">
        <v>25</v>
      </c>
      <c r="K280" t="s">
        <v>71</v>
      </c>
      <c r="L280">
        <v>14500</v>
      </c>
      <c r="M280">
        <v>3</v>
      </c>
      <c r="N280">
        <v>43500</v>
      </c>
      <c r="O280">
        <v>46.81</v>
      </c>
      <c r="P280" t="s">
        <v>39</v>
      </c>
    </row>
    <row r="281" spans="1:17" x14ac:dyDescent="0.25">
      <c r="A281" t="s">
        <v>380</v>
      </c>
      <c r="B281" t="s">
        <v>381</v>
      </c>
      <c r="C281" s="1">
        <v>45689</v>
      </c>
      <c r="D281">
        <v>65</v>
      </c>
      <c r="E281" t="s">
        <v>86</v>
      </c>
      <c r="F281" t="s">
        <v>29</v>
      </c>
      <c r="G281" t="s">
        <v>30</v>
      </c>
      <c r="H281">
        <v>1</v>
      </c>
      <c r="I281" t="s">
        <v>37</v>
      </c>
      <c r="J281">
        <v>25</v>
      </c>
      <c r="K281" t="s">
        <v>56</v>
      </c>
      <c r="L281">
        <v>3500</v>
      </c>
      <c r="M281">
        <v>20</v>
      </c>
      <c r="N281">
        <v>70000</v>
      </c>
      <c r="O281">
        <v>121.23</v>
      </c>
      <c r="P281" t="s">
        <v>39</v>
      </c>
    </row>
    <row r="282" spans="1:17" x14ac:dyDescent="0.25">
      <c r="A282" t="s">
        <v>382</v>
      </c>
      <c r="B282" t="s">
        <v>383</v>
      </c>
      <c r="C282" s="1">
        <v>45689</v>
      </c>
      <c r="D282">
        <v>57</v>
      </c>
      <c r="E282" t="s">
        <v>118</v>
      </c>
      <c r="F282" t="s">
        <v>29</v>
      </c>
      <c r="G282" t="s">
        <v>30</v>
      </c>
      <c r="H282">
        <v>4</v>
      </c>
      <c r="I282" t="s">
        <v>114</v>
      </c>
      <c r="J282">
        <v>51</v>
      </c>
      <c r="K282" t="s">
        <v>87</v>
      </c>
      <c r="L282">
        <v>7500</v>
      </c>
      <c r="M282">
        <v>20</v>
      </c>
      <c r="N282">
        <v>150000</v>
      </c>
      <c r="O282">
        <v>17.600000000000001</v>
      </c>
      <c r="P282" t="s">
        <v>24</v>
      </c>
      <c r="Q282" t="s">
        <v>25</v>
      </c>
    </row>
    <row r="283" spans="1:17" x14ac:dyDescent="0.25">
      <c r="A283" t="s">
        <v>382</v>
      </c>
      <c r="B283" t="s">
        <v>383</v>
      </c>
      <c r="C283" s="1">
        <v>45689</v>
      </c>
      <c r="D283">
        <v>57</v>
      </c>
      <c r="E283" t="s">
        <v>118</v>
      </c>
      <c r="F283" t="s">
        <v>41</v>
      </c>
      <c r="G283" t="s">
        <v>30</v>
      </c>
      <c r="H283">
        <v>4</v>
      </c>
      <c r="I283" t="s">
        <v>114</v>
      </c>
      <c r="J283">
        <v>51</v>
      </c>
      <c r="K283" t="s">
        <v>65</v>
      </c>
      <c r="L283">
        <v>30000</v>
      </c>
      <c r="M283">
        <v>3</v>
      </c>
      <c r="N283">
        <v>90000</v>
      </c>
      <c r="O283">
        <v>159.71</v>
      </c>
      <c r="P283" t="s">
        <v>24</v>
      </c>
      <c r="Q283" t="s">
        <v>25</v>
      </c>
    </row>
    <row r="284" spans="1:17" x14ac:dyDescent="0.25">
      <c r="A284" t="s">
        <v>384</v>
      </c>
      <c r="B284" t="s">
        <v>385</v>
      </c>
      <c r="C284" s="1">
        <v>45689</v>
      </c>
      <c r="D284">
        <v>50</v>
      </c>
      <c r="E284" t="s">
        <v>54</v>
      </c>
      <c r="F284" t="s">
        <v>41</v>
      </c>
      <c r="G284" t="s">
        <v>30</v>
      </c>
      <c r="H284">
        <v>4</v>
      </c>
      <c r="I284" t="s">
        <v>114</v>
      </c>
      <c r="J284">
        <v>46</v>
      </c>
      <c r="K284" t="s">
        <v>42</v>
      </c>
      <c r="L284">
        <v>9000</v>
      </c>
      <c r="M284">
        <v>15</v>
      </c>
      <c r="N284">
        <v>135000</v>
      </c>
      <c r="O284">
        <v>188.62</v>
      </c>
      <c r="P284" t="s">
        <v>39</v>
      </c>
    </row>
    <row r="285" spans="1:17" x14ac:dyDescent="0.25">
      <c r="A285" t="s">
        <v>386</v>
      </c>
      <c r="B285" t="s">
        <v>387</v>
      </c>
      <c r="C285" s="1">
        <v>45689</v>
      </c>
      <c r="D285">
        <v>50</v>
      </c>
      <c r="E285" t="s">
        <v>95</v>
      </c>
      <c r="F285" t="s">
        <v>29</v>
      </c>
      <c r="G285" t="s">
        <v>21</v>
      </c>
      <c r="H285">
        <v>4</v>
      </c>
      <c r="I285" t="s">
        <v>114</v>
      </c>
      <c r="J285">
        <v>6</v>
      </c>
      <c r="K285" t="s">
        <v>83</v>
      </c>
      <c r="L285">
        <v>1000</v>
      </c>
      <c r="M285">
        <v>3</v>
      </c>
      <c r="N285">
        <v>3000</v>
      </c>
      <c r="O285">
        <v>71.11</v>
      </c>
      <c r="P285" t="s">
        <v>39</v>
      </c>
    </row>
    <row r="286" spans="1:17" x14ac:dyDescent="0.25">
      <c r="A286" t="s">
        <v>386</v>
      </c>
      <c r="B286" t="s">
        <v>387</v>
      </c>
      <c r="C286" s="1">
        <v>45689</v>
      </c>
      <c r="D286">
        <v>50</v>
      </c>
      <c r="E286" t="s">
        <v>95</v>
      </c>
      <c r="F286" t="s">
        <v>41</v>
      </c>
      <c r="G286" t="s">
        <v>21</v>
      </c>
      <c r="H286">
        <v>4</v>
      </c>
      <c r="I286" t="s">
        <v>114</v>
      </c>
      <c r="J286">
        <v>6</v>
      </c>
      <c r="K286" t="s">
        <v>62</v>
      </c>
      <c r="L286">
        <v>24000</v>
      </c>
      <c r="M286">
        <v>11</v>
      </c>
      <c r="N286">
        <v>264000</v>
      </c>
      <c r="O286">
        <v>119.81</v>
      </c>
      <c r="P286" t="s">
        <v>39</v>
      </c>
    </row>
    <row r="287" spans="1:17" x14ac:dyDescent="0.25">
      <c r="A287" t="s">
        <v>386</v>
      </c>
      <c r="B287" t="s">
        <v>387</v>
      </c>
      <c r="C287" s="1">
        <v>45689</v>
      </c>
      <c r="D287">
        <v>50</v>
      </c>
      <c r="E287" t="s">
        <v>95</v>
      </c>
      <c r="F287" t="s">
        <v>36</v>
      </c>
      <c r="G287" t="s">
        <v>21</v>
      </c>
      <c r="H287">
        <v>4</v>
      </c>
      <c r="I287" t="s">
        <v>114</v>
      </c>
      <c r="J287">
        <v>6</v>
      </c>
      <c r="K287" t="s">
        <v>105</v>
      </c>
      <c r="L287">
        <v>75000</v>
      </c>
      <c r="M287">
        <v>14</v>
      </c>
      <c r="N287">
        <v>1050000</v>
      </c>
      <c r="O287">
        <v>2.96</v>
      </c>
      <c r="P287" t="s">
        <v>39</v>
      </c>
    </row>
    <row r="288" spans="1:17" x14ac:dyDescent="0.25">
      <c r="A288" t="s">
        <v>388</v>
      </c>
      <c r="B288" t="s">
        <v>389</v>
      </c>
      <c r="C288" s="1">
        <v>45689</v>
      </c>
      <c r="D288">
        <v>26</v>
      </c>
      <c r="E288" t="s">
        <v>70</v>
      </c>
      <c r="F288" t="s">
        <v>29</v>
      </c>
      <c r="G288" t="s">
        <v>21</v>
      </c>
      <c r="H288">
        <v>2</v>
      </c>
      <c r="I288" t="s">
        <v>22</v>
      </c>
      <c r="J288">
        <v>44</v>
      </c>
      <c r="K288" t="s">
        <v>83</v>
      </c>
      <c r="L288">
        <v>1000</v>
      </c>
      <c r="M288">
        <v>9</v>
      </c>
      <c r="N288">
        <v>9000</v>
      </c>
      <c r="O288">
        <v>33.86</v>
      </c>
      <c r="P288" t="s">
        <v>24</v>
      </c>
      <c r="Q288" t="s">
        <v>96</v>
      </c>
    </row>
    <row r="289" spans="1:17" x14ac:dyDescent="0.25">
      <c r="A289" t="s">
        <v>388</v>
      </c>
      <c r="B289" t="s">
        <v>389</v>
      </c>
      <c r="C289" s="1">
        <v>45689</v>
      </c>
      <c r="D289">
        <v>26</v>
      </c>
      <c r="E289" t="s">
        <v>70</v>
      </c>
      <c r="F289" t="s">
        <v>41</v>
      </c>
      <c r="G289" t="s">
        <v>21</v>
      </c>
      <c r="H289">
        <v>2</v>
      </c>
      <c r="I289" t="s">
        <v>22</v>
      </c>
      <c r="J289">
        <v>44</v>
      </c>
      <c r="K289" t="s">
        <v>71</v>
      </c>
      <c r="L289">
        <v>14500</v>
      </c>
      <c r="M289">
        <v>3</v>
      </c>
      <c r="N289">
        <v>43500</v>
      </c>
      <c r="O289">
        <v>60.3</v>
      </c>
      <c r="P289" t="s">
        <v>24</v>
      </c>
      <c r="Q289" t="s">
        <v>96</v>
      </c>
    </row>
    <row r="290" spans="1:17" x14ac:dyDescent="0.25">
      <c r="A290" t="s">
        <v>390</v>
      </c>
      <c r="B290" t="s">
        <v>391</v>
      </c>
      <c r="C290" s="1">
        <v>45689</v>
      </c>
      <c r="D290">
        <v>48</v>
      </c>
      <c r="E290" t="s">
        <v>70</v>
      </c>
      <c r="F290" t="s">
        <v>29</v>
      </c>
      <c r="G290" t="s">
        <v>30</v>
      </c>
      <c r="H290">
        <v>4</v>
      </c>
      <c r="I290" t="s">
        <v>114</v>
      </c>
      <c r="J290">
        <v>39</v>
      </c>
      <c r="K290" t="s">
        <v>56</v>
      </c>
      <c r="L290">
        <v>3500</v>
      </c>
      <c r="M290">
        <v>13</v>
      </c>
      <c r="N290">
        <v>45500</v>
      </c>
      <c r="O290">
        <v>168.4</v>
      </c>
      <c r="P290" t="s">
        <v>24</v>
      </c>
      <c r="Q290" t="s">
        <v>96</v>
      </c>
    </row>
    <row r="291" spans="1:17" x14ac:dyDescent="0.25">
      <c r="A291" t="s">
        <v>392</v>
      </c>
      <c r="B291" t="s">
        <v>393</v>
      </c>
      <c r="C291" s="1">
        <v>45689</v>
      </c>
      <c r="D291">
        <v>72</v>
      </c>
      <c r="E291" t="s">
        <v>157</v>
      </c>
      <c r="F291" t="s">
        <v>20</v>
      </c>
      <c r="G291" t="s">
        <v>30</v>
      </c>
      <c r="H291">
        <v>3</v>
      </c>
      <c r="I291" t="s">
        <v>50</v>
      </c>
      <c r="J291">
        <v>53</v>
      </c>
      <c r="K291" t="s">
        <v>46</v>
      </c>
      <c r="L291">
        <v>4500</v>
      </c>
      <c r="M291">
        <v>11</v>
      </c>
      <c r="N291">
        <v>49500</v>
      </c>
      <c r="O291">
        <v>192.93</v>
      </c>
      <c r="P291" t="s">
        <v>39</v>
      </c>
    </row>
    <row r="292" spans="1:17" x14ac:dyDescent="0.25">
      <c r="A292" t="s">
        <v>392</v>
      </c>
      <c r="B292" t="s">
        <v>393</v>
      </c>
      <c r="C292" s="1">
        <v>45689</v>
      </c>
      <c r="D292">
        <v>72</v>
      </c>
      <c r="E292" t="s">
        <v>157</v>
      </c>
      <c r="F292" t="s">
        <v>29</v>
      </c>
      <c r="G292" t="s">
        <v>30</v>
      </c>
      <c r="H292">
        <v>3</v>
      </c>
      <c r="I292" t="s">
        <v>50</v>
      </c>
      <c r="J292">
        <v>53</v>
      </c>
      <c r="K292" t="s">
        <v>40</v>
      </c>
      <c r="L292">
        <v>500</v>
      </c>
      <c r="M292">
        <v>16</v>
      </c>
      <c r="N292">
        <v>8000</v>
      </c>
      <c r="O292">
        <v>147.11000000000001</v>
      </c>
      <c r="P292" t="s">
        <v>39</v>
      </c>
    </row>
    <row r="293" spans="1:17" x14ac:dyDescent="0.25">
      <c r="A293" t="s">
        <v>392</v>
      </c>
      <c r="B293" t="s">
        <v>393</v>
      </c>
      <c r="C293" s="1">
        <v>45689</v>
      </c>
      <c r="D293">
        <v>72</v>
      </c>
      <c r="E293" t="s">
        <v>157</v>
      </c>
      <c r="F293" t="s">
        <v>36</v>
      </c>
      <c r="G293" t="s">
        <v>30</v>
      </c>
      <c r="H293">
        <v>3</v>
      </c>
      <c r="I293" t="s">
        <v>50</v>
      </c>
      <c r="J293">
        <v>53</v>
      </c>
      <c r="K293" t="s">
        <v>71</v>
      </c>
      <c r="L293">
        <v>14500</v>
      </c>
      <c r="M293">
        <v>9</v>
      </c>
      <c r="N293">
        <v>130500</v>
      </c>
      <c r="O293">
        <v>65.510000000000005</v>
      </c>
      <c r="P293" t="s">
        <v>39</v>
      </c>
    </row>
    <row r="294" spans="1:17" x14ac:dyDescent="0.25">
      <c r="A294" t="s">
        <v>394</v>
      </c>
      <c r="B294" t="s">
        <v>395</v>
      </c>
      <c r="C294" s="1">
        <v>45689</v>
      </c>
      <c r="D294">
        <v>62</v>
      </c>
      <c r="E294" t="s">
        <v>176</v>
      </c>
      <c r="F294" t="s">
        <v>20</v>
      </c>
      <c r="G294" t="s">
        <v>21</v>
      </c>
      <c r="H294">
        <v>5</v>
      </c>
      <c r="I294" t="s">
        <v>55</v>
      </c>
      <c r="J294">
        <v>38</v>
      </c>
      <c r="K294" t="s">
        <v>51</v>
      </c>
      <c r="L294">
        <v>9000</v>
      </c>
      <c r="M294">
        <v>3</v>
      </c>
      <c r="N294">
        <v>27000</v>
      </c>
      <c r="O294">
        <v>166.34</v>
      </c>
      <c r="P294" t="s">
        <v>24</v>
      </c>
      <c r="Q294" t="s">
        <v>284</v>
      </c>
    </row>
    <row r="295" spans="1:17" x14ac:dyDescent="0.25">
      <c r="A295" t="s">
        <v>394</v>
      </c>
      <c r="B295" t="s">
        <v>395</v>
      </c>
      <c r="C295" s="1">
        <v>45689</v>
      </c>
      <c r="D295">
        <v>62</v>
      </c>
      <c r="E295" t="s">
        <v>176</v>
      </c>
      <c r="F295" t="s">
        <v>29</v>
      </c>
      <c r="G295" t="s">
        <v>21</v>
      </c>
      <c r="H295">
        <v>5</v>
      </c>
      <c r="I295" t="s">
        <v>55</v>
      </c>
      <c r="J295">
        <v>38</v>
      </c>
      <c r="K295" t="s">
        <v>87</v>
      </c>
      <c r="L295">
        <v>7500</v>
      </c>
      <c r="M295">
        <v>5</v>
      </c>
      <c r="N295">
        <v>37500</v>
      </c>
      <c r="O295">
        <v>134.76</v>
      </c>
      <c r="P295" t="s">
        <v>24</v>
      </c>
      <c r="Q295" t="s">
        <v>284</v>
      </c>
    </row>
    <row r="296" spans="1:17" x14ac:dyDescent="0.25">
      <c r="A296" t="s">
        <v>396</v>
      </c>
      <c r="B296" t="s">
        <v>397</v>
      </c>
      <c r="C296" s="1">
        <v>45689</v>
      </c>
      <c r="D296">
        <v>46</v>
      </c>
      <c r="E296" t="s">
        <v>143</v>
      </c>
      <c r="F296" t="s">
        <v>29</v>
      </c>
      <c r="G296" t="s">
        <v>21</v>
      </c>
      <c r="H296">
        <v>4</v>
      </c>
      <c r="I296" t="s">
        <v>114</v>
      </c>
      <c r="J296">
        <v>46</v>
      </c>
      <c r="K296" t="s">
        <v>193</v>
      </c>
      <c r="L296">
        <v>6500</v>
      </c>
      <c r="M296">
        <v>14</v>
      </c>
      <c r="N296">
        <v>91000</v>
      </c>
      <c r="O296">
        <v>184.74</v>
      </c>
      <c r="P296" t="s">
        <v>24</v>
      </c>
      <c r="Q296" t="s">
        <v>25</v>
      </c>
    </row>
    <row r="297" spans="1:17" x14ac:dyDescent="0.25">
      <c r="A297" t="s">
        <v>396</v>
      </c>
      <c r="B297" t="s">
        <v>397</v>
      </c>
      <c r="C297" s="1">
        <v>45689</v>
      </c>
      <c r="D297">
        <v>46</v>
      </c>
      <c r="E297" t="s">
        <v>143</v>
      </c>
      <c r="F297" t="s">
        <v>36</v>
      </c>
      <c r="G297" t="s">
        <v>21</v>
      </c>
      <c r="H297">
        <v>4</v>
      </c>
      <c r="I297" t="s">
        <v>114</v>
      </c>
      <c r="J297">
        <v>46</v>
      </c>
      <c r="K297" t="s">
        <v>42</v>
      </c>
      <c r="L297">
        <v>9000</v>
      </c>
      <c r="M297">
        <v>12</v>
      </c>
      <c r="N297">
        <v>108000</v>
      </c>
      <c r="O297">
        <v>158.25</v>
      </c>
      <c r="P297" t="s">
        <v>24</v>
      </c>
      <c r="Q297" t="s">
        <v>25</v>
      </c>
    </row>
    <row r="298" spans="1:17" x14ac:dyDescent="0.25">
      <c r="A298" t="s">
        <v>398</v>
      </c>
      <c r="B298" t="s">
        <v>399</v>
      </c>
      <c r="C298" s="1">
        <v>45717</v>
      </c>
      <c r="D298">
        <v>26</v>
      </c>
      <c r="E298" t="s">
        <v>95</v>
      </c>
      <c r="F298" t="s">
        <v>29</v>
      </c>
      <c r="G298" t="s">
        <v>21</v>
      </c>
      <c r="H298">
        <v>2</v>
      </c>
      <c r="I298" t="s">
        <v>22</v>
      </c>
      <c r="J298">
        <v>43</v>
      </c>
      <c r="K298" t="s">
        <v>56</v>
      </c>
      <c r="L298">
        <v>3500</v>
      </c>
      <c r="M298">
        <v>14</v>
      </c>
      <c r="N298">
        <v>49000</v>
      </c>
      <c r="O298">
        <v>193.16</v>
      </c>
      <c r="P298" t="s">
        <v>39</v>
      </c>
    </row>
    <row r="299" spans="1:17" x14ac:dyDescent="0.25">
      <c r="A299" t="s">
        <v>400</v>
      </c>
      <c r="B299" t="s">
        <v>401</v>
      </c>
      <c r="C299" s="1">
        <v>45689</v>
      </c>
      <c r="D299">
        <v>17</v>
      </c>
      <c r="E299" t="s">
        <v>95</v>
      </c>
      <c r="F299" t="s">
        <v>20</v>
      </c>
      <c r="G299" t="s">
        <v>30</v>
      </c>
      <c r="H299">
        <v>4</v>
      </c>
      <c r="I299" t="s">
        <v>114</v>
      </c>
      <c r="J299">
        <v>15</v>
      </c>
      <c r="K299" t="s">
        <v>46</v>
      </c>
      <c r="L299">
        <v>4500</v>
      </c>
      <c r="M299">
        <v>10</v>
      </c>
      <c r="N299">
        <v>45000</v>
      </c>
      <c r="O299">
        <v>96.81</v>
      </c>
      <c r="P299" t="s">
        <v>39</v>
      </c>
    </row>
    <row r="300" spans="1:17" x14ac:dyDescent="0.25">
      <c r="A300" t="s">
        <v>400</v>
      </c>
      <c r="B300" t="s">
        <v>401</v>
      </c>
      <c r="C300" s="1">
        <v>45689</v>
      </c>
      <c r="D300">
        <v>17</v>
      </c>
      <c r="E300" t="s">
        <v>95</v>
      </c>
      <c r="F300" t="s">
        <v>29</v>
      </c>
      <c r="G300" t="s">
        <v>30</v>
      </c>
      <c r="H300">
        <v>4</v>
      </c>
      <c r="I300" t="s">
        <v>114</v>
      </c>
      <c r="J300">
        <v>15</v>
      </c>
      <c r="K300" t="s">
        <v>31</v>
      </c>
      <c r="L300">
        <v>5500</v>
      </c>
      <c r="M300">
        <v>3</v>
      </c>
      <c r="N300">
        <v>16500</v>
      </c>
      <c r="O300">
        <v>184.15</v>
      </c>
      <c r="P300" t="s">
        <v>39</v>
      </c>
    </row>
    <row r="301" spans="1:17" x14ac:dyDescent="0.25">
      <c r="A301" t="s">
        <v>402</v>
      </c>
      <c r="B301" t="s">
        <v>403</v>
      </c>
      <c r="C301" s="1">
        <v>45689</v>
      </c>
      <c r="D301">
        <v>34</v>
      </c>
      <c r="E301" t="s">
        <v>152</v>
      </c>
      <c r="F301" t="s">
        <v>29</v>
      </c>
      <c r="G301" t="s">
        <v>30</v>
      </c>
      <c r="H301">
        <v>2</v>
      </c>
      <c r="I301" t="s">
        <v>22</v>
      </c>
      <c r="J301">
        <v>22</v>
      </c>
      <c r="K301" t="s">
        <v>31</v>
      </c>
      <c r="L301">
        <v>5500</v>
      </c>
      <c r="M301">
        <v>15</v>
      </c>
      <c r="N301">
        <v>82500</v>
      </c>
      <c r="O301">
        <v>144.54</v>
      </c>
      <c r="P301" t="s">
        <v>39</v>
      </c>
    </row>
    <row r="302" spans="1:17" x14ac:dyDescent="0.25">
      <c r="A302" t="s">
        <v>402</v>
      </c>
      <c r="B302" t="s">
        <v>403</v>
      </c>
      <c r="C302" s="1">
        <v>45689</v>
      </c>
      <c r="D302">
        <v>34</v>
      </c>
      <c r="E302" t="s">
        <v>152</v>
      </c>
      <c r="F302" t="s">
        <v>41</v>
      </c>
      <c r="G302" t="s">
        <v>30</v>
      </c>
      <c r="H302">
        <v>2</v>
      </c>
      <c r="I302" t="s">
        <v>22</v>
      </c>
      <c r="J302">
        <v>22</v>
      </c>
      <c r="K302" t="s">
        <v>65</v>
      </c>
      <c r="L302">
        <v>30000</v>
      </c>
      <c r="M302">
        <v>2</v>
      </c>
      <c r="N302">
        <v>60000</v>
      </c>
      <c r="O302">
        <v>13.9</v>
      </c>
      <c r="P302" t="s">
        <v>39</v>
      </c>
    </row>
    <row r="303" spans="1:17" x14ac:dyDescent="0.25">
      <c r="A303" t="s">
        <v>404</v>
      </c>
      <c r="B303" t="s">
        <v>405</v>
      </c>
      <c r="C303" s="1">
        <v>45689</v>
      </c>
      <c r="D303">
        <v>18</v>
      </c>
      <c r="E303" t="s">
        <v>157</v>
      </c>
      <c r="F303" t="s">
        <v>20</v>
      </c>
      <c r="G303" t="s">
        <v>21</v>
      </c>
      <c r="H303">
        <v>2</v>
      </c>
      <c r="I303" t="s">
        <v>22</v>
      </c>
      <c r="J303">
        <v>44</v>
      </c>
      <c r="K303" t="s">
        <v>46</v>
      </c>
      <c r="L303">
        <v>4500</v>
      </c>
      <c r="M303">
        <v>13</v>
      </c>
      <c r="N303">
        <v>58500</v>
      </c>
      <c r="O303">
        <v>46.76</v>
      </c>
      <c r="P303" t="s">
        <v>39</v>
      </c>
    </row>
    <row r="304" spans="1:17" x14ac:dyDescent="0.25">
      <c r="A304" t="s">
        <v>404</v>
      </c>
      <c r="B304" t="s">
        <v>405</v>
      </c>
      <c r="C304" s="1">
        <v>45689</v>
      </c>
      <c r="D304">
        <v>18</v>
      </c>
      <c r="E304" t="s">
        <v>157</v>
      </c>
      <c r="F304" t="s">
        <v>29</v>
      </c>
      <c r="G304" t="s">
        <v>21</v>
      </c>
      <c r="H304">
        <v>2</v>
      </c>
      <c r="I304" t="s">
        <v>22</v>
      </c>
      <c r="J304">
        <v>44</v>
      </c>
      <c r="K304" t="s">
        <v>164</v>
      </c>
      <c r="L304">
        <v>600</v>
      </c>
      <c r="M304">
        <v>14</v>
      </c>
      <c r="N304">
        <v>8400</v>
      </c>
      <c r="O304">
        <v>37.68</v>
      </c>
      <c r="P304" t="s">
        <v>39</v>
      </c>
    </row>
    <row r="305" spans="1:17" x14ac:dyDescent="0.25">
      <c r="A305" t="s">
        <v>406</v>
      </c>
      <c r="B305" t="s">
        <v>407</v>
      </c>
      <c r="C305" s="1">
        <v>45717</v>
      </c>
      <c r="D305">
        <v>29</v>
      </c>
      <c r="E305" t="s">
        <v>86</v>
      </c>
      <c r="F305" t="s">
        <v>29</v>
      </c>
      <c r="G305" t="s">
        <v>21</v>
      </c>
      <c r="H305">
        <v>2</v>
      </c>
      <c r="I305" t="s">
        <v>22</v>
      </c>
      <c r="J305">
        <v>24</v>
      </c>
      <c r="K305" t="s">
        <v>56</v>
      </c>
      <c r="L305">
        <v>3500</v>
      </c>
      <c r="M305">
        <v>20</v>
      </c>
      <c r="N305">
        <v>70000</v>
      </c>
      <c r="O305">
        <v>119.6</v>
      </c>
      <c r="P305" t="s">
        <v>39</v>
      </c>
    </row>
    <row r="306" spans="1:17" x14ac:dyDescent="0.25">
      <c r="A306" t="s">
        <v>406</v>
      </c>
      <c r="B306" t="s">
        <v>407</v>
      </c>
      <c r="C306" s="1">
        <v>45717</v>
      </c>
      <c r="D306">
        <v>29</v>
      </c>
      <c r="E306" t="s">
        <v>86</v>
      </c>
      <c r="F306" t="s">
        <v>36</v>
      </c>
      <c r="G306" t="s">
        <v>21</v>
      </c>
      <c r="H306">
        <v>2</v>
      </c>
      <c r="I306" t="s">
        <v>22</v>
      </c>
      <c r="J306">
        <v>24</v>
      </c>
      <c r="K306" t="s">
        <v>105</v>
      </c>
      <c r="L306">
        <v>75000</v>
      </c>
      <c r="M306">
        <v>12</v>
      </c>
      <c r="N306">
        <v>900000</v>
      </c>
      <c r="O306">
        <v>117.61</v>
      </c>
      <c r="P306" t="s">
        <v>39</v>
      </c>
    </row>
    <row r="307" spans="1:17" x14ac:dyDescent="0.25">
      <c r="A307" t="s">
        <v>408</v>
      </c>
      <c r="B307" t="s">
        <v>409</v>
      </c>
      <c r="C307" s="1">
        <v>45658</v>
      </c>
      <c r="D307">
        <v>74</v>
      </c>
      <c r="E307" t="s">
        <v>131</v>
      </c>
      <c r="F307" t="s">
        <v>36</v>
      </c>
      <c r="G307" t="s">
        <v>30</v>
      </c>
      <c r="H307">
        <v>2</v>
      </c>
      <c r="I307" t="s">
        <v>22</v>
      </c>
      <c r="J307">
        <v>59</v>
      </c>
      <c r="K307" t="s">
        <v>38</v>
      </c>
      <c r="L307">
        <v>20000</v>
      </c>
      <c r="M307">
        <v>5</v>
      </c>
      <c r="N307">
        <v>100000</v>
      </c>
      <c r="O307">
        <v>37.020000000000003</v>
      </c>
      <c r="P307" t="s">
        <v>39</v>
      </c>
    </row>
    <row r="308" spans="1:17" x14ac:dyDescent="0.25">
      <c r="A308" t="s">
        <v>410</v>
      </c>
      <c r="B308" t="s">
        <v>411</v>
      </c>
      <c r="C308" s="1">
        <v>45689</v>
      </c>
      <c r="D308">
        <v>65</v>
      </c>
      <c r="E308" t="s">
        <v>110</v>
      </c>
      <c r="F308" t="s">
        <v>20</v>
      </c>
      <c r="G308" t="s">
        <v>21</v>
      </c>
      <c r="H308">
        <v>4</v>
      </c>
      <c r="I308" t="s">
        <v>114</v>
      </c>
      <c r="J308">
        <v>37</v>
      </c>
      <c r="K308" t="s">
        <v>23</v>
      </c>
      <c r="L308">
        <v>35000</v>
      </c>
      <c r="M308">
        <v>6</v>
      </c>
      <c r="N308">
        <v>210000</v>
      </c>
      <c r="O308">
        <v>58.12</v>
      </c>
      <c r="P308" t="s">
        <v>24</v>
      </c>
      <c r="Q308" t="s">
        <v>284</v>
      </c>
    </row>
    <row r="309" spans="1:17" x14ac:dyDescent="0.25">
      <c r="A309" t="s">
        <v>410</v>
      </c>
      <c r="B309" t="s">
        <v>411</v>
      </c>
      <c r="C309" s="1">
        <v>45689</v>
      </c>
      <c r="D309">
        <v>65</v>
      </c>
      <c r="E309" t="s">
        <v>110</v>
      </c>
      <c r="F309" t="s">
        <v>36</v>
      </c>
      <c r="G309" t="s">
        <v>21</v>
      </c>
      <c r="H309">
        <v>4</v>
      </c>
      <c r="I309" t="s">
        <v>114</v>
      </c>
      <c r="J309">
        <v>37</v>
      </c>
      <c r="K309" t="s">
        <v>115</v>
      </c>
      <c r="L309">
        <v>25000</v>
      </c>
      <c r="M309">
        <v>20</v>
      </c>
      <c r="N309">
        <v>500000</v>
      </c>
      <c r="O309">
        <v>168.48</v>
      </c>
      <c r="P309" t="s">
        <v>24</v>
      </c>
      <c r="Q309" t="s">
        <v>284</v>
      </c>
    </row>
    <row r="310" spans="1:17" x14ac:dyDescent="0.25">
      <c r="A310" t="s">
        <v>410</v>
      </c>
      <c r="B310" t="s">
        <v>411</v>
      </c>
      <c r="C310" s="1">
        <v>45689</v>
      </c>
      <c r="D310">
        <v>65</v>
      </c>
      <c r="E310" t="s">
        <v>110</v>
      </c>
      <c r="F310" t="s">
        <v>41</v>
      </c>
      <c r="G310" t="s">
        <v>21</v>
      </c>
      <c r="H310">
        <v>4</v>
      </c>
      <c r="I310" t="s">
        <v>114</v>
      </c>
      <c r="J310">
        <v>37</v>
      </c>
      <c r="K310" t="s">
        <v>42</v>
      </c>
      <c r="L310">
        <v>9000</v>
      </c>
      <c r="M310">
        <v>1</v>
      </c>
      <c r="N310">
        <v>9000</v>
      </c>
      <c r="O310">
        <v>173.17</v>
      </c>
      <c r="P310" t="s">
        <v>24</v>
      </c>
      <c r="Q310" t="s">
        <v>284</v>
      </c>
    </row>
    <row r="311" spans="1:17" x14ac:dyDescent="0.25">
      <c r="A311" t="s">
        <v>412</v>
      </c>
      <c r="B311" t="s">
        <v>413</v>
      </c>
      <c r="C311" s="1">
        <v>45689</v>
      </c>
      <c r="D311">
        <v>33</v>
      </c>
      <c r="E311" t="s">
        <v>121</v>
      </c>
      <c r="F311" t="s">
        <v>29</v>
      </c>
      <c r="G311" t="s">
        <v>30</v>
      </c>
      <c r="H311">
        <v>4</v>
      </c>
      <c r="I311" t="s">
        <v>114</v>
      </c>
      <c r="J311">
        <v>36</v>
      </c>
      <c r="K311" t="s">
        <v>164</v>
      </c>
      <c r="L311">
        <v>600</v>
      </c>
      <c r="M311">
        <v>1</v>
      </c>
      <c r="N311">
        <v>600</v>
      </c>
      <c r="O311">
        <v>16.989999999999998</v>
      </c>
      <c r="P311" t="s">
        <v>39</v>
      </c>
    </row>
    <row r="312" spans="1:17" x14ac:dyDescent="0.25">
      <c r="A312" t="s">
        <v>412</v>
      </c>
      <c r="B312" t="s">
        <v>413</v>
      </c>
      <c r="C312" s="1">
        <v>45689</v>
      </c>
      <c r="D312">
        <v>33</v>
      </c>
      <c r="E312" t="s">
        <v>121</v>
      </c>
      <c r="F312" t="s">
        <v>20</v>
      </c>
      <c r="G312" t="s">
        <v>30</v>
      </c>
      <c r="H312">
        <v>4</v>
      </c>
      <c r="I312" t="s">
        <v>114</v>
      </c>
      <c r="J312">
        <v>36</v>
      </c>
      <c r="K312" t="s">
        <v>46</v>
      </c>
      <c r="L312">
        <v>4500</v>
      </c>
      <c r="M312">
        <v>9</v>
      </c>
      <c r="N312">
        <v>40500</v>
      </c>
      <c r="O312">
        <v>58.77</v>
      </c>
      <c r="P312" t="s">
        <v>39</v>
      </c>
    </row>
    <row r="313" spans="1:17" x14ac:dyDescent="0.25">
      <c r="A313" t="s">
        <v>414</v>
      </c>
      <c r="B313" t="s">
        <v>415</v>
      </c>
      <c r="C313" s="1">
        <v>45689</v>
      </c>
      <c r="D313">
        <v>52</v>
      </c>
      <c r="E313" t="s">
        <v>28</v>
      </c>
      <c r="F313" t="s">
        <v>41</v>
      </c>
      <c r="G313" t="s">
        <v>30</v>
      </c>
      <c r="H313">
        <v>5</v>
      </c>
      <c r="I313" t="s">
        <v>55</v>
      </c>
      <c r="J313">
        <v>37</v>
      </c>
      <c r="K313" t="s">
        <v>62</v>
      </c>
      <c r="L313">
        <v>24000</v>
      </c>
      <c r="M313">
        <v>2</v>
      </c>
      <c r="N313">
        <v>48000</v>
      </c>
      <c r="O313">
        <v>164.61</v>
      </c>
      <c r="P313" t="s">
        <v>39</v>
      </c>
    </row>
    <row r="314" spans="1:17" x14ac:dyDescent="0.25">
      <c r="A314" t="s">
        <v>414</v>
      </c>
      <c r="B314" t="s">
        <v>415</v>
      </c>
      <c r="C314" s="1">
        <v>45689</v>
      </c>
      <c r="D314">
        <v>52</v>
      </c>
      <c r="E314" t="s">
        <v>28</v>
      </c>
      <c r="F314" t="s">
        <v>20</v>
      </c>
      <c r="G314" t="s">
        <v>30</v>
      </c>
      <c r="H314">
        <v>5</v>
      </c>
      <c r="I314" t="s">
        <v>55</v>
      </c>
      <c r="J314">
        <v>37</v>
      </c>
      <c r="K314" t="s">
        <v>23</v>
      </c>
      <c r="L314">
        <v>35000</v>
      </c>
      <c r="M314">
        <v>14</v>
      </c>
      <c r="N314">
        <v>490000</v>
      </c>
      <c r="O314">
        <v>109.5</v>
      </c>
      <c r="P314" t="s">
        <v>39</v>
      </c>
    </row>
    <row r="315" spans="1:17" x14ac:dyDescent="0.25">
      <c r="A315" t="s">
        <v>414</v>
      </c>
      <c r="B315" t="s">
        <v>415</v>
      </c>
      <c r="C315" s="1">
        <v>45689</v>
      </c>
      <c r="D315">
        <v>52</v>
      </c>
      <c r="E315" t="s">
        <v>28</v>
      </c>
      <c r="F315" t="s">
        <v>36</v>
      </c>
      <c r="G315" t="s">
        <v>30</v>
      </c>
      <c r="H315">
        <v>5</v>
      </c>
      <c r="I315" t="s">
        <v>55</v>
      </c>
      <c r="J315">
        <v>37</v>
      </c>
      <c r="K315" t="s">
        <v>38</v>
      </c>
      <c r="L315">
        <v>20000</v>
      </c>
      <c r="M315">
        <v>8</v>
      </c>
      <c r="N315">
        <v>160000</v>
      </c>
      <c r="O315">
        <v>147.33000000000001</v>
      </c>
      <c r="P315" t="s">
        <v>39</v>
      </c>
    </row>
    <row r="316" spans="1:17" x14ac:dyDescent="0.25">
      <c r="A316" t="s">
        <v>416</v>
      </c>
      <c r="B316" t="s">
        <v>417</v>
      </c>
      <c r="C316" s="1">
        <v>45658</v>
      </c>
      <c r="D316">
        <v>20</v>
      </c>
      <c r="E316" t="s">
        <v>198</v>
      </c>
      <c r="F316" t="s">
        <v>29</v>
      </c>
      <c r="G316" t="s">
        <v>30</v>
      </c>
      <c r="H316">
        <v>4</v>
      </c>
      <c r="I316" t="s">
        <v>114</v>
      </c>
      <c r="J316">
        <v>23</v>
      </c>
      <c r="K316" t="s">
        <v>46</v>
      </c>
      <c r="L316">
        <v>4500</v>
      </c>
      <c r="M316">
        <v>19</v>
      </c>
      <c r="N316">
        <v>85500</v>
      </c>
      <c r="O316">
        <v>162.24</v>
      </c>
      <c r="P316" t="s">
        <v>39</v>
      </c>
    </row>
    <row r="317" spans="1:17" x14ac:dyDescent="0.25">
      <c r="A317" t="s">
        <v>418</v>
      </c>
      <c r="B317" t="s">
        <v>419</v>
      </c>
      <c r="C317" s="1">
        <v>45689</v>
      </c>
      <c r="D317">
        <v>70</v>
      </c>
      <c r="E317" t="s">
        <v>28</v>
      </c>
      <c r="F317" t="s">
        <v>36</v>
      </c>
      <c r="G317" t="s">
        <v>21</v>
      </c>
      <c r="H317">
        <v>2</v>
      </c>
      <c r="I317" t="s">
        <v>22</v>
      </c>
      <c r="J317">
        <v>51</v>
      </c>
      <c r="K317" t="s">
        <v>65</v>
      </c>
      <c r="L317">
        <v>30000</v>
      </c>
      <c r="M317">
        <v>10</v>
      </c>
      <c r="N317">
        <v>300000</v>
      </c>
      <c r="O317">
        <v>65.069999999999993</v>
      </c>
      <c r="P317" t="s">
        <v>39</v>
      </c>
    </row>
    <row r="318" spans="1:17" x14ac:dyDescent="0.25">
      <c r="A318" t="s">
        <v>418</v>
      </c>
      <c r="B318" t="s">
        <v>419</v>
      </c>
      <c r="C318" s="1">
        <v>45689</v>
      </c>
      <c r="D318">
        <v>70</v>
      </c>
      <c r="E318" t="s">
        <v>28</v>
      </c>
      <c r="F318" t="s">
        <v>29</v>
      </c>
      <c r="G318" t="s">
        <v>21</v>
      </c>
      <c r="H318">
        <v>2</v>
      </c>
      <c r="I318" t="s">
        <v>22</v>
      </c>
      <c r="J318">
        <v>51</v>
      </c>
      <c r="K318" t="s">
        <v>40</v>
      </c>
      <c r="L318">
        <v>500</v>
      </c>
      <c r="M318">
        <v>17</v>
      </c>
      <c r="N318">
        <v>8500</v>
      </c>
      <c r="O318">
        <v>114.76</v>
      </c>
      <c r="P318" t="s">
        <v>39</v>
      </c>
    </row>
    <row r="319" spans="1:17" x14ac:dyDescent="0.25">
      <c r="A319" t="s">
        <v>418</v>
      </c>
      <c r="B319" t="s">
        <v>419</v>
      </c>
      <c r="C319" s="1">
        <v>45689</v>
      </c>
      <c r="D319">
        <v>70</v>
      </c>
      <c r="E319" t="s">
        <v>28</v>
      </c>
      <c r="F319" t="s">
        <v>20</v>
      </c>
      <c r="G319" t="s">
        <v>21</v>
      </c>
      <c r="H319">
        <v>2</v>
      </c>
      <c r="I319" t="s">
        <v>22</v>
      </c>
      <c r="J319">
        <v>51</v>
      </c>
      <c r="K319" t="s">
        <v>58</v>
      </c>
      <c r="L319">
        <v>16000</v>
      </c>
      <c r="M319">
        <v>14</v>
      </c>
      <c r="N319">
        <v>224000</v>
      </c>
      <c r="O319">
        <v>27.55</v>
      </c>
      <c r="P319" t="s">
        <v>39</v>
      </c>
    </row>
    <row r="320" spans="1:17" x14ac:dyDescent="0.25">
      <c r="A320" t="s">
        <v>420</v>
      </c>
      <c r="B320" t="s">
        <v>421</v>
      </c>
      <c r="C320" s="1">
        <v>45689</v>
      </c>
      <c r="D320">
        <v>51</v>
      </c>
      <c r="E320" t="s">
        <v>140</v>
      </c>
      <c r="F320" t="s">
        <v>29</v>
      </c>
      <c r="G320" t="s">
        <v>21</v>
      </c>
      <c r="H320">
        <v>3</v>
      </c>
      <c r="I320" t="s">
        <v>50</v>
      </c>
      <c r="J320">
        <v>16</v>
      </c>
      <c r="K320" t="s">
        <v>40</v>
      </c>
      <c r="L320">
        <v>500</v>
      </c>
      <c r="M320">
        <v>13</v>
      </c>
      <c r="N320">
        <v>6500</v>
      </c>
      <c r="O320">
        <v>125.75</v>
      </c>
      <c r="P320" t="s">
        <v>39</v>
      </c>
    </row>
    <row r="321" spans="1:17" x14ac:dyDescent="0.25">
      <c r="A321" t="s">
        <v>420</v>
      </c>
      <c r="B321" t="s">
        <v>421</v>
      </c>
      <c r="C321" s="1">
        <v>45689</v>
      </c>
      <c r="D321">
        <v>51</v>
      </c>
      <c r="E321" t="s">
        <v>140</v>
      </c>
      <c r="F321" t="s">
        <v>20</v>
      </c>
      <c r="G321" t="s">
        <v>21</v>
      </c>
      <c r="H321">
        <v>3</v>
      </c>
      <c r="I321" t="s">
        <v>50</v>
      </c>
      <c r="J321">
        <v>16</v>
      </c>
      <c r="K321" t="s">
        <v>23</v>
      </c>
      <c r="L321">
        <v>35000</v>
      </c>
      <c r="M321">
        <v>3</v>
      </c>
      <c r="N321">
        <v>105000</v>
      </c>
      <c r="O321">
        <v>15.57</v>
      </c>
      <c r="P321" t="s">
        <v>39</v>
      </c>
    </row>
    <row r="322" spans="1:17" x14ac:dyDescent="0.25">
      <c r="A322" t="s">
        <v>420</v>
      </c>
      <c r="B322" t="s">
        <v>421</v>
      </c>
      <c r="C322" s="1">
        <v>45689</v>
      </c>
      <c r="D322">
        <v>51</v>
      </c>
      <c r="E322" t="s">
        <v>140</v>
      </c>
      <c r="F322" t="s">
        <v>41</v>
      </c>
      <c r="G322" t="s">
        <v>21</v>
      </c>
      <c r="H322">
        <v>3</v>
      </c>
      <c r="I322" t="s">
        <v>50</v>
      </c>
      <c r="J322">
        <v>16</v>
      </c>
      <c r="K322" t="s">
        <v>71</v>
      </c>
      <c r="L322">
        <v>14500</v>
      </c>
      <c r="M322">
        <v>9</v>
      </c>
      <c r="N322">
        <v>130500</v>
      </c>
      <c r="O322">
        <v>103.36</v>
      </c>
      <c r="P322" t="s">
        <v>39</v>
      </c>
    </row>
    <row r="323" spans="1:17" x14ac:dyDescent="0.25">
      <c r="A323" t="s">
        <v>422</v>
      </c>
      <c r="B323" t="s">
        <v>423</v>
      </c>
      <c r="C323" s="1">
        <v>45658</v>
      </c>
      <c r="D323">
        <v>74</v>
      </c>
      <c r="E323" t="s">
        <v>90</v>
      </c>
      <c r="F323" t="s">
        <v>36</v>
      </c>
      <c r="G323" t="s">
        <v>30</v>
      </c>
      <c r="H323">
        <v>1</v>
      </c>
      <c r="I323" t="s">
        <v>37</v>
      </c>
      <c r="J323">
        <v>38</v>
      </c>
      <c r="K323" t="s">
        <v>105</v>
      </c>
      <c r="L323">
        <v>75000</v>
      </c>
      <c r="M323">
        <v>14</v>
      </c>
      <c r="N323">
        <v>1050000</v>
      </c>
      <c r="O323">
        <v>43.96</v>
      </c>
      <c r="P323" t="s">
        <v>39</v>
      </c>
    </row>
    <row r="324" spans="1:17" x14ac:dyDescent="0.25">
      <c r="A324" t="s">
        <v>422</v>
      </c>
      <c r="B324" t="s">
        <v>423</v>
      </c>
      <c r="C324" s="1">
        <v>45658</v>
      </c>
      <c r="D324">
        <v>74</v>
      </c>
      <c r="E324" t="s">
        <v>90</v>
      </c>
      <c r="F324" t="s">
        <v>41</v>
      </c>
      <c r="G324" t="s">
        <v>30</v>
      </c>
      <c r="H324">
        <v>1</v>
      </c>
      <c r="I324" t="s">
        <v>37</v>
      </c>
      <c r="J324">
        <v>38</v>
      </c>
      <c r="K324" t="s">
        <v>38</v>
      </c>
      <c r="L324">
        <v>20000</v>
      </c>
      <c r="M324">
        <v>11</v>
      </c>
      <c r="N324">
        <v>220000</v>
      </c>
      <c r="O324">
        <v>99.2</v>
      </c>
      <c r="P324" t="s">
        <v>39</v>
      </c>
    </row>
    <row r="325" spans="1:17" x14ac:dyDescent="0.25">
      <c r="A325" t="s">
        <v>424</v>
      </c>
      <c r="B325" t="s">
        <v>425</v>
      </c>
      <c r="C325" s="1">
        <v>45717</v>
      </c>
      <c r="D325">
        <v>59</v>
      </c>
      <c r="E325" t="s">
        <v>140</v>
      </c>
      <c r="F325" t="s">
        <v>41</v>
      </c>
      <c r="G325" t="s">
        <v>30</v>
      </c>
      <c r="H325">
        <v>1</v>
      </c>
      <c r="I325" t="s">
        <v>37</v>
      </c>
      <c r="J325">
        <v>51</v>
      </c>
      <c r="K325" t="s">
        <v>38</v>
      </c>
      <c r="L325">
        <v>20000</v>
      </c>
      <c r="M325">
        <v>1</v>
      </c>
      <c r="N325">
        <v>20000</v>
      </c>
      <c r="O325">
        <v>88.54</v>
      </c>
      <c r="P325" t="s">
        <v>24</v>
      </c>
      <c r="Q325" t="s">
        <v>284</v>
      </c>
    </row>
    <row r="326" spans="1:17" x14ac:dyDescent="0.25">
      <c r="A326" t="s">
        <v>424</v>
      </c>
      <c r="B326" t="s">
        <v>425</v>
      </c>
      <c r="C326" s="1">
        <v>45717</v>
      </c>
      <c r="D326">
        <v>59</v>
      </c>
      <c r="E326" t="s">
        <v>140</v>
      </c>
      <c r="F326" t="s">
        <v>29</v>
      </c>
      <c r="G326" t="s">
        <v>30</v>
      </c>
      <c r="H326">
        <v>1</v>
      </c>
      <c r="I326" t="s">
        <v>37</v>
      </c>
      <c r="J326">
        <v>51</v>
      </c>
      <c r="K326" t="s">
        <v>87</v>
      </c>
      <c r="L326">
        <v>7500</v>
      </c>
      <c r="M326">
        <v>5</v>
      </c>
      <c r="N326">
        <v>37500</v>
      </c>
      <c r="O326">
        <v>40.86</v>
      </c>
      <c r="P326" t="s">
        <v>24</v>
      </c>
      <c r="Q326" t="s">
        <v>284</v>
      </c>
    </row>
    <row r="327" spans="1:17" x14ac:dyDescent="0.25">
      <c r="A327" t="s">
        <v>426</v>
      </c>
      <c r="B327" t="s">
        <v>427</v>
      </c>
      <c r="C327" s="1">
        <v>45717</v>
      </c>
      <c r="D327">
        <v>36</v>
      </c>
      <c r="E327" t="s">
        <v>192</v>
      </c>
      <c r="F327" t="s">
        <v>20</v>
      </c>
      <c r="G327" t="s">
        <v>21</v>
      </c>
      <c r="H327">
        <v>3</v>
      </c>
      <c r="I327" t="s">
        <v>50</v>
      </c>
      <c r="J327">
        <v>42</v>
      </c>
      <c r="K327" t="s">
        <v>51</v>
      </c>
      <c r="L327">
        <v>9000</v>
      </c>
      <c r="M327">
        <v>8</v>
      </c>
      <c r="N327">
        <v>72000</v>
      </c>
      <c r="O327">
        <v>145.33000000000001</v>
      </c>
      <c r="P327" t="s">
        <v>24</v>
      </c>
      <c r="Q327" t="s">
        <v>284</v>
      </c>
    </row>
    <row r="328" spans="1:17" x14ac:dyDescent="0.25">
      <c r="A328" t="s">
        <v>426</v>
      </c>
      <c r="B328" t="s">
        <v>427</v>
      </c>
      <c r="C328" s="1">
        <v>45717</v>
      </c>
      <c r="D328">
        <v>36</v>
      </c>
      <c r="E328" t="s">
        <v>192</v>
      </c>
      <c r="F328" t="s">
        <v>41</v>
      </c>
      <c r="G328" t="s">
        <v>21</v>
      </c>
      <c r="H328">
        <v>3</v>
      </c>
      <c r="I328" t="s">
        <v>50</v>
      </c>
      <c r="J328">
        <v>42</v>
      </c>
      <c r="K328" t="s">
        <v>71</v>
      </c>
      <c r="L328">
        <v>14500</v>
      </c>
      <c r="M328">
        <v>4</v>
      </c>
      <c r="N328">
        <v>58000</v>
      </c>
      <c r="O328">
        <v>131.27000000000001</v>
      </c>
      <c r="P328" t="s">
        <v>24</v>
      </c>
      <c r="Q328" t="s">
        <v>284</v>
      </c>
    </row>
    <row r="329" spans="1:17" x14ac:dyDescent="0.25">
      <c r="A329" t="s">
        <v>426</v>
      </c>
      <c r="B329" t="s">
        <v>427</v>
      </c>
      <c r="C329" s="1">
        <v>45717</v>
      </c>
      <c r="D329">
        <v>36</v>
      </c>
      <c r="E329" t="s">
        <v>192</v>
      </c>
      <c r="F329" t="s">
        <v>29</v>
      </c>
      <c r="G329" t="s">
        <v>21</v>
      </c>
      <c r="H329">
        <v>3</v>
      </c>
      <c r="I329" t="s">
        <v>50</v>
      </c>
      <c r="J329">
        <v>42</v>
      </c>
      <c r="K329" t="s">
        <v>102</v>
      </c>
      <c r="L329">
        <v>900</v>
      </c>
      <c r="M329">
        <v>3</v>
      </c>
      <c r="N329">
        <v>2700</v>
      </c>
      <c r="O329">
        <v>43.08</v>
      </c>
      <c r="P329" t="s">
        <v>24</v>
      </c>
      <c r="Q329" t="s">
        <v>284</v>
      </c>
    </row>
    <row r="330" spans="1:17" x14ac:dyDescent="0.25">
      <c r="A330" t="s">
        <v>428</v>
      </c>
      <c r="B330" t="s">
        <v>429</v>
      </c>
      <c r="C330" s="1">
        <v>45658</v>
      </c>
      <c r="D330">
        <v>44</v>
      </c>
      <c r="E330" t="s">
        <v>75</v>
      </c>
      <c r="F330" t="s">
        <v>20</v>
      </c>
      <c r="G330" t="s">
        <v>30</v>
      </c>
      <c r="H330">
        <v>3</v>
      </c>
      <c r="I330" t="s">
        <v>50</v>
      </c>
      <c r="J330">
        <v>1</v>
      </c>
      <c r="K330" t="s">
        <v>58</v>
      </c>
      <c r="L330">
        <v>16000</v>
      </c>
      <c r="M330">
        <v>3</v>
      </c>
      <c r="N330">
        <v>48000</v>
      </c>
      <c r="O330">
        <v>46.17</v>
      </c>
      <c r="P330" t="s">
        <v>39</v>
      </c>
    </row>
    <row r="331" spans="1:17" x14ac:dyDescent="0.25">
      <c r="A331" t="s">
        <v>428</v>
      </c>
      <c r="B331" t="s">
        <v>429</v>
      </c>
      <c r="C331" s="1">
        <v>45658</v>
      </c>
      <c r="D331">
        <v>44</v>
      </c>
      <c r="E331" t="s">
        <v>75</v>
      </c>
      <c r="F331" t="s">
        <v>29</v>
      </c>
      <c r="G331" t="s">
        <v>30</v>
      </c>
      <c r="H331">
        <v>3</v>
      </c>
      <c r="I331" t="s">
        <v>50</v>
      </c>
      <c r="J331">
        <v>1</v>
      </c>
      <c r="K331" t="s">
        <v>83</v>
      </c>
      <c r="L331">
        <v>1000</v>
      </c>
      <c r="M331">
        <v>12</v>
      </c>
      <c r="N331">
        <v>12000</v>
      </c>
      <c r="O331">
        <v>21.09</v>
      </c>
      <c r="P331" t="s">
        <v>39</v>
      </c>
    </row>
    <row r="332" spans="1:17" x14ac:dyDescent="0.25">
      <c r="A332" t="s">
        <v>430</v>
      </c>
      <c r="B332" t="s">
        <v>431</v>
      </c>
      <c r="C332" s="1">
        <v>45689</v>
      </c>
      <c r="D332">
        <v>33</v>
      </c>
      <c r="E332" t="s">
        <v>61</v>
      </c>
      <c r="F332" t="s">
        <v>20</v>
      </c>
      <c r="G332" t="s">
        <v>21</v>
      </c>
      <c r="H332">
        <v>1</v>
      </c>
      <c r="I332" t="s">
        <v>37</v>
      </c>
      <c r="J332">
        <v>42</v>
      </c>
      <c r="K332" t="s">
        <v>23</v>
      </c>
      <c r="L332">
        <v>35000</v>
      </c>
      <c r="M332">
        <v>7</v>
      </c>
      <c r="N332">
        <v>245000</v>
      </c>
      <c r="O332">
        <v>70.56</v>
      </c>
      <c r="P332" t="s">
        <v>39</v>
      </c>
    </row>
    <row r="333" spans="1:17" x14ac:dyDescent="0.25">
      <c r="A333" t="s">
        <v>432</v>
      </c>
      <c r="B333" t="s">
        <v>433</v>
      </c>
      <c r="C333" s="1">
        <v>45658</v>
      </c>
      <c r="D333">
        <v>68</v>
      </c>
      <c r="E333" t="s">
        <v>198</v>
      </c>
      <c r="F333" t="s">
        <v>29</v>
      </c>
      <c r="G333" t="s">
        <v>21</v>
      </c>
      <c r="H333">
        <v>2</v>
      </c>
      <c r="I333" t="s">
        <v>22</v>
      </c>
      <c r="J333">
        <v>6</v>
      </c>
      <c r="K333" t="s">
        <v>56</v>
      </c>
      <c r="L333">
        <v>3500</v>
      </c>
      <c r="M333">
        <v>8</v>
      </c>
      <c r="N333">
        <v>28000</v>
      </c>
      <c r="O333">
        <v>158.32</v>
      </c>
      <c r="P333" t="s">
        <v>39</v>
      </c>
    </row>
    <row r="334" spans="1:17" x14ac:dyDescent="0.25">
      <c r="A334" t="s">
        <v>432</v>
      </c>
      <c r="B334" t="s">
        <v>433</v>
      </c>
      <c r="C334" s="1">
        <v>45658</v>
      </c>
      <c r="D334">
        <v>68</v>
      </c>
      <c r="E334" t="s">
        <v>198</v>
      </c>
      <c r="F334" t="s">
        <v>20</v>
      </c>
      <c r="G334" t="s">
        <v>21</v>
      </c>
      <c r="H334">
        <v>2</v>
      </c>
      <c r="I334" t="s">
        <v>22</v>
      </c>
      <c r="J334">
        <v>6</v>
      </c>
      <c r="K334" t="s">
        <v>51</v>
      </c>
      <c r="L334">
        <v>9000</v>
      </c>
      <c r="M334">
        <v>8</v>
      </c>
      <c r="N334">
        <v>72000</v>
      </c>
      <c r="O334">
        <v>129.1</v>
      </c>
      <c r="P334" t="s">
        <v>39</v>
      </c>
    </row>
    <row r="335" spans="1:17" x14ac:dyDescent="0.25">
      <c r="A335" t="s">
        <v>432</v>
      </c>
      <c r="B335" t="s">
        <v>433</v>
      </c>
      <c r="C335" s="1">
        <v>45658</v>
      </c>
      <c r="D335">
        <v>68</v>
      </c>
      <c r="E335" t="s">
        <v>198</v>
      </c>
      <c r="F335" t="s">
        <v>36</v>
      </c>
      <c r="G335" t="s">
        <v>21</v>
      </c>
      <c r="H335">
        <v>2</v>
      </c>
      <c r="I335" t="s">
        <v>22</v>
      </c>
      <c r="J335">
        <v>6</v>
      </c>
      <c r="K335" t="s">
        <v>62</v>
      </c>
      <c r="L335">
        <v>24000</v>
      </c>
      <c r="M335">
        <v>1</v>
      </c>
      <c r="N335">
        <v>24000</v>
      </c>
      <c r="O335">
        <v>155.9</v>
      </c>
      <c r="P335" t="s">
        <v>39</v>
      </c>
    </row>
    <row r="336" spans="1:17" x14ac:dyDescent="0.25">
      <c r="A336" t="s">
        <v>434</v>
      </c>
      <c r="B336" t="s">
        <v>435</v>
      </c>
      <c r="C336" s="1">
        <v>45689</v>
      </c>
      <c r="D336">
        <v>42</v>
      </c>
      <c r="E336" t="s">
        <v>75</v>
      </c>
      <c r="F336" t="s">
        <v>29</v>
      </c>
      <c r="G336" t="s">
        <v>21</v>
      </c>
      <c r="H336">
        <v>3</v>
      </c>
      <c r="I336" t="s">
        <v>50</v>
      </c>
      <c r="J336">
        <v>48</v>
      </c>
      <c r="K336" t="s">
        <v>87</v>
      </c>
      <c r="L336">
        <v>7500</v>
      </c>
      <c r="M336">
        <v>16</v>
      </c>
      <c r="N336">
        <v>120000</v>
      </c>
      <c r="O336">
        <v>22.99</v>
      </c>
      <c r="P336" t="s">
        <v>39</v>
      </c>
    </row>
    <row r="337" spans="1:17" x14ac:dyDescent="0.25">
      <c r="A337" t="s">
        <v>436</v>
      </c>
      <c r="B337" t="s">
        <v>437</v>
      </c>
      <c r="C337" s="1">
        <v>45689</v>
      </c>
      <c r="D337">
        <v>17</v>
      </c>
      <c r="E337" t="s">
        <v>45</v>
      </c>
      <c r="F337" t="s">
        <v>20</v>
      </c>
      <c r="G337" t="s">
        <v>30</v>
      </c>
      <c r="H337">
        <v>5</v>
      </c>
      <c r="I337" t="s">
        <v>55</v>
      </c>
      <c r="J337">
        <v>9</v>
      </c>
      <c r="K337" t="s">
        <v>46</v>
      </c>
      <c r="L337">
        <v>4500</v>
      </c>
      <c r="M337">
        <v>1</v>
      </c>
      <c r="N337">
        <v>4500</v>
      </c>
      <c r="O337">
        <v>117.68</v>
      </c>
      <c r="P337" t="s">
        <v>39</v>
      </c>
    </row>
    <row r="338" spans="1:17" x14ac:dyDescent="0.25">
      <c r="A338" t="s">
        <v>436</v>
      </c>
      <c r="B338" t="s">
        <v>437</v>
      </c>
      <c r="C338" s="1">
        <v>45689</v>
      </c>
      <c r="D338">
        <v>17</v>
      </c>
      <c r="E338" t="s">
        <v>45</v>
      </c>
      <c r="F338" t="s">
        <v>29</v>
      </c>
      <c r="G338" t="s">
        <v>30</v>
      </c>
      <c r="H338">
        <v>5</v>
      </c>
      <c r="I338" t="s">
        <v>55</v>
      </c>
      <c r="J338">
        <v>9</v>
      </c>
      <c r="K338" t="s">
        <v>40</v>
      </c>
      <c r="L338">
        <v>500</v>
      </c>
      <c r="M338">
        <v>2</v>
      </c>
      <c r="N338">
        <v>1000</v>
      </c>
      <c r="O338">
        <v>43.54</v>
      </c>
      <c r="P338" t="s">
        <v>39</v>
      </c>
    </row>
    <row r="339" spans="1:17" x14ac:dyDescent="0.25">
      <c r="A339" t="s">
        <v>438</v>
      </c>
      <c r="B339" t="s">
        <v>439</v>
      </c>
      <c r="C339" s="1">
        <v>45689</v>
      </c>
      <c r="D339">
        <v>80</v>
      </c>
      <c r="E339" t="s">
        <v>101</v>
      </c>
      <c r="F339" t="s">
        <v>29</v>
      </c>
      <c r="G339" t="s">
        <v>30</v>
      </c>
      <c r="H339">
        <v>1</v>
      </c>
      <c r="I339" t="s">
        <v>37</v>
      </c>
      <c r="J339">
        <v>28</v>
      </c>
      <c r="K339" t="s">
        <v>51</v>
      </c>
      <c r="L339">
        <v>9000</v>
      </c>
      <c r="M339">
        <v>7</v>
      </c>
      <c r="N339">
        <v>63000</v>
      </c>
      <c r="O339">
        <v>16.260000000000002</v>
      </c>
      <c r="P339" t="s">
        <v>39</v>
      </c>
    </row>
    <row r="340" spans="1:17" x14ac:dyDescent="0.25">
      <c r="A340" t="s">
        <v>438</v>
      </c>
      <c r="B340" t="s">
        <v>439</v>
      </c>
      <c r="C340" s="1">
        <v>45689</v>
      </c>
      <c r="D340">
        <v>80</v>
      </c>
      <c r="E340" t="s">
        <v>101</v>
      </c>
      <c r="F340" t="s">
        <v>29</v>
      </c>
      <c r="G340" t="s">
        <v>30</v>
      </c>
      <c r="H340">
        <v>1</v>
      </c>
      <c r="I340" t="s">
        <v>37</v>
      </c>
      <c r="J340">
        <v>28</v>
      </c>
      <c r="K340" t="s">
        <v>164</v>
      </c>
      <c r="L340">
        <v>600</v>
      </c>
      <c r="M340">
        <v>13</v>
      </c>
      <c r="N340">
        <v>7800</v>
      </c>
      <c r="O340">
        <v>107.51</v>
      </c>
      <c r="P340" t="s">
        <v>39</v>
      </c>
    </row>
    <row r="341" spans="1:17" x14ac:dyDescent="0.25">
      <c r="A341" t="s">
        <v>438</v>
      </c>
      <c r="B341" t="s">
        <v>439</v>
      </c>
      <c r="C341" s="1">
        <v>45689</v>
      </c>
      <c r="D341">
        <v>80</v>
      </c>
      <c r="E341" t="s">
        <v>101</v>
      </c>
      <c r="F341" t="s">
        <v>41</v>
      </c>
      <c r="G341" t="s">
        <v>30</v>
      </c>
      <c r="H341">
        <v>1</v>
      </c>
      <c r="I341" t="s">
        <v>37</v>
      </c>
      <c r="J341">
        <v>28</v>
      </c>
      <c r="K341" t="s">
        <v>62</v>
      </c>
      <c r="L341">
        <v>24000</v>
      </c>
      <c r="M341">
        <v>3</v>
      </c>
      <c r="N341">
        <v>72000</v>
      </c>
      <c r="O341">
        <v>127.04</v>
      </c>
      <c r="P341" t="s">
        <v>39</v>
      </c>
    </row>
    <row r="342" spans="1:17" x14ac:dyDescent="0.25">
      <c r="A342" t="s">
        <v>440</v>
      </c>
      <c r="B342" t="s">
        <v>441</v>
      </c>
      <c r="C342" s="1">
        <v>45658</v>
      </c>
      <c r="D342">
        <v>71</v>
      </c>
      <c r="E342" t="s">
        <v>70</v>
      </c>
      <c r="F342" t="s">
        <v>41</v>
      </c>
      <c r="G342" t="s">
        <v>21</v>
      </c>
      <c r="H342">
        <v>4</v>
      </c>
      <c r="I342" t="s">
        <v>114</v>
      </c>
      <c r="J342">
        <v>16</v>
      </c>
      <c r="K342" t="s">
        <v>42</v>
      </c>
      <c r="L342">
        <v>9000</v>
      </c>
      <c r="M342">
        <v>5</v>
      </c>
      <c r="N342">
        <v>45000</v>
      </c>
      <c r="O342">
        <v>3.03</v>
      </c>
      <c r="P342" t="s">
        <v>24</v>
      </c>
      <c r="Q342" t="s">
        <v>25</v>
      </c>
    </row>
    <row r="343" spans="1:17" x14ac:dyDescent="0.25">
      <c r="A343" t="s">
        <v>440</v>
      </c>
      <c r="B343" t="s">
        <v>441</v>
      </c>
      <c r="C343" s="1">
        <v>45658</v>
      </c>
      <c r="D343">
        <v>71</v>
      </c>
      <c r="E343" t="s">
        <v>70</v>
      </c>
      <c r="F343" t="s">
        <v>20</v>
      </c>
      <c r="G343" t="s">
        <v>21</v>
      </c>
      <c r="H343">
        <v>4</v>
      </c>
      <c r="I343" t="s">
        <v>114</v>
      </c>
      <c r="J343">
        <v>16</v>
      </c>
      <c r="K343" t="s">
        <v>58</v>
      </c>
      <c r="L343">
        <v>16000</v>
      </c>
      <c r="M343">
        <v>12</v>
      </c>
      <c r="N343">
        <v>192000</v>
      </c>
      <c r="O343">
        <v>33.18</v>
      </c>
      <c r="P343" t="s">
        <v>24</v>
      </c>
      <c r="Q343" t="s">
        <v>25</v>
      </c>
    </row>
    <row r="344" spans="1:17" x14ac:dyDescent="0.25">
      <c r="A344" t="s">
        <v>440</v>
      </c>
      <c r="B344" t="s">
        <v>441</v>
      </c>
      <c r="C344" s="1">
        <v>45658</v>
      </c>
      <c r="D344">
        <v>71</v>
      </c>
      <c r="E344" t="s">
        <v>70</v>
      </c>
      <c r="F344" t="s">
        <v>29</v>
      </c>
      <c r="G344" t="s">
        <v>21</v>
      </c>
      <c r="H344">
        <v>4</v>
      </c>
      <c r="I344" t="s">
        <v>114</v>
      </c>
      <c r="J344">
        <v>16</v>
      </c>
      <c r="K344" t="s">
        <v>193</v>
      </c>
      <c r="L344">
        <v>6500</v>
      </c>
      <c r="M344">
        <v>9</v>
      </c>
      <c r="N344">
        <v>58500</v>
      </c>
      <c r="O344">
        <v>103.69</v>
      </c>
      <c r="P344" t="s">
        <v>24</v>
      </c>
      <c r="Q344" t="s">
        <v>25</v>
      </c>
    </row>
    <row r="345" spans="1:17" x14ac:dyDescent="0.25">
      <c r="A345" t="s">
        <v>442</v>
      </c>
      <c r="B345" t="s">
        <v>443</v>
      </c>
      <c r="C345" s="1">
        <v>45658</v>
      </c>
      <c r="D345">
        <v>63</v>
      </c>
      <c r="E345" t="s">
        <v>140</v>
      </c>
      <c r="F345" t="s">
        <v>36</v>
      </c>
      <c r="G345" t="s">
        <v>30</v>
      </c>
      <c r="H345">
        <v>1</v>
      </c>
      <c r="I345" t="s">
        <v>37</v>
      </c>
      <c r="J345">
        <v>47</v>
      </c>
      <c r="K345" t="s">
        <v>38</v>
      </c>
      <c r="L345">
        <v>20000</v>
      </c>
      <c r="M345">
        <v>19</v>
      </c>
      <c r="N345">
        <v>380000</v>
      </c>
      <c r="O345">
        <v>52.96</v>
      </c>
      <c r="P345" t="s">
        <v>39</v>
      </c>
    </row>
    <row r="346" spans="1:17" x14ac:dyDescent="0.25">
      <c r="A346" t="s">
        <v>442</v>
      </c>
      <c r="B346" t="s">
        <v>443</v>
      </c>
      <c r="C346" s="1">
        <v>45658</v>
      </c>
      <c r="D346">
        <v>63</v>
      </c>
      <c r="E346" t="s">
        <v>140</v>
      </c>
      <c r="F346" t="s">
        <v>29</v>
      </c>
      <c r="G346" t="s">
        <v>30</v>
      </c>
      <c r="H346">
        <v>1</v>
      </c>
      <c r="I346" t="s">
        <v>37</v>
      </c>
      <c r="J346">
        <v>47</v>
      </c>
      <c r="K346" t="s">
        <v>83</v>
      </c>
      <c r="L346">
        <v>1000</v>
      </c>
      <c r="M346">
        <v>17</v>
      </c>
      <c r="N346">
        <v>17000</v>
      </c>
      <c r="O346">
        <v>99.48</v>
      </c>
      <c r="P346" t="s">
        <v>39</v>
      </c>
    </row>
    <row r="347" spans="1:17" x14ac:dyDescent="0.25">
      <c r="A347" t="s">
        <v>444</v>
      </c>
      <c r="B347" t="s">
        <v>445</v>
      </c>
      <c r="C347" s="1">
        <v>45689</v>
      </c>
      <c r="D347">
        <v>23</v>
      </c>
      <c r="E347" t="s">
        <v>90</v>
      </c>
      <c r="F347" t="s">
        <v>41</v>
      </c>
      <c r="G347" t="s">
        <v>21</v>
      </c>
      <c r="H347">
        <v>3</v>
      </c>
      <c r="I347" t="s">
        <v>50</v>
      </c>
      <c r="J347">
        <v>24</v>
      </c>
      <c r="K347" t="s">
        <v>42</v>
      </c>
      <c r="L347">
        <v>9000</v>
      </c>
      <c r="M347">
        <v>1</v>
      </c>
      <c r="N347">
        <v>9000</v>
      </c>
      <c r="O347">
        <v>171.81</v>
      </c>
      <c r="P347" t="s">
        <v>39</v>
      </c>
    </row>
    <row r="348" spans="1:17" x14ac:dyDescent="0.25">
      <c r="A348" t="s">
        <v>444</v>
      </c>
      <c r="B348" t="s">
        <v>445</v>
      </c>
      <c r="C348" s="1">
        <v>45689</v>
      </c>
      <c r="D348">
        <v>23</v>
      </c>
      <c r="E348" t="s">
        <v>90</v>
      </c>
      <c r="F348" t="s">
        <v>29</v>
      </c>
      <c r="G348" t="s">
        <v>21</v>
      </c>
      <c r="H348">
        <v>3</v>
      </c>
      <c r="I348" t="s">
        <v>50</v>
      </c>
      <c r="J348">
        <v>24</v>
      </c>
      <c r="K348" t="s">
        <v>72</v>
      </c>
      <c r="L348">
        <v>350</v>
      </c>
      <c r="M348">
        <v>12</v>
      </c>
      <c r="N348">
        <v>4200</v>
      </c>
      <c r="O348">
        <v>9.67</v>
      </c>
      <c r="P348" t="s">
        <v>39</v>
      </c>
    </row>
    <row r="349" spans="1:17" x14ac:dyDescent="0.25">
      <c r="A349" t="s">
        <v>444</v>
      </c>
      <c r="B349" t="s">
        <v>445</v>
      </c>
      <c r="C349" s="1">
        <v>45689</v>
      </c>
      <c r="D349">
        <v>23</v>
      </c>
      <c r="E349" t="s">
        <v>90</v>
      </c>
      <c r="F349" t="s">
        <v>36</v>
      </c>
      <c r="G349" t="s">
        <v>21</v>
      </c>
      <c r="H349">
        <v>3</v>
      </c>
      <c r="I349" t="s">
        <v>50</v>
      </c>
      <c r="J349">
        <v>24</v>
      </c>
      <c r="K349" t="s">
        <v>105</v>
      </c>
      <c r="L349">
        <v>75000</v>
      </c>
      <c r="M349">
        <v>6</v>
      </c>
      <c r="N349">
        <v>450000</v>
      </c>
      <c r="O349">
        <v>184.09</v>
      </c>
      <c r="P349" t="s">
        <v>39</v>
      </c>
    </row>
    <row r="350" spans="1:17" x14ac:dyDescent="0.25">
      <c r="A350" t="s">
        <v>446</v>
      </c>
      <c r="B350" t="s">
        <v>447</v>
      </c>
      <c r="C350" s="1">
        <v>45689</v>
      </c>
      <c r="D350">
        <v>69</v>
      </c>
      <c r="E350" t="s">
        <v>113</v>
      </c>
      <c r="F350" t="s">
        <v>36</v>
      </c>
      <c r="G350" t="s">
        <v>30</v>
      </c>
      <c r="H350">
        <v>3</v>
      </c>
      <c r="I350" t="s">
        <v>50</v>
      </c>
      <c r="J350">
        <v>16</v>
      </c>
      <c r="K350" t="s">
        <v>65</v>
      </c>
      <c r="L350">
        <v>30000</v>
      </c>
      <c r="M350">
        <v>17</v>
      </c>
      <c r="N350">
        <v>510000</v>
      </c>
      <c r="O350">
        <v>45.03</v>
      </c>
      <c r="P350" t="s">
        <v>24</v>
      </c>
      <c r="Q350" t="s">
        <v>76</v>
      </c>
    </row>
    <row r="351" spans="1:17" x14ac:dyDescent="0.25">
      <c r="A351" t="s">
        <v>446</v>
      </c>
      <c r="B351" t="s">
        <v>447</v>
      </c>
      <c r="C351" s="1">
        <v>45689</v>
      </c>
      <c r="D351">
        <v>69</v>
      </c>
      <c r="E351" t="s">
        <v>113</v>
      </c>
      <c r="F351" t="s">
        <v>41</v>
      </c>
      <c r="G351" t="s">
        <v>30</v>
      </c>
      <c r="H351">
        <v>3</v>
      </c>
      <c r="I351" t="s">
        <v>50</v>
      </c>
      <c r="J351">
        <v>16</v>
      </c>
      <c r="K351" t="s">
        <v>42</v>
      </c>
      <c r="L351">
        <v>9000</v>
      </c>
      <c r="M351">
        <v>3</v>
      </c>
      <c r="N351">
        <v>27000</v>
      </c>
      <c r="O351">
        <v>190.84</v>
      </c>
      <c r="P351" t="s">
        <v>24</v>
      </c>
      <c r="Q351" t="s">
        <v>76</v>
      </c>
    </row>
    <row r="352" spans="1:17" x14ac:dyDescent="0.25">
      <c r="A352" t="s">
        <v>446</v>
      </c>
      <c r="B352" t="s">
        <v>447</v>
      </c>
      <c r="C352" s="1">
        <v>45689</v>
      </c>
      <c r="D352">
        <v>69</v>
      </c>
      <c r="E352" t="s">
        <v>113</v>
      </c>
      <c r="F352" t="s">
        <v>29</v>
      </c>
      <c r="G352" t="s">
        <v>30</v>
      </c>
      <c r="H352">
        <v>3</v>
      </c>
      <c r="I352" t="s">
        <v>50</v>
      </c>
      <c r="J352">
        <v>16</v>
      </c>
      <c r="K352" t="s">
        <v>31</v>
      </c>
      <c r="L352">
        <v>5500</v>
      </c>
      <c r="M352">
        <v>10</v>
      </c>
      <c r="N352">
        <v>55000</v>
      </c>
      <c r="O352">
        <v>173.27</v>
      </c>
      <c r="P352" t="s">
        <v>24</v>
      </c>
      <c r="Q352" t="s">
        <v>76</v>
      </c>
    </row>
    <row r="353" spans="1:17" x14ac:dyDescent="0.25">
      <c r="A353" t="s">
        <v>448</v>
      </c>
      <c r="B353" t="s">
        <v>449</v>
      </c>
      <c r="C353" s="1">
        <v>45689</v>
      </c>
      <c r="D353">
        <v>27</v>
      </c>
      <c r="E353" t="s">
        <v>35</v>
      </c>
      <c r="F353" t="s">
        <v>29</v>
      </c>
      <c r="G353" t="s">
        <v>21</v>
      </c>
      <c r="H353">
        <v>3</v>
      </c>
      <c r="I353" t="s">
        <v>50</v>
      </c>
      <c r="J353">
        <v>24</v>
      </c>
      <c r="K353" t="s">
        <v>51</v>
      </c>
      <c r="L353">
        <v>9000</v>
      </c>
      <c r="M353">
        <v>16</v>
      </c>
      <c r="N353">
        <v>144000</v>
      </c>
      <c r="O353">
        <v>118.54</v>
      </c>
      <c r="P353" t="s">
        <v>39</v>
      </c>
    </row>
    <row r="354" spans="1:17" x14ac:dyDescent="0.25">
      <c r="A354" t="s">
        <v>448</v>
      </c>
      <c r="B354" t="s">
        <v>449</v>
      </c>
      <c r="C354" s="1">
        <v>45689</v>
      </c>
      <c r="D354">
        <v>27</v>
      </c>
      <c r="E354" t="s">
        <v>35</v>
      </c>
      <c r="F354" t="s">
        <v>29</v>
      </c>
      <c r="G354" t="s">
        <v>21</v>
      </c>
      <c r="H354">
        <v>3</v>
      </c>
      <c r="I354" t="s">
        <v>50</v>
      </c>
      <c r="J354">
        <v>24</v>
      </c>
      <c r="K354" t="s">
        <v>72</v>
      </c>
      <c r="L354">
        <v>350</v>
      </c>
      <c r="M354">
        <v>18</v>
      </c>
      <c r="N354">
        <v>6300</v>
      </c>
      <c r="O354">
        <v>146.63</v>
      </c>
      <c r="P354" t="s">
        <v>39</v>
      </c>
    </row>
    <row r="355" spans="1:17" x14ac:dyDescent="0.25">
      <c r="A355" t="s">
        <v>450</v>
      </c>
      <c r="B355" t="s">
        <v>451</v>
      </c>
      <c r="C355" s="1">
        <v>45689</v>
      </c>
      <c r="D355">
        <v>35</v>
      </c>
      <c r="E355" t="s">
        <v>452</v>
      </c>
      <c r="F355" t="s">
        <v>41</v>
      </c>
      <c r="G355" t="s">
        <v>30</v>
      </c>
      <c r="H355">
        <v>5</v>
      </c>
      <c r="I355" t="s">
        <v>55</v>
      </c>
      <c r="J355">
        <v>2</v>
      </c>
      <c r="K355" t="s">
        <v>71</v>
      </c>
      <c r="L355">
        <v>14500</v>
      </c>
      <c r="M355">
        <v>10</v>
      </c>
      <c r="N355">
        <v>145000</v>
      </c>
      <c r="O355">
        <v>169.88</v>
      </c>
      <c r="P355" t="s">
        <v>39</v>
      </c>
    </row>
    <row r="356" spans="1:17" x14ac:dyDescent="0.25">
      <c r="A356" t="s">
        <v>450</v>
      </c>
      <c r="B356" t="s">
        <v>451</v>
      </c>
      <c r="C356" s="1">
        <v>45689</v>
      </c>
      <c r="D356">
        <v>35</v>
      </c>
      <c r="E356" t="s">
        <v>452</v>
      </c>
      <c r="F356" t="s">
        <v>20</v>
      </c>
      <c r="G356" t="s">
        <v>30</v>
      </c>
      <c r="H356">
        <v>5</v>
      </c>
      <c r="I356" t="s">
        <v>55</v>
      </c>
      <c r="J356">
        <v>2</v>
      </c>
      <c r="K356" t="s">
        <v>58</v>
      </c>
      <c r="L356">
        <v>16000</v>
      </c>
      <c r="M356">
        <v>8</v>
      </c>
      <c r="N356">
        <v>128000</v>
      </c>
      <c r="O356">
        <v>41.44</v>
      </c>
      <c r="P356" t="s">
        <v>39</v>
      </c>
    </row>
    <row r="357" spans="1:17" x14ac:dyDescent="0.25">
      <c r="A357" t="s">
        <v>450</v>
      </c>
      <c r="B357" t="s">
        <v>451</v>
      </c>
      <c r="C357" s="1">
        <v>45689</v>
      </c>
      <c r="D357">
        <v>35</v>
      </c>
      <c r="E357" t="s">
        <v>452</v>
      </c>
      <c r="F357" t="s">
        <v>29</v>
      </c>
      <c r="G357" t="s">
        <v>30</v>
      </c>
      <c r="H357">
        <v>5</v>
      </c>
      <c r="I357" t="s">
        <v>55</v>
      </c>
      <c r="J357">
        <v>2</v>
      </c>
      <c r="K357" t="s">
        <v>87</v>
      </c>
      <c r="L357">
        <v>7500</v>
      </c>
      <c r="M357">
        <v>2</v>
      </c>
      <c r="N357">
        <v>15000</v>
      </c>
      <c r="O357">
        <v>98.66</v>
      </c>
      <c r="P357" t="s">
        <v>39</v>
      </c>
    </row>
    <row r="358" spans="1:17" x14ac:dyDescent="0.25">
      <c r="A358" t="s">
        <v>453</v>
      </c>
      <c r="B358" t="s">
        <v>454</v>
      </c>
      <c r="C358" s="1">
        <v>45689</v>
      </c>
      <c r="D358">
        <v>51</v>
      </c>
      <c r="E358" t="s">
        <v>299</v>
      </c>
      <c r="F358" t="s">
        <v>29</v>
      </c>
      <c r="G358" t="s">
        <v>21</v>
      </c>
      <c r="H358">
        <v>5</v>
      </c>
      <c r="I358" t="s">
        <v>55</v>
      </c>
      <c r="J358">
        <v>59</v>
      </c>
      <c r="K358" t="s">
        <v>83</v>
      </c>
      <c r="L358">
        <v>1000</v>
      </c>
      <c r="M358">
        <v>17</v>
      </c>
      <c r="N358">
        <v>17000</v>
      </c>
      <c r="O358">
        <v>116.36</v>
      </c>
      <c r="P358" t="s">
        <v>39</v>
      </c>
    </row>
    <row r="359" spans="1:17" x14ac:dyDescent="0.25">
      <c r="A359" t="s">
        <v>453</v>
      </c>
      <c r="B359" t="s">
        <v>454</v>
      </c>
      <c r="C359" s="1">
        <v>45689</v>
      </c>
      <c r="D359">
        <v>51</v>
      </c>
      <c r="E359" t="s">
        <v>299</v>
      </c>
      <c r="F359" t="s">
        <v>36</v>
      </c>
      <c r="G359" t="s">
        <v>21</v>
      </c>
      <c r="H359">
        <v>5</v>
      </c>
      <c r="I359" t="s">
        <v>55</v>
      </c>
      <c r="J359">
        <v>59</v>
      </c>
      <c r="K359" t="s">
        <v>65</v>
      </c>
      <c r="L359">
        <v>30000</v>
      </c>
      <c r="M359">
        <v>13</v>
      </c>
      <c r="N359">
        <v>390000</v>
      </c>
      <c r="O359">
        <v>127.62</v>
      </c>
      <c r="P359" t="s">
        <v>39</v>
      </c>
    </row>
    <row r="360" spans="1:17" x14ac:dyDescent="0.25">
      <c r="A360" t="s">
        <v>455</v>
      </c>
      <c r="B360" t="s">
        <v>217</v>
      </c>
      <c r="C360" s="1">
        <v>45717</v>
      </c>
      <c r="D360">
        <v>23</v>
      </c>
      <c r="E360" t="s">
        <v>19</v>
      </c>
      <c r="F360" t="s">
        <v>36</v>
      </c>
      <c r="G360" t="s">
        <v>21</v>
      </c>
      <c r="H360">
        <v>3</v>
      </c>
      <c r="I360" t="s">
        <v>50</v>
      </c>
      <c r="J360">
        <v>16</v>
      </c>
      <c r="K360" t="s">
        <v>57</v>
      </c>
      <c r="L360">
        <v>150000</v>
      </c>
      <c r="M360">
        <v>3</v>
      </c>
      <c r="N360">
        <v>450000</v>
      </c>
      <c r="O360">
        <v>54.76</v>
      </c>
      <c r="P360" t="s">
        <v>39</v>
      </c>
    </row>
    <row r="361" spans="1:17" x14ac:dyDescent="0.25">
      <c r="A361" t="s">
        <v>455</v>
      </c>
      <c r="B361" t="s">
        <v>217</v>
      </c>
      <c r="C361" s="1">
        <v>45717</v>
      </c>
      <c r="D361">
        <v>23</v>
      </c>
      <c r="E361" t="s">
        <v>19</v>
      </c>
      <c r="F361" t="s">
        <v>20</v>
      </c>
      <c r="G361" t="s">
        <v>21</v>
      </c>
      <c r="H361">
        <v>3</v>
      </c>
      <c r="I361" t="s">
        <v>50</v>
      </c>
      <c r="J361">
        <v>16</v>
      </c>
      <c r="K361" t="s">
        <v>46</v>
      </c>
      <c r="L361">
        <v>4500</v>
      </c>
      <c r="M361">
        <v>19</v>
      </c>
      <c r="N361">
        <v>85500</v>
      </c>
      <c r="O361">
        <v>27.65</v>
      </c>
      <c r="P361" t="s">
        <v>39</v>
      </c>
    </row>
    <row r="362" spans="1:17" x14ac:dyDescent="0.25">
      <c r="A362" t="s">
        <v>456</v>
      </c>
      <c r="B362" t="s">
        <v>457</v>
      </c>
      <c r="C362" s="1">
        <v>45689</v>
      </c>
      <c r="D362">
        <v>35</v>
      </c>
      <c r="E362" t="s">
        <v>95</v>
      </c>
      <c r="F362" t="s">
        <v>36</v>
      </c>
      <c r="G362" t="s">
        <v>21</v>
      </c>
      <c r="H362">
        <v>3</v>
      </c>
      <c r="I362" t="s">
        <v>50</v>
      </c>
      <c r="J362">
        <v>29</v>
      </c>
      <c r="K362" t="s">
        <v>62</v>
      </c>
      <c r="L362">
        <v>24000</v>
      </c>
      <c r="M362">
        <v>4</v>
      </c>
      <c r="N362">
        <v>96000</v>
      </c>
      <c r="O362">
        <v>92.94</v>
      </c>
      <c r="P362" t="s">
        <v>39</v>
      </c>
    </row>
    <row r="363" spans="1:17" x14ac:dyDescent="0.25">
      <c r="A363" t="s">
        <v>456</v>
      </c>
      <c r="B363" t="s">
        <v>457</v>
      </c>
      <c r="C363" s="1">
        <v>45689</v>
      </c>
      <c r="D363">
        <v>35</v>
      </c>
      <c r="E363" t="s">
        <v>95</v>
      </c>
      <c r="F363" t="s">
        <v>41</v>
      </c>
      <c r="G363" t="s">
        <v>21</v>
      </c>
      <c r="H363">
        <v>3</v>
      </c>
      <c r="I363" t="s">
        <v>50</v>
      </c>
      <c r="J363">
        <v>29</v>
      </c>
      <c r="K363" t="s">
        <v>42</v>
      </c>
      <c r="L363">
        <v>9000</v>
      </c>
      <c r="M363">
        <v>10</v>
      </c>
      <c r="N363">
        <v>90000</v>
      </c>
      <c r="O363">
        <v>31.94</v>
      </c>
      <c r="P363" t="s">
        <v>39</v>
      </c>
    </row>
    <row r="364" spans="1:17" x14ac:dyDescent="0.25">
      <c r="A364" t="s">
        <v>456</v>
      </c>
      <c r="B364" t="s">
        <v>457</v>
      </c>
      <c r="C364" s="1">
        <v>45689</v>
      </c>
      <c r="D364">
        <v>35</v>
      </c>
      <c r="E364" t="s">
        <v>95</v>
      </c>
      <c r="F364" t="s">
        <v>29</v>
      </c>
      <c r="G364" t="s">
        <v>21</v>
      </c>
      <c r="H364">
        <v>3</v>
      </c>
      <c r="I364" t="s">
        <v>50</v>
      </c>
      <c r="J364">
        <v>29</v>
      </c>
      <c r="K364" t="s">
        <v>58</v>
      </c>
      <c r="L364">
        <v>16000</v>
      </c>
      <c r="M364">
        <v>11</v>
      </c>
      <c r="N364">
        <v>176000</v>
      </c>
      <c r="O364">
        <v>43.4</v>
      </c>
      <c r="P364" t="s">
        <v>39</v>
      </c>
    </row>
    <row r="365" spans="1:17" x14ac:dyDescent="0.25">
      <c r="A365" t="s">
        <v>458</v>
      </c>
      <c r="B365" t="s">
        <v>459</v>
      </c>
      <c r="C365" s="1">
        <v>45658</v>
      </c>
      <c r="D365">
        <v>27</v>
      </c>
      <c r="E365" t="s">
        <v>70</v>
      </c>
      <c r="F365" t="s">
        <v>29</v>
      </c>
      <c r="G365" t="s">
        <v>30</v>
      </c>
      <c r="H365">
        <v>3</v>
      </c>
      <c r="I365" t="s">
        <v>50</v>
      </c>
      <c r="J365">
        <v>26</v>
      </c>
      <c r="K365" t="s">
        <v>31</v>
      </c>
      <c r="L365">
        <v>5500</v>
      </c>
      <c r="M365">
        <v>18</v>
      </c>
      <c r="N365">
        <v>99000</v>
      </c>
      <c r="O365">
        <v>111.41</v>
      </c>
      <c r="P365" t="s">
        <v>24</v>
      </c>
      <c r="Q365" t="s">
        <v>265</v>
      </c>
    </row>
    <row r="366" spans="1:17" x14ac:dyDescent="0.25">
      <c r="A366" t="s">
        <v>460</v>
      </c>
      <c r="B366" t="s">
        <v>461</v>
      </c>
      <c r="C366" s="1">
        <v>45689</v>
      </c>
      <c r="D366">
        <v>28</v>
      </c>
      <c r="E366" t="s">
        <v>35</v>
      </c>
      <c r="F366" t="s">
        <v>20</v>
      </c>
      <c r="G366" t="s">
        <v>21</v>
      </c>
      <c r="H366">
        <v>1</v>
      </c>
      <c r="I366" t="s">
        <v>37</v>
      </c>
      <c r="J366">
        <v>52</v>
      </c>
      <c r="K366" t="s">
        <v>46</v>
      </c>
      <c r="L366">
        <v>4500</v>
      </c>
      <c r="M366">
        <v>12</v>
      </c>
      <c r="N366">
        <v>54000</v>
      </c>
      <c r="O366">
        <v>164.82</v>
      </c>
      <c r="P366" t="s">
        <v>24</v>
      </c>
      <c r="Q366" t="s">
        <v>32</v>
      </c>
    </row>
    <row r="367" spans="1:17" x14ac:dyDescent="0.25">
      <c r="A367" t="s">
        <v>462</v>
      </c>
      <c r="B367" t="s">
        <v>463</v>
      </c>
      <c r="C367" s="1">
        <v>45689</v>
      </c>
      <c r="D367">
        <v>49</v>
      </c>
      <c r="E367" t="s">
        <v>146</v>
      </c>
      <c r="F367" t="s">
        <v>36</v>
      </c>
      <c r="G367" t="s">
        <v>21</v>
      </c>
      <c r="H367">
        <v>4</v>
      </c>
      <c r="I367" t="s">
        <v>114</v>
      </c>
      <c r="J367">
        <v>5</v>
      </c>
      <c r="K367" t="s">
        <v>38</v>
      </c>
      <c r="L367">
        <v>20000</v>
      </c>
      <c r="M367">
        <v>15</v>
      </c>
      <c r="N367">
        <v>300000</v>
      </c>
      <c r="O367">
        <v>9.02</v>
      </c>
      <c r="P367" t="s">
        <v>39</v>
      </c>
    </row>
    <row r="368" spans="1:17" x14ac:dyDescent="0.25">
      <c r="A368" t="s">
        <v>464</v>
      </c>
      <c r="B368" t="s">
        <v>465</v>
      </c>
      <c r="C368" s="1">
        <v>45658</v>
      </c>
      <c r="D368">
        <v>37</v>
      </c>
      <c r="E368" t="s">
        <v>19</v>
      </c>
      <c r="F368" t="s">
        <v>36</v>
      </c>
      <c r="G368" t="s">
        <v>30</v>
      </c>
      <c r="H368">
        <v>4</v>
      </c>
      <c r="I368" t="s">
        <v>114</v>
      </c>
      <c r="J368">
        <v>32</v>
      </c>
      <c r="K368" t="s">
        <v>71</v>
      </c>
      <c r="L368">
        <v>14500</v>
      </c>
      <c r="M368">
        <v>9</v>
      </c>
      <c r="N368">
        <v>130500</v>
      </c>
      <c r="O368">
        <v>181.71</v>
      </c>
      <c r="P368" t="s">
        <v>39</v>
      </c>
    </row>
    <row r="369" spans="1:17" x14ac:dyDescent="0.25">
      <c r="A369" t="s">
        <v>466</v>
      </c>
      <c r="B369" t="s">
        <v>467</v>
      </c>
      <c r="C369" s="1">
        <v>45689</v>
      </c>
      <c r="D369">
        <v>73</v>
      </c>
      <c r="E369" t="s">
        <v>54</v>
      </c>
      <c r="F369" t="s">
        <v>29</v>
      </c>
      <c r="G369" t="s">
        <v>21</v>
      </c>
      <c r="H369">
        <v>3</v>
      </c>
      <c r="I369" t="s">
        <v>50</v>
      </c>
      <c r="J369">
        <v>40</v>
      </c>
      <c r="K369" t="s">
        <v>40</v>
      </c>
      <c r="L369">
        <v>500</v>
      </c>
      <c r="M369">
        <v>14</v>
      </c>
      <c r="N369">
        <v>7000</v>
      </c>
      <c r="O369">
        <v>76.91</v>
      </c>
      <c r="P369" t="s">
        <v>39</v>
      </c>
    </row>
    <row r="370" spans="1:17" x14ac:dyDescent="0.25">
      <c r="A370" t="s">
        <v>466</v>
      </c>
      <c r="B370" t="s">
        <v>467</v>
      </c>
      <c r="C370" s="1">
        <v>45689</v>
      </c>
      <c r="D370">
        <v>73</v>
      </c>
      <c r="E370" t="s">
        <v>54</v>
      </c>
      <c r="F370" t="s">
        <v>41</v>
      </c>
      <c r="G370" t="s">
        <v>21</v>
      </c>
      <c r="H370">
        <v>3</v>
      </c>
      <c r="I370" t="s">
        <v>50</v>
      </c>
      <c r="J370">
        <v>40</v>
      </c>
      <c r="K370" t="s">
        <v>38</v>
      </c>
      <c r="L370">
        <v>20000</v>
      </c>
      <c r="M370">
        <v>17</v>
      </c>
      <c r="N370">
        <v>340000</v>
      </c>
      <c r="O370">
        <v>128.71</v>
      </c>
      <c r="P370" t="s">
        <v>39</v>
      </c>
    </row>
    <row r="371" spans="1:17" x14ac:dyDescent="0.25">
      <c r="A371" t="s">
        <v>466</v>
      </c>
      <c r="B371" t="s">
        <v>467</v>
      </c>
      <c r="C371" s="1">
        <v>45689</v>
      </c>
      <c r="D371">
        <v>73</v>
      </c>
      <c r="E371" t="s">
        <v>54</v>
      </c>
      <c r="F371" t="s">
        <v>36</v>
      </c>
      <c r="G371" t="s">
        <v>21</v>
      </c>
      <c r="H371">
        <v>3</v>
      </c>
      <c r="I371" t="s">
        <v>50</v>
      </c>
      <c r="J371">
        <v>40</v>
      </c>
      <c r="K371" t="s">
        <v>71</v>
      </c>
      <c r="L371">
        <v>14500</v>
      </c>
      <c r="M371">
        <v>18</v>
      </c>
      <c r="N371">
        <v>261000</v>
      </c>
      <c r="O371">
        <v>126.34</v>
      </c>
      <c r="P371" t="s">
        <v>39</v>
      </c>
    </row>
    <row r="372" spans="1:17" x14ac:dyDescent="0.25">
      <c r="A372" t="s">
        <v>468</v>
      </c>
      <c r="B372" t="s">
        <v>469</v>
      </c>
      <c r="C372" s="1">
        <v>45689</v>
      </c>
      <c r="D372">
        <v>64</v>
      </c>
      <c r="E372" t="s">
        <v>152</v>
      </c>
      <c r="F372" t="s">
        <v>36</v>
      </c>
      <c r="G372" t="s">
        <v>30</v>
      </c>
      <c r="H372">
        <v>3</v>
      </c>
      <c r="I372" t="s">
        <v>50</v>
      </c>
      <c r="J372">
        <v>35</v>
      </c>
      <c r="K372" t="s">
        <v>65</v>
      </c>
      <c r="L372">
        <v>30000</v>
      </c>
      <c r="M372">
        <v>20</v>
      </c>
      <c r="N372">
        <v>600000</v>
      </c>
      <c r="O372">
        <v>5.7</v>
      </c>
      <c r="P372" t="s">
        <v>39</v>
      </c>
    </row>
    <row r="373" spans="1:17" x14ac:dyDescent="0.25">
      <c r="A373" t="s">
        <v>468</v>
      </c>
      <c r="B373" t="s">
        <v>469</v>
      </c>
      <c r="C373" s="1">
        <v>45689</v>
      </c>
      <c r="D373">
        <v>64</v>
      </c>
      <c r="E373" t="s">
        <v>152</v>
      </c>
      <c r="F373" t="s">
        <v>20</v>
      </c>
      <c r="G373" t="s">
        <v>30</v>
      </c>
      <c r="H373">
        <v>3</v>
      </c>
      <c r="I373" t="s">
        <v>50</v>
      </c>
      <c r="J373">
        <v>35</v>
      </c>
      <c r="K373" t="s">
        <v>46</v>
      </c>
      <c r="L373">
        <v>4500</v>
      </c>
      <c r="M373">
        <v>9</v>
      </c>
      <c r="N373">
        <v>40500</v>
      </c>
      <c r="O373">
        <v>6.35</v>
      </c>
      <c r="P373" t="s">
        <v>39</v>
      </c>
    </row>
    <row r="374" spans="1:17" x14ac:dyDescent="0.25">
      <c r="A374" t="s">
        <v>468</v>
      </c>
      <c r="B374" t="s">
        <v>469</v>
      </c>
      <c r="C374" s="1">
        <v>45689</v>
      </c>
      <c r="D374">
        <v>64</v>
      </c>
      <c r="E374" t="s">
        <v>152</v>
      </c>
      <c r="F374" t="s">
        <v>29</v>
      </c>
      <c r="G374" t="s">
        <v>30</v>
      </c>
      <c r="H374">
        <v>3</v>
      </c>
      <c r="I374" t="s">
        <v>50</v>
      </c>
      <c r="J374">
        <v>35</v>
      </c>
      <c r="K374" t="s">
        <v>102</v>
      </c>
      <c r="L374">
        <v>900</v>
      </c>
      <c r="M374">
        <v>16</v>
      </c>
      <c r="N374">
        <v>14400</v>
      </c>
      <c r="O374">
        <v>161.83000000000001</v>
      </c>
      <c r="P374" t="s">
        <v>39</v>
      </c>
    </row>
    <row r="375" spans="1:17" x14ac:dyDescent="0.25">
      <c r="A375" t="s">
        <v>470</v>
      </c>
      <c r="B375" t="s">
        <v>471</v>
      </c>
      <c r="C375" s="1">
        <v>45689</v>
      </c>
      <c r="D375">
        <v>61</v>
      </c>
      <c r="E375" t="s">
        <v>113</v>
      </c>
      <c r="F375" t="s">
        <v>41</v>
      </c>
      <c r="G375" t="s">
        <v>21</v>
      </c>
      <c r="H375">
        <v>2</v>
      </c>
      <c r="I375" t="s">
        <v>22</v>
      </c>
      <c r="J375">
        <v>7</v>
      </c>
      <c r="K375" t="s">
        <v>65</v>
      </c>
      <c r="L375">
        <v>30000</v>
      </c>
      <c r="M375">
        <v>6</v>
      </c>
      <c r="N375">
        <v>180000</v>
      </c>
      <c r="O375">
        <v>187.07</v>
      </c>
      <c r="P375" t="s">
        <v>24</v>
      </c>
      <c r="Q375" t="s">
        <v>32</v>
      </c>
    </row>
    <row r="376" spans="1:17" x14ac:dyDescent="0.25">
      <c r="A376" t="s">
        <v>470</v>
      </c>
      <c r="B376" t="s">
        <v>471</v>
      </c>
      <c r="C376" s="1">
        <v>45689</v>
      </c>
      <c r="D376">
        <v>61</v>
      </c>
      <c r="E376" t="s">
        <v>113</v>
      </c>
      <c r="F376" t="s">
        <v>29</v>
      </c>
      <c r="G376" t="s">
        <v>21</v>
      </c>
      <c r="H376">
        <v>2</v>
      </c>
      <c r="I376" t="s">
        <v>22</v>
      </c>
      <c r="J376">
        <v>7</v>
      </c>
      <c r="K376" t="s">
        <v>164</v>
      </c>
      <c r="L376">
        <v>600</v>
      </c>
      <c r="M376">
        <v>11</v>
      </c>
      <c r="N376">
        <v>6600</v>
      </c>
      <c r="O376">
        <v>47.69</v>
      </c>
      <c r="P376" t="s">
        <v>24</v>
      </c>
      <c r="Q376" t="s">
        <v>32</v>
      </c>
    </row>
    <row r="377" spans="1:17" x14ac:dyDescent="0.25">
      <c r="A377" t="s">
        <v>470</v>
      </c>
      <c r="B377" t="s">
        <v>471</v>
      </c>
      <c r="C377" s="1">
        <v>45689</v>
      </c>
      <c r="D377">
        <v>61</v>
      </c>
      <c r="E377" t="s">
        <v>113</v>
      </c>
      <c r="F377" t="s">
        <v>20</v>
      </c>
      <c r="G377" t="s">
        <v>21</v>
      </c>
      <c r="H377">
        <v>2</v>
      </c>
      <c r="I377" t="s">
        <v>22</v>
      </c>
      <c r="J377">
        <v>7</v>
      </c>
      <c r="K377" t="s">
        <v>51</v>
      </c>
      <c r="L377">
        <v>9000</v>
      </c>
      <c r="M377">
        <v>1</v>
      </c>
      <c r="N377">
        <v>9000</v>
      </c>
      <c r="O377">
        <v>182.84</v>
      </c>
      <c r="P377" t="s">
        <v>24</v>
      </c>
      <c r="Q377" t="s">
        <v>32</v>
      </c>
    </row>
    <row r="378" spans="1:17" x14ac:dyDescent="0.25">
      <c r="A378" t="s">
        <v>472</v>
      </c>
      <c r="B378" t="s">
        <v>473</v>
      </c>
      <c r="C378" s="1">
        <v>45717</v>
      </c>
      <c r="D378">
        <v>34</v>
      </c>
      <c r="E378" t="s">
        <v>121</v>
      </c>
      <c r="F378" t="s">
        <v>41</v>
      </c>
      <c r="G378" t="s">
        <v>30</v>
      </c>
      <c r="H378">
        <v>2</v>
      </c>
      <c r="I378" t="s">
        <v>22</v>
      </c>
      <c r="J378">
        <v>35</v>
      </c>
      <c r="K378" t="s">
        <v>38</v>
      </c>
      <c r="L378">
        <v>20000</v>
      </c>
      <c r="M378">
        <v>1</v>
      </c>
      <c r="N378">
        <v>20000</v>
      </c>
      <c r="O378">
        <v>120.53</v>
      </c>
      <c r="P378" t="s">
        <v>39</v>
      </c>
    </row>
    <row r="379" spans="1:17" x14ac:dyDescent="0.25">
      <c r="A379" t="s">
        <v>474</v>
      </c>
      <c r="B379" t="s">
        <v>475</v>
      </c>
      <c r="C379" s="1">
        <v>45689</v>
      </c>
      <c r="D379">
        <v>77</v>
      </c>
      <c r="E379" t="s">
        <v>452</v>
      </c>
      <c r="F379" t="s">
        <v>36</v>
      </c>
      <c r="G379" t="s">
        <v>30</v>
      </c>
      <c r="H379">
        <v>2</v>
      </c>
      <c r="I379" t="s">
        <v>22</v>
      </c>
      <c r="J379">
        <v>59</v>
      </c>
      <c r="K379" t="s">
        <v>42</v>
      </c>
      <c r="L379">
        <v>9000</v>
      </c>
      <c r="M379">
        <v>19</v>
      </c>
      <c r="N379">
        <v>171000</v>
      </c>
      <c r="O379">
        <v>4.87</v>
      </c>
      <c r="P379" t="s">
        <v>39</v>
      </c>
    </row>
    <row r="380" spans="1:17" x14ac:dyDescent="0.25">
      <c r="A380" t="s">
        <v>476</v>
      </c>
      <c r="B380" t="s">
        <v>477</v>
      </c>
      <c r="C380" s="1">
        <v>45717</v>
      </c>
      <c r="D380">
        <v>30</v>
      </c>
      <c r="E380" t="s">
        <v>75</v>
      </c>
      <c r="F380" t="s">
        <v>36</v>
      </c>
      <c r="G380" t="s">
        <v>30</v>
      </c>
      <c r="H380">
        <v>4</v>
      </c>
      <c r="I380" t="s">
        <v>114</v>
      </c>
      <c r="J380">
        <v>5</v>
      </c>
      <c r="K380" t="s">
        <v>65</v>
      </c>
      <c r="L380">
        <v>30000</v>
      </c>
      <c r="M380">
        <v>14</v>
      </c>
      <c r="N380">
        <v>420000</v>
      </c>
      <c r="O380">
        <v>195.18</v>
      </c>
      <c r="P380" t="s">
        <v>39</v>
      </c>
    </row>
    <row r="381" spans="1:17" x14ac:dyDescent="0.25">
      <c r="A381" t="s">
        <v>476</v>
      </c>
      <c r="B381" t="s">
        <v>477</v>
      </c>
      <c r="C381" s="1">
        <v>45717</v>
      </c>
      <c r="D381">
        <v>30</v>
      </c>
      <c r="E381" t="s">
        <v>75</v>
      </c>
      <c r="F381" t="s">
        <v>20</v>
      </c>
      <c r="G381" t="s">
        <v>30</v>
      </c>
      <c r="H381">
        <v>4</v>
      </c>
      <c r="I381" t="s">
        <v>114</v>
      </c>
      <c r="J381">
        <v>5</v>
      </c>
      <c r="K381" t="s">
        <v>23</v>
      </c>
      <c r="L381">
        <v>35000</v>
      </c>
      <c r="M381">
        <v>6</v>
      </c>
      <c r="N381">
        <v>210000</v>
      </c>
      <c r="O381">
        <v>130.01</v>
      </c>
      <c r="P381" t="s">
        <v>39</v>
      </c>
    </row>
    <row r="382" spans="1:17" x14ac:dyDescent="0.25">
      <c r="A382" t="s">
        <v>478</v>
      </c>
      <c r="B382" t="s">
        <v>479</v>
      </c>
      <c r="C382" s="1">
        <v>45717</v>
      </c>
      <c r="D382">
        <v>44</v>
      </c>
      <c r="E382" t="s">
        <v>131</v>
      </c>
      <c r="F382" t="s">
        <v>29</v>
      </c>
      <c r="G382" t="s">
        <v>30</v>
      </c>
      <c r="H382">
        <v>2</v>
      </c>
      <c r="I382" t="s">
        <v>22</v>
      </c>
      <c r="J382">
        <v>20</v>
      </c>
      <c r="K382" t="s">
        <v>164</v>
      </c>
      <c r="L382">
        <v>600</v>
      </c>
      <c r="M382">
        <v>20</v>
      </c>
      <c r="N382">
        <v>12000</v>
      </c>
      <c r="O382">
        <v>120.68</v>
      </c>
      <c r="P382" t="s">
        <v>24</v>
      </c>
      <c r="Q382" t="s">
        <v>76</v>
      </c>
    </row>
    <row r="383" spans="1:17" x14ac:dyDescent="0.25">
      <c r="A383" t="s">
        <v>478</v>
      </c>
      <c r="B383" t="s">
        <v>479</v>
      </c>
      <c r="C383" s="1">
        <v>45717</v>
      </c>
      <c r="D383">
        <v>44</v>
      </c>
      <c r="E383" t="s">
        <v>131</v>
      </c>
      <c r="F383" t="s">
        <v>36</v>
      </c>
      <c r="G383" t="s">
        <v>30</v>
      </c>
      <c r="H383">
        <v>2</v>
      </c>
      <c r="I383" t="s">
        <v>22</v>
      </c>
      <c r="J383">
        <v>20</v>
      </c>
      <c r="K383" t="s">
        <v>71</v>
      </c>
      <c r="L383">
        <v>14500</v>
      </c>
      <c r="M383">
        <v>4</v>
      </c>
      <c r="N383">
        <v>58000</v>
      </c>
      <c r="O383">
        <v>128.11000000000001</v>
      </c>
      <c r="P383" t="s">
        <v>24</v>
      </c>
      <c r="Q383" t="s">
        <v>76</v>
      </c>
    </row>
    <row r="384" spans="1:17" x14ac:dyDescent="0.25">
      <c r="A384" t="s">
        <v>478</v>
      </c>
      <c r="B384" t="s">
        <v>479</v>
      </c>
      <c r="C384" s="1">
        <v>45717</v>
      </c>
      <c r="D384">
        <v>44</v>
      </c>
      <c r="E384" t="s">
        <v>131</v>
      </c>
      <c r="F384" t="s">
        <v>41</v>
      </c>
      <c r="G384" t="s">
        <v>30</v>
      </c>
      <c r="H384">
        <v>2</v>
      </c>
      <c r="I384" t="s">
        <v>22</v>
      </c>
      <c r="J384">
        <v>20</v>
      </c>
      <c r="K384" t="s">
        <v>71</v>
      </c>
      <c r="L384">
        <v>14500</v>
      </c>
      <c r="M384">
        <v>3</v>
      </c>
      <c r="N384">
        <v>43500</v>
      </c>
      <c r="O384">
        <v>28.56</v>
      </c>
      <c r="P384" t="s">
        <v>24</v>
      </c>
      <c r="Q384" t="s">
        <v>76</v>
      </c>
    </row>
    <row r="385" spans="1:17" x14ac:dyDescent="0.25">
      <c r="A385" t="s">
        <v>480</v>
      </c>
      <c r="B385" t="s">
        <v>481</v>
      </c>
      <c r="C385" s="1">
        <v>45658</v>
      </c>
      <c r="D385">
        <v>60</v>
      </c>
      <c r="E385" t="s">
        <v>258</v>
      </c>
      <c r="F385" t="s">
        <v>20</v>
      </c>
      <c r="G385" t="s">
        <v>21</v>
      </c>
      <c r="H385">
        <v>3</v>
      </c>
      <c r="I385" t="s">
        <v>50</v>
      </c>
      <c r="J385">
        <v>41</v>
      </c>
      <c r="K385" t="s">
        <v>58</v>
      </c>
      <c r="L385">
        <v>16000</v>
      </c>
      <c r="M385">
        <v>4</v>
      </c>
      <c r="N385">
        <v>64000</v>
      </c>
      <c r="O385">
        <v>70.42</v>
      </c>
      <c r="P385" t="s">
        <v>39</v>
      </c>
    </row>
    <row r="386" spans="1:17" x14ac:dyDescent="0.25">
      <c r="A386" t="s">
        <v>480</v>
      </c>
      <c r="B386" t="s">
        <v>481</v>
      </c>
      <c r="C386" s="1">
        <v>45658</v>
      </c>
      <c r="D386">
        <v>60</v>
      </c>
      <c r="E386" t="s">
        <v>258</v>
      </c>
      <c r="F386" t="s">
        <v>41</v>
      </c>
      <c r="G386" t="s">
        <v>21</v>
      </c>
      <c r="H386">
        <v>3</v>
      </c>
      <c r="I386" t="s">
        <v>50</v>
      </c>
      <c r="J386">
        <v>41</v>
      </c>
      <c r="K386" t="s">
        <v>42</v>
      </c>
      <c r="L386">
        <v>9000</v>
      </c>
      <c r="M386">
        <v>15</v>
      </c>
      <c r="N386">
        <v>135000</v>
      </c>
      <c r="O386">
        <v>10.11</v>
      </c>
      <c r="P386" t="s">
        <v>39</v>
      </c>
    </row>
    <row r="387" spans="1:17" x14ac:dyDescent="0.25">
      <c r="A387" t="s">
        <v>482</v>
      </c>
      <c r="B387" t="s">
        <v>483</v>
      </c>
      <c r="C387" s="1">
        <v>45689</v>
      </c>
      <c r="D387">
        <v>37</v>
      </c>
      <c r="E387" t="s">
        <v>110</v>
      </c>
      <c r="F387" t="s">
        <v>29</v>
      </c>
      <c r="G387" t="s">
        <v>30</v>
      </c>
      <c r="H387">
        <v>3</v>
      </c>
      <c r="I387" t="s">
        <v>50</v>
      </c>
      <c r="J387">
        <v>57</v>
      </c>
      <c r="K387" t="s">
        <v>72</v>
      </c>
      <c r="L387">
        <v>350</v>
      </c>
      <c r="M387">
        <v>3</v>
      </c>
      <c r="N387">
        <v>1050</v>
      </c>
      <c r="O387">
        <v>32.950000000000003</v>
      </c>
      <c r="P387" t="s">
        <v>39</v>
      </c>
    </row>
    <row r="388" spans="1:17" x14ac:dyDescent="0.25">
      <c r="A388" t="s">
        <v>484</v>
      </c>
      <c r="B388" t="s">
        <v>485</v>
      </c>
      <c r="C388" s="1">
        <v>45658</v>
      </c>
      <c r="D388">
        <v>53</v>
      </c>
      <c r="E388" t="s">
        <v>118</v>
      </c>
      <c r="F388" t="s">
        <v>20</v>
      </c>
      <c r="G388" t="s">
        <v>30</v>
      </c>
      <c r="H388">
        <v>1</v>
      </c>
      <c r="I388" t="s">
        <v>37</v>
      </c>
      <c r="J388">
        <v>17</v>
      </c>
      <c r="K388" t="s">
        <v>58</v>
      </c>
      <c r="L388">
        <v>16000</v>
      </c>
      <c r="M388">
        <v>3</v>
      </c>
      <c r="N388">
        <v>48000</v>
      </c>
      <c r="O388">
        <v>109.64</v>
      </c>
      <c r="P388" t="s">
        <v>39</v>
      </c>
    </row>
    <row r="389" spans="1:17" x14ac:dyDescent="0.25">
      <c r="A389" t="s">
        <v>484</v>
      </c>
      <c r="B389" t="s">
        <v>485</v>
      </c>
      <c r="C389" s="1">
        <v>45658</v>
      </c>
      <c r="D389">
        <v>53</v>
      </c>
      <c r="E389" t="s">
        <v>118</v>
      </c>
      <c r="F389" t="s">
        <v>36</v>
      </c>
      <c r="G389" t="s">
        <v>30</v>
      </c>
      <c r="H389">
        <v>1</v>
      </c>
      <c r="I389" t="s">
        <v>37</v>
      </c>
      <c r="J389">
        <v>17</v>
      </c>
      <c r="K389" t="s">
        <v>115</v>
      </c>
      <c r="L389">
        <v>25000</v>
      </c>
      <c r="M389">
        <v>20</v>
      </c>
      <c r="N389">
        <v>500000</v>
      </c>
      <c r="O389">
        <v>119.01</v>
      </c>
      <c r="P389" t="s">
        <v>39</v>
      </c>
    </row>
    <row r="390" spans="1:17" x14ac:dyDescent="0.25">
      <c r="A390" t="s">
        <v>486</v>
      </c>
      <c r="B390" t="s">
        <v>487</v>
      </c>
      <c r="C390" s="1">
        <v>45689</v>
      </c>
      <c r="D390">
        <v>19</v>
      </c>
      <c r="E390" t="s">
        <v>19</v>
      </c>
      <c r="F390" t="s">
        <v>20</v>
      </c>
      <c r="G390" t="s">
        <v>21</v>
      </c>
      <c r="H390">
        <v>2</v>
      </c>
      <c r="I390" t="s">
        <v>22</v>
      </c>
      <c r="J390">
        <v>39</v>
      </c>
      <c r="K390" t="s">
        <v>46</v>
      </c>
      <c r="L390">
        <v>4500</v>
      </c>
      <c r="M390">
        <v>18</v>
      </c>
      <c r="N390">
        <v>81000</v>
      </c>
      <c r="O390">
        <v>139.59</v>
      </c>
      <c r="P390" t="s">
        <v>24</v>
      </c>
      <c r="Q390" t="s">
        <v>96</v>
      </c>
    </row>
    <row r="391" spans="1:17" x14ac:dyDescent="0.25">
      <c r="A391" t="s">
        <v>488</v>
      </c>
      <c r="B391" t="s">
        <v>489</v>
      </c>
      <c r="C391" s="1">
        <v>45658</v>
      </c>
      <c r="D391">
        <v>52</v>
      </c>
      <c r="E391" t="s">
        <v>149</v>
      </c>
      <c r="F391" t="s">
        <v>20</v>
      </c>
      <c r="G391" t="s">
        <v>21</v>
      </c>
      <c r="H391">
        <v>4</v>
      </c>
      <c r="I391" t="s">
        <v>114</v>
      </c>
      <c r="J391">
        <v>7</v>
      </c>
      <c r="K391" t="s">
        <v>51</v>
      </c>
      <c r="L391">
        <v>9000</v>
      </c>
      <c r="M391">
        <v>3</v>
      </c>
      <c r="N391">
        <v>27000</v>
      </c>
      <c r="O391">
        <v>1.26</v>
      </c>
      <c r="P391" t="s">
        <v>39</v>
      </c>
    </row>
    <row r="392" spans="1:17" x14ac:dyDescent="0.25">
      <c r="A392" t="s">
        <v>488</v>
      </c>
      <c r="B392" t="s">
        <v>489</v>
      </c>
      <c r="C392" s="1">
        <v>45658</v>
      </c>
      <c r="D392">
        <v>52</v>
      </c>
      <c r="E392" t="s">
        <v>149</v>
      </c>
      <c r="F392" t="s">
        <v>41</v>
      </c>
      <c r="G392" t="s">
        <v>21</v>
      </c>
      <c r="H392">
        <v>4</v>
      </c>
      <c r="I392" t="s">
        <v>114</v>
      </c>
      <c r="J392">
        <v>7</v>
      </c>
      <c r="K392" t="s">
        <v>65</v>
      </c>
      <c r="L392">
        <v>30000</v>
      </c>
      <c r="M392">
        <v>20</v>
      </c>
      <c r="N392">
        <v>600000</v>
      </c>
      <c r="O392">
        <v>164.87</v>
      </c>
      <c r="P392" t="s">
        <v>39</v>
      </c>
    </row>
    <row r="393" spans="1:17" x14ac:dyDescent="0.25">
      <c r="A393" t="s">
        <v>490</v>
      </c>
      <c r="B393" t="s">
        <v>491</v>
      </c>
      <c r="C393" s="1">
        <v>45689</v>
      </c>
      <c r="D393">
        <v>41</v>
      </c>
      <c r="E393" t="s">
        <v>95</v>
      </c>
      <c r="F393" t="s">
        <v>41</v>
      </c>
      <c r="G393" t="s">
        <v>21</v>
      </c>
      <c r="H393">
        <v>3</v>
      </c>
      <c r="I393" t="s">
        <v>50</v>
      </c>
      <c r="J393">
        <v>14</v>
      </c>
      <c r="K393" t="s">
        <v>71</v>
      </c>
      <c r="L393">
        <v>14500</v>
      </c>
      <c r="M393">
        <v>9</v>
      </c>
      <c r="N393">
        <v>130500</v>
      </c>
      <c r="O393">
        <v>94.45</v>
      </c>
      <c r="P393" t="s">
        <v>39</v>
      </c>
    </row>
    <row r="394" spans="1:17" x14ac:dyDescent="0.25">
      <c r="A394" t="s">
        <v>490</v>
      </c>
      <c r="B394" t="s">
        <v>491</v>
      </c>
      <c r="C394" s="1">
        <v>45689</v>
      </c>
      <c r="D394">
        <v>41</v>
      </c>
      <c r="E394" t="s">
        <v>95</v>
      </c>
      <c r="F394" t="s">
        <v>20</v>
      </c>
      <c r="G394" t="s">
        <v>21</v>
      </c>
      <c r="H394">
        <v>3</v>
      </c>
      <c r="I394" t="s">
        <v>50</v>
      </c>
      <c r="J394">
        <v>14</v>
      </c>
      <c r="K394" t="s">
        <v>58</v>
      </c>
      <c r="L394">
        <v>16000</v>
      </c>
      <c r="M394">
        <v>13</v>
      </c>
      <c r="N394">
        <v>208000</v>
      </c>
      <c r="O394">
        <v>128.55000000000001</v>
      </c>
      <c r="P394" t="s">
        <v>39</v>
      </c>
    </row>
    <row r="395" spans="1:17" x14ac:dyDescent="0.25">
      <c r="A395" t="s">
        <v>492</v>
      </c>
      <c r="B395" t="s">
        <v>493</v>
      </c>
      <c r="C395" s="1">
        <v>45689</v>
      </c>
      <c r="D395">
        <v>63</v>
      </c>
      <c r="E395" t="s">
        <v>61</v>
      </c>
      <c r="F395" t="s">
        <v>20</v>
      </c>
      <c r="G395" t="s">
        <v>30</v>
      </c>
      <c r="H395">
        <v>1</v>
      </c>
      <c r="I395" t="s">
        <v>37</v>
      </c>
      <c r="J395">
        <v>12</v>
      </c>
      <c r="K395" t="s">
        <v>58</v>
      </c>
      <c r="L395">
        <v>16000</v>
      </c>
      <c r="M395">
        <v>4</v>
      </c>
      <c r="N395">
        <v>64000</v>
      </c>
      <c r="O395">
        <v>30.65</v>
      </c>
      <c r="P395" t="s">
        <v>24</v>
      </c>
      <c r="Q395" t="s">
        <v>167</v>
      </c>
    </row>
    <row r="396" spans="1:17" x14ac:dyDescent="0.25">
      <c r="A396" t="s">
        <v>492</v>
      </c>
      <c r="B396" t="s">
        <v>493</v>
      </c>
      <c r="C396" s="1">
        <v>45689</v>
      </c>
      <c r="D396">
        <v>63</v>
      </c>
      <c r="E396" t="s">
        <v>61</v>
      </c>
      <c r="F396" t="s">
        <v>29</v>
      </c>
      <c r="G396" t="s">
        <v>30</v>
      </c>
      <c r="H396">
        <v>1</v>
      </c>
      <c r="I396" t="s">
        <v>37</v>
      </c>
      <c r="J396">
        <v>12</v>
      </c>
      <c r="K396" t="s">
        <v>83</v>
      </c>
      <c r="L396">
        <v>1000</v>
      </c>
      <c r="M396">
        <v>18</v>
      </c>
      <c r="N396">
        <v>18000</v>
      </c>
      <c r="O396">
        <v>133.79</v>
      </c>
      <c r="P396" t="s">
        <v>24</v>
      </c>
      <c r="Q396" t="s">
        <v>167</v>
      </c>
    </row>
    <row r="397" spans="1:17" x14ac:dyDescent="0.25">
      <c r="A397" t="s">
        <v>494</v>
      </c>
      <c r="B397" t="s">
        <v>495</v>
      </c>
      <c r="C397" s="1">
        <v>45689</v>
      </c>
      <c r="D397">
        <v>45</v>
      </c>
      <c r="E397" t="s">
        <v>49</v>
      </c>
      <c r="F397" t="s">
        <v>20</v>
      </c>
      <c r="G397" t="s">
        <v>30</v>
      </c>
      <c r="H397">
        <v>5</v>
      </c>
      <c r="I397" t="s">
        <v>55</v>
      </c>
      <c r="J397">
        <v>53</v>
      </c>
      <c r="K397" t="s">
        <v>51</v>
      </c>
      <c r="L397">
        <v>9000</v>
      </c>
      <c r="M397">
        <v>2</v>
      </c>
      <c r="N397">
        <v>18000</v>
      </c>
      <c r="O397">
        <v>16.25</v>
      </c>
      <c r="P397" t="s">
        <v>39</v>
      </c>
    </row>
    <row r="398" spans="1:17" x14ac:dyDescent="0.25">
      <c r="A398" t="s">
        <v>494</v>
      </c>
      <c r="B398" t="s">
        <v>495</v>
      </c>
      <c r="C398" s="1">
        <v>45689</v>
      </c>
      <c r="D398">
        <v>45</v>
      </c>
      <c r="E398" t="s">
        <v>49</v>
      </c>
      <c r="F398" t="s">
        <v>29</v>
      </c>
      <c r="G398" t="s">
        <v>30</v>
      </c>
      <c r="H398">
        <v>5</v>
      </c>
      <c r="I398" t="s">
        <v>55</v>
      </c>
      <c r="J398">
        <v>53</v>
      </c>
      <c r="K398" t="s">
        <v>193</v>
      </c>
      <c r="L398">
        <v>6500</v>
      </c>
      <c r="M398">
        <v>17</v>
      </c>
      <c r="N398">
        <v>110500</v>
      </c>
      <c r="O398">
        <v>114.46</v>
      </c>
      <c r="P398" t="s">
        <v>39</v>
      </c>
    </row>
    <row r="399" spans="1:17" x14ac:dyDescent="0.25">
      <c r="A399" t="s">
        <v>496</v>
      </c>
      <c r="B399" t="s">
        <v>497</v>
      </c>
      <c r="C399" s="1">
        <v>45689</v>
      </c>
      <c r="D399">
        <v>31</v>
      </c>
      <c r="E399" t="s">
        <v>198</v>
      </c>
      <c r="F399" t="s">
        <v>29</v>
      </c>
      <c r="G399" t="s">
        <v>21</v>
      </c>
      <c r="H399">
        <v>2</v>
      </c>
      <c r="I399" t="s">
        <v>22</v>
      </c>
      <c r="J399">
        <v>11</v>
      </c>
      <c r="K399" t="s">
        <v>72</v>
      </c>
      <c r="L399">
        <v>350</v>
      </c>
      <c r="M399">
        <v>5</v>
      </c>
      <c r="N399">
        <v>1750</v>
      </c>
      <c r="O399">
        <v>199.46</v>
      </c>
      <c r="P399" t="s">
        <v>24</v>
      </c>
      <c r="Q399" t="s">
        <v>167</v>
      </c>
    </row>
    <row r="400" spans="1:17" x14ac:dyDescent="0.25">
      <c r="A400" t="s">
        <v>498</v>
      </c>
      <c r="B400" t="s">
        <v>499</v>
      </c>
      <c r="C400" s="1">
        <v>45689</v>
      </c>
      <c r="D400">
        <v>56</v>
      </c>
      <c r="E400" t="s">
        <v>146</v>
      </c>
      <c r="F400" t="s">
        <v>29</v>
      </c>
      <c r="G400" t="s">
        <v>21</v>
      </c>
      <c r="H400">
        <v>5</v>
      </c>
      <c r="I400" t="s">
        <v>55</v>
      </c>
      <c r="J400">
        <v>25</v>
      </c>
      <c r="K400" t="s">
        <v>193</v>
      </c>
      <c r="L400">
        <v>6500</v>
      </c>
      <c r="M400">
        <v>4</v>
      </c>
      <c r="N400">
        <v>26000</v>
      </c>
      <c r="O400">
        <v>156.44999999999999</v>
      </c>
      <c r="P400" t="s">
        <v>39</v>
      </c>
    </row>
    <row r="401" spans="1:17" x14ac:dyDescent="0.25">
      <c r="A401" t="s">
        <v>498</v>
      </c>
      <c r="B401" t="s">
        <v>499</v>
      </c>
      <c r="C401" s="1">
        <v>45689</v>
      </c>
      <c r="D401">
        <v>56</v>
      </c>
      <c r="E401" t="s">
        <v>146</v>
      </c>
      <c r="F401" t="s">
        <v>41</v>
      </c>
      <c r="G401" t="s">
        <v>21</v>
      </c>
      <c r="H401">
        <v>5</v>
      </c>
      <c r="I401" t="s">
        <v>55</v>
      </c>
      <c r="J401">
        <v>25</v>
      </c>
      <c r="K401" t="s">
        <v>71</v>
      </c>
      <c r="L401">
        <v>14500</v>
      </c>
      <c r="M401">
        <v>19</v>
      </c>
      <c r="N401">
        <v>275500</v>
      </c>
      <c r="O401">
        <v>30.35</v>
      </c>
      <c r="P401" t="s">
        <v>39</v>
      </c>
    </row>
    <row r="402" spans="1:17" x14ac:dyDescent="0.25">
      <c r="A402" t="s">
        <v>500</v>
      </c>
      <c r="B402" t="s">
        <v>501</v>
      </c>
      <c r="C402" s="1">
        <v>45717</v>
      </c>
      <c r="D402">
        <v>29</v>
      </c>
      <c r="E402" t="s">
        <v>95</v>
      </c>
      <c r="F402" t="s">
        <v>29</v>
      </c>
      <c r="G402" t="s">
        <v>30</v>
      </c>
      <c r="H402">
        <v>4</v>
      </c>
      <c r="I402" t="s">
        <v>114</v>
      </c>
      <c r="J402">
        <v>56</v>
      </c>
      <c r="K402" t="s">
        <v>164</v>
      </c>
      <c r="L402">
        <v>600</v>
      </c>
      <c r="M402">
        <v>5</v>
      </c>
      <c r="N402">
        <v>3000</v>
      </c>
      <c r="O402">
        <v>55.45</v>
      </c>
      <c r="P402" t="s">
        <v>24</v>
      </c>
      <c r="Q402" t="s">
        <v>284</v>
      </c>
    </row>
    <row r="403" spans="1:17" x14ac:dyDescent="0.25">
      <c r="A403" t="s">
        <v>500</v>
      </c>
      <c r="B403" t="s">
        <v>501</v>
      </c>
      <c r="C403" s="1">
        <v>45717</v>
      </c>
      <c r="D403">
        <v>29</v>
      </c>
      <c r="E403" t="s">
        <v>95</v>
      </c>
      <c r="F403" t="s">
        <v>41</v>
      </c>
      <c r="G403" t="s">
        <v>30</v>
      </c>
      <c r="H403">
        <v>4</v>
      </c>
      <c r="I403" t="s">
        <v>114</v>
      </c>
      <c r="J403">
        <v>56</v>
      </c>
      <c r="K403" t="s">
        <v>62</v>
      </c>
      <c r="L403">
        <v>24000</v>
      </c>
      <c r="M403">
        <v>13</v>
      </c>
      <c r="N403">
        <v>312000</v>
      </c>
      <c r="O403">
        <v>121.93</v>
      </c>
      <c r="P403" t="s">
        <v>24</v>
      </c>
      <c r="Q403" t="s">
        <v>284</v>
      </c>
    </row>
    <row r="404" spans="1:17" x14ac:dyDescent="0.25">
      <c r="A404" t="s">
        <v>502</v>
      </c>
      <c r="B404" t="s">
        <v>503</v>
      </c>
      <c r="C404" s="1">
        <v>45689</v>
      </c>
      <c r="D404">
        <v>66</v>
      </c>
      <c r="E404" t="s">
        <v>157</v>
      </c>
      <c r="F404" t="s">
        <v>36</v>
      </c>
      <c r="G404" t="s">
        <v>21</v>
      </c>
      <c r="H404">
        <v>3</v>
      </c>
      <c r="I404" t="s">
        <v>50</v>
      </c>
      <c r="J404">
        <v>4</v>
      </c>
      <c r="K404" t="s">
        <v>62</v>
      </c>
      <c r="L404">
        <v>24000</v>
      </c>
      <c r="M404">
        <v>16</v>
      </c>
      <c r="N404">
        <v>384000</v>
      </c>
      <c r="O404">
        <v>62.53</v>
      </c>
      <c r="P404" t="s">
        <v>39</v>
      </c>
    </row>
    <row r="405" spans="1:17" x14ac:dyDescent="0.25">
      <c r="A405" t="s">
        <v>504</v>
      </c>
      <c r="B405" t="s">
        <v>505</v>
      </c>
      <c r="C405" s="1">
        <v>45689</v>
      </c>
      <c r="D405">
        <v>45</v>
      </c>
      <c r="E405" t="s">
        <v>140</v>
      </c>
      <c r="F405" t="s">
        <v>41</v>
      </c>
      <c r="G405" t="s">
        <v>30</v>
      </c>
      <c r="H405">
        <v>3</v>
      </c>
      <c r="I405" t="s">
        <v>50</v>
      </c>
      <c r="J405">
        <v>48</v>
      </c>
      <c r="K405" t="s">
        <v>38</v>
      </c>
      <c r="L405">
        <v>20000</v>
      </c>
      <c r="M405">
        <v>14</v>
      </c>
      <c r="N405">
        <v>280000</v>
      </c>
      <c r="O405">
        <v>182.73</v>
      </c>
      <c r="P405" t="s">
        <v>24</v>
      </c>
      <c r="Q405" t="s">
        <v>167</v>
      </c>
    </row>
    <row r="406" spans="1:17" x14ac:dyDescent="0.25">
      <c r="A406" t="s">
        <v>504</v>
      </c>
      <c r="B406" t="s">
        <v>505</v>
      </c>
      <c r="C406" s="1">
        <v>45689</v>
      </c>
      <c r="D406">
        <v>45</v>
      </c>
      <c r="E406" t="s">
        <v>140</v>
      </c>
      <c r="F406" t="s">
        <v>29</v>
      </c>
      <c r="G406" t="s">
        <v>30</v>
      </c>
      <c r="H406">
        <v>3</v>
      </c>
      <c r="I406" t="s">
        <v>50</v>
      </c>
      <c r="J406">
        <v>48</v>
      </c>
      <c r="K406" t="s">
        <v>31</v>
      </c>
      <c r="L406">
        <v>5500</v>
      </c>
      <c r="M406">
        <v>12</v>
      </c>
      <c r="N406">
        <v>66000</v>
      </c>
      <c r="O406">
        <v>152.02000000000001</v>
      </c>
      <c r="P406" t="s">
        <v>24</v>
      </c>
      <c r="Q406" t="s">
        <v>167</v>
      </c>
    </row>
    <row r="407" spans="1:17" x14ac:dyDescent="0.25">
      <c r="A407" t="s">
        <v>504</v>
      </c>
      <c r="B407" t="s">
        <v>505</v>
      </c>
      <c r="C407" s="1">
        <v>45689</v>
      </c>
      <c r="D407">
        <v>45</v>
      </c>
      <c r="E407" t="s">
        <v>140</v>
      </c>
      <c r="F407" t="s">
        <v>20</v>
      </c>
      <c r="G407" t="s">
        <v>30</v>
      </c>
      <c r="H407">
        <v>3</v>
      </c>
      <c r="I407" t="s">
        <v>50</v>
      </c>
      <c r="J407">
        <v>48</v>
      </c>
      <c r="K407" t="s">
        <v>58</v>
      </c>
      <c r="L407">
        <v>16000</v>
      </c>
      <c r="M407">
        <v>6</v>
      </c>
      <c r="N407">
        <v>96000</v>
      </c>
      <c r="O407">
        <v>103.3</v>
      </c>
      <c r="P407" t="s">
        <v>24</v>
      </c>
      <c r="Q407" t="s">
        <v>167</v>
      </c>
    </row>
    <row r="408" spans="1:17" x14ac:dyDescent="0.25">
      <c r="A408" t="s">
        <v>506</v>
      </c>
      <c r="B408" t="s">
        <v>507</v>
      </c>
      <c r="C408" s="1">
        <v>45658</v>
      </c>
      <c r="D408">
        <v>55</v>
      </c>
      <c r="E408" t="s">
        <v>189</v>
      </c>
      <c r="F408" t="s">
        <v>41</v>
      </c>
      <c r="G408" t="s">
        <v>30</v>
      </c>
      <c r="H408">
        <v>2</v>
      </c>
      <c r="I408" t="s">
        <v>22</v>
      </c>
      <c r="J408">
        <v>9</v>
      </c>
      <c r="K408" t="s">
        <v>38</v>
      </c>
      <c r="L408">
        <v>20000</v>
      </c>
      <c r="M408">
        <v>2</v>
      </c>
      <c r="N408">
        <v>40000</v>
      </c>
      <c r="O408">
        <v>7.1</v>
      </c>
      <c r="P408" t="s">
        <v>24</v>
      </c>
      <c r="Q408" t="s">
        <v>32</v>
      </c>
    </row>
    <row r="409" spans="1:17" x14ac:dyDescent="0.25">
      <c r="A409" t="s">
        <v>508</v>
      </c>
      <c r="B409" t="s">
        <v>509</v>
      </c>
      <c r="C409" s="1">
        <v>45689</v>
      </c>
      <c r="D409">
        <v>41</v>
      </c>
      <c r="E409" t="s">
        <v>192</v>
      </c>
      <c r="F409" t="s">
        <v>41</v>
      </c>
      <c r="G409" t="s">
        <v>30</v>
      </c>
      <c r="H409">
        <v>5</v>
      </c>
      <c r="I409" t="s">
        <v>55</v>
      </c>
      <c r="J409">
        <v>53</v>
      </c>
      <c r="K409" t="s">
        <v>38</v>
      </c>
      <c r="L409">
        <v>20000</v>
      </c>
      <c r="M409">
        <v>20</v>
      </c>
      <c r="N409">
        <v>400000</v>
      </c>
      <c r="O409">
        <v>74.81</v>
      </c>
      <c r="P409" t="s">
        <v>39</v>
      </c>
    </row>
    <row r="410" spans="1:17" x14ac:dyDescent="0.25">
      <c r="A410" t="s">
        <v>510</v>
      </c>
      <c r="B410" t="s">
        <v>511</v>
      </c>
      <c r="C410" s="1">
        <v>45689</v>
      </c>
      <c r="D410">
        <v>38</v>
      </c>
      <c r="E410" t="s">
        <v>213</v>
      </c>
      <c r="F410" t="s">
        <v>41</v>
      </c>
      <c r="G410" t="s">
        <v>30</v>
      </c>
      <c r="H410">
        <v>3</v>
      </c>
      <c r="I410" t="s">
        <v>50</v>
      </c>
      <c r="J410">
        <v>23</v>
      </c>
      <c r="K410" t="s">
        <v>71</v>
      </c>
      <c r="L410">
        <v>14500</v>
      </c>
      <c r="M410">
        <v>19</v>
      </c>
      <c r="N410">
        <v>275500</v>
      </c>
      <c r="O410">
        <v>10.41</v>
      </c>
      <c r="P410" t="s">
        <v>39</v>
      </c>
    </row>
    <row r="411" spans="1:17" x14ac:dyDescent="0.25">
      <c r="A411" t="s">
        <v>510</v>
      </c>
      <c r="B411" t="s">
        <v>511</v>
      </c>
      <c r="C411" s="1">
        <v>45689</v>
      </c>
      <c r="D411">
        <v>38</v>
      </c>
      <c r="E411" t="s">
        <v>213</v>
      </c>
      <c r="F411" t="s">
        <v>29</v>
      </c>
      <c r="G411" t="s">
        <v>30</v>
      </c>
      <c r="H411">
        <v>3</v>
      </c>
      <c r="I411" t="s">
        <v>50</v>
      </c>
      <c r="J411">
        <v>23</v>
      </c>
      <c r="K411" t="s">
        <v>46</v>
      </c>
      <c r="L411">
        <v>4500</v>
      </c>
      <c r="M411">
        <v>8</v>
      </c>
      <c r="N411">
        <v>36000</v>
      </c>
      <c r="O411">
        <v>171.49</v>
      </c>
      <c r="P411" t="s">
        <v>39</v>
      </c>
    </row>
    <row r="412" spans="1:17" x14ac:dyDescent="0.25">
      <c r="A412" t="s">
        <v>510</v>
      </c>
      <c r="B412" t="s">
        <v>511</v>
      </c>
      <c r="C412" s="1">
        <v>45689</v>
      </c>
      <c r="D412">
        <v>38</v>
      </c>
      <c r="E412" t="s">
        <v>213</v>
      </c>
      <c r="F412" t="s">
        <v>29</v>
      </c>
      <c r="G412" t="s">
        <v>30</v>
      </c>
      <c r="H412">
        <v>3</v>
      </c>
      <c r="I412" t="s">
        <v>50</v>
      </c>
      <c r="J412">
        <v>23</v>
      </c>
      <c r="K412" t="s">
        <v>72</v>
      </c>
      <c r="L412">
        <v>350</v>
      </c>
      <c r="M412">
        <v>14</v>
      </c>
      <c r="N412">
        <v>4900</v>
      </c>
      <c r="O412">
        <v>54.18</v>
      </c>
      <c r="P412" t="s">
        <v>39</v>
      </c>
    </row>
    <row r="413" spans="1:17" x14ac:dyDescent="0.25">
      <c r="A413" t="s">
        <v>512</v>
      </c>
      <c r="B413" t="s">
        <v>513</v>
      </c>
      <c r="C413" s="1">
        <v>45689</v>
      </c>
      <c r="D413">
        <v>18</v>
      </c>
      <c r="E413" t="s">
        <v>452</v>
      </c>
      <c r="F413" t="s">
        <v>20</v>
      </c>
      <c r="G413" t="s">
        <v>30</v>
      </c>
      <c r="H413">
        <v>2</v>
      </c>
      <c r="I413" t="s">
        <v>22</v>
      </c>
      <c r="J413">
        <v>59</v>
      </c>
      <c r="K413" t="s">
        <v>46</v>
      </c>
      <c r="L413">
        <v>4500</v>
      </c>
      <c r="M413">
        <v>10</v>
      </c>
      <c r="N413">
        <v>45000</v>
      </c>
      <c r="O413">
        <v>121.86</v>
      </c>
      <c r="P413" t="s">
        <v>39</v>
      </c>
    </row>
    <row r="414" spans="1:17" x14ac:dyDescent="0.25">
      <c r="A414" t="s">
        <v>514</v>
      </c>
      <c r="B414" t="s">
        <v>515</v>
      </c>
      <c r="C414" s="1">
        <v>45717</v>
      </c>
      <c r="D414">
        <v>70</v>
      </c>
      <c r="E414" t="s">
        <v>61</v>
      </c>
      <c r="F414" t="s">
        <v>29</v>
      </c>
      <c r="G414" t="s">
        <v>30</v>
      </c>
      <c r="H414">
        <v>2</v>
      </c>
      <c r="I414" t="s">
        <v>22</v>
      </c>
      <c r="J414">
        <v>30</v>
      </c>
      <c r="K414" t="s">
        <v>102</v>
      </c>
      <c r="L414">
        <v>900</v>
      </c>
      <c r="M414">
        <v>12</v>
      </c>
      <c r="N414">
        <v>10800</v>
      </c>
      <c r="O414">
        <v>102.55</v>
      </c>
      <c r="P414" t="s">
        <v>39</v>
      </c>
    </row>
    <row r="415" spans="1:17" x14ac:dyDescent="0.25">
      <c r="A415" t="s">
        <v>514</v>
      </c>
      <c r="B415" t="s">
        <v>515</v>
      </c>
      <c r="C415" s="1">
        <v>45717</v>
      </c>
      <c r="D415">
        <v>70</v>
      </c>
      <c r="E415" t="s">
        <v>61</v>
      </c>
      <c r="F415" t="s">
        <v>36</v>
      </c>
      <c r="G415" t="s">
        <v>30</v>
      </c>
      <c r="H415">
        <v>2</v>
      </c>
      <c r="I415" t="s">
        <v>22</v>
      </c>
      <c r="J415">
        <v>30</v>
      </c>
      <c r="K415" t="s">
        <v>62</v>
      </c>
      <c r="L415">
        <v>24000</v>
      </c>
      <c r="M415">
        <v>4</v>
      </c>
      <c r="N415">
        <v>96000</v>
      </c>
      <c r="O415">
        <v>60.05</v>
      </c>
      <c r="P415" t="s">
        <v>39</v>
      </c>
    </row>
    <row r="416" spans="1:17" x14ac:dyDescent="0.25">
      <c r="A416" t="s">
        <v>514</v>
      </c>
      <c r="B416" t="s">
        <v>515</v>
      </c>
      <c r="C416" s="1">
        <v>45717</v>
      </c>
      <c r="D416">
        <v>70</v>
      </c>
      <c r="E416" t="s">
        <v>61</v>
      </c>
      <c r="F416" t="s">
        <v>41</v>
      </c>
      <c r="G416" t="s">
        <v>30</v>
      </c>
      <c r="H416">
        <v>2</v>
      </c>
      <c r="I416" t="s">
        <v>22</v>
      </c>
      <c r="J416">
        <v>30</v>
      </c>
      <c r="K416" t="s">
        <v>71</v>
      </c>
      <c r="L416">
        <v>14500</v>
      </c>
      <c r="M416">
        <v>9</v>
      </c>
      <c r="N416">
        <v>130500</v>
      </c>
      <c r="O416">
        <v>13.24</v>
      </c>
      <c r="P416" t="s">
        <v>39</v>
      </c>
    </row>
    <row r="417" spans="1:17" x14ac:dyDescent="0.25">
      <c r="A417" t="s">
        <v>516</v>
      </c>
      <c r="B417" t="s">
        <v>517</v>
      </c>
      <c r="C417" s="1">
        <v>45689</v>
      </c>
      <c r="D417">
        <v>51</v>
      </c>
      <c r="E417" t="s">
        <v>143</v>
      </c>
      <c r="F417" t="s">
        <v>29</v>
      </c>
      <c r="G417" t="s">
        <v>30</v>
      </c>
      <c r="H417">
        <v>5</v>
      </c>
      <c r="I417" t="s">
        <v>55</v>
      </c>
      <c r="J417">
        <v>13</v>
      </c>
      <c r="K417" t="s">
        <v>56</v>
      </c>
      <c r="L417">
        <v>3500</v>
      </c>
      <c r="M417">
        <v>1</v>
      </c>
      <c r="N417">
        <v>3500</v>
      </c>
      <c r="O417">
        <v>136.31</v>
      </c>
      <c r="P417" t="s">
        <v>39</v>
      </c>
    </row>
    <row r="418" spans="1:17" x14ac:dyDescent="0.25">
      <c r="A418" t="s">
        <v>518</v>
      </c>
      <c r="B418" t="s">
        <v>519</v>
      </c>
      <c r="C418" s="1">
        <v>45689</v>
      </c>
      <c r="D418">
        <v>53</v>
      </c>
      <c r="E418" t="s">
        <v>143</v>
      </c>
      <c r="F418" t="s">
        <v>29</v>
      </c>
      <c r="G418" t="s">
        <v>30</v>
      </c>
      <c r="H418">
        <v>1</v>
      </c>
      <c r="I418" t="s">
        <v>37</v>
      </c>
      <c r="J418">
        <v>26</v>
      </c>
      <c r="K418" t="s">
        <v>23</v>
      </c>
      <c r="L418">
        <v>35000</v>
      </c>
      <c r="M418">
        <v>12</v>
      </c>
      <c r="N418">
        <v>420000</v>
      </c>
      <c r="O418">
        <v>181.35</v>
      </c>
      <c r="P418" t="s">
        <v>39</v>
      </c>
    </row>
    <row r="419" spans="1:17" x14ac:dyDescent="0.25">
      <c r="A419" t="s">
        <v>518</v>
      </c>
      <c r="B419" t="s">
        <v>519</v>
      </c>
      <c r="C419" s="1">
        <v>45689</v>
      </c>
      <c r="D419">
        <v>53</v>
      </c>
      <c r="E419" t="s">
        <v>143</v>
      </c>
      <c r="F419" t="s">
        <v>29</v>
      </c>
      <c r="G419" t="s">
        <v>30</v>
      </c>
      <c r="H419">
        <v>1</v>
      </c>
      <c r="I419" t="s">
        <v>37</v>
      </c>
      <c r="J419">
        <v>26</v>
      </c>
      <c r="K419" t="s">
        <v>193</v>
      </c>
      <c r="L419">
        <v>6500</v>
      </c>
      <c r="M419">
        <v>6</v>
      </c>
      <c r="N419">
        <v>39000</v>
      </c>
      <c r="O419">
        <v>60.39</v>
      </c>
      <c r="P419" t="s">
        <v>39</v>
      </c>
    </row>
    <row r="420" spans="1:17" x14ac:dyDescent="0.25">
      <c r="A420" t="s">
        <v>518</v>
      </c>
      <c r="B420" t="s">
        <v>519</v>
      </c>
      <c r="C420" s="1">
        <v>45689</v>
      </c>
      <c r="D420">
        <v>53</v>
      </c>
      <c r="E420" t="s">
        <v>143</v>
      </c>
      <c r="F420" t="s">
        <v>41</v>
      </c>
      <c r="G420" t="s">
        <v>30</v>
      </c>
      <c r="H420">
        <v>1</v>
      </c>
      <c r="I420" t="s">
        <v>37</v>
      </c>
      <c r="J420">
        <v>26</v>
      </c>
      <c r="K420" t="s">
        <v>62</v>
      </c>
      <c r="L420">
        <v>24000</v>
      </c>
      <c r="M420">
        <v>4</v>
      </c>
      <c r="N420">
        <v>96000</v>
      </c>
      <c r="O420">
        <v>36.64</v>
      </c>
      <c r="P420" t="s">
        <v>39</v>
      </c>
    </row>
    <row r="421" spans="1:17" x14ac:dyDescent="0.25">
      <c r="A421" t="s">
        <v>520</v>
      </c>
      <c r="B421" t="s">
        <v>521</v>
      </c>
      <c r="C421" s="1">
        <v>45717</v>
      </c>
      <c r="D421">
        <v>32</v>
      </c>
      <c r="E421" t="s">
        <v>143</v>
      </c>
      <c r="F421" t="s">
        <v>36</v>
      </c>
      <c r="G421" t="s">
        <v>21</v>
      </c>
      <c r="H421">
        <v>1</v>
      </c>
      <c r="I421" t="s">
        <v>37</v>
      </c>
      <c r="J421">
        <v>44</v>
      </c>
      <c r="K421" t="s">
        <v>115</v>
      </c>
      <c r="L421">
        <v>25000</v>
      </c>
      <c r="M421">
        <v>10</v>
      </c>
      <c r="N421">
        <v>250000</v>
      </c>
      <c r="O421">
        <v>52.48</v>
      </c>
      <c r="P421" t="s">
        <v>24</v>
      </c>
      <c r="Q421" t="s">
        <v>265</v>
      </c>
    </row>
    <row r="422" spans="1:17" x14ac:dyDescent="0.25">
      <c r="A422" t="s">
        <v>520</v>
      </c>
      <c r="B422" t="s">
        <v>521</v>
      </c>
      <c r="C422" s="1">
        <v>45717</v>
      </c>
      <c r="D422">
        <v>32</v>
      </c>
      <c r="E422" t="s">
        <v>143</v>
      </c>
      <c r="F422" t="s">
        <v>20</v>
      </c>
      <c r="G422" t="s">
        <v>21</v>
      </c>
      <c r="H422">
        <v>1</v>
      </c>
      <c r="I422" t="s">
        <v>37</v>
      </c>
      <c r="J422">
        <v>44</v>
      </c>
      <c r="K422" t="s">
        <v>23</v>
      </c>
      <c r="L422">
        <v>35000</v>
      </c>
      <c r="M422">
        <v>16</v>
      </c>
      <c r="N422">
        <v>560000</v>
      </c>
      <c r="O422">
        <v>170.32</v>
      </c>
      <c r="P422" t="s">
        <v>24</v>
      </c>
      <c r="Q422" t="s">
        <v>265</v>
      </c>
    </row>
    <row r="423" spans="1:17" x14ac:dyDescent="0.25">
      <c r="A423" t="s">
        <v>520</v>
      </c>
      <c r="B423" t="s">
        <v>521</v>
      </c>
      <c r="C423" s="1">
        <v>45717</v>
      </c>
      <c r="D423">
        <v>32</v>
      </c>
      <c r="E423" t="s">
        <v>143</v>
      </c>
      <c r="F423" t="s">
        <v>29</v>
      </c>
      <c r="G423" t="s">
        <v>21</v>
      </c>
      <c r="H423">
        <v>1</v>
      </c>
      <c r="I423" t="s">
        <v>37</v>
      </c>
      <c r="J423">
        <v>44</v>
      </c>
      <c r="K423" t="s">
        <v>102</v>
      </c>
      <c r="L423">
        <v>900</v>
      </c>
      <c r="M423">
        <v>19</v>
      </c>
      <c r="N423">
        <v>17100</v>
      </c>
      <c r="O423">
        <v>173.35</v>
      </c>
      <c r="P423" t="s">
        <v>24</v>
      </c>
      <c r="Q423" t="s">
        <v>265</v>
      </c>
    </row>
    <row r="424" spans="1:17" x14ac:dyDescent="0.25">
      <c r="A424" t="s">
        <v>522</v>
      </c>
      <c r="B424" t="s">
        <v>523</v>
      </c>
      <c r="C424" s="1">
        <v>45689</v>
      </c>
      <c r="D424">
        <v>76</v>
      </c>
      <c r="E424" t="s">
        <v>121</v>
      </c>
      <c r="F424" t="s">
        <v>20</v>
      </c>
      <c r="G424" t="s">
        <v>21</v>
      </c>
      <c r="H424">
        <v>5</v>
      </c>
      <c r="I424" t="s">
        <v>55</v>
      </c>
      <c r="J424">
        <v>56</v>
      </c>
      <c r="K424" t="s">
        <v>46</v>
      </c>
      <c r="L424">
        <v>4500</v>
      </c>
      <c r="M424">
        <v>19</v>
      </c>
      <c r="N424">
        <v>85500</v>
      </c>
      <c r="O424">
        <v>68.86</v>
      </c>
      <c r="P424" t="s">
        <v>24</v>
      </c>
      <c r="Q424" t="s">
        <v>76</v>
      </c>
    </row>
    <row r="425" spans="1:17" x14ac:dyDescent="0.25">
      <c r="A425" t="s">
        <v>524</v>
      </c>
      <c r="B425" t="s">
        <v>525</v>
      </c>
      <c r="C425" s="1">
        <v>45658</v>
      </c>
      <c r="D425">
        <v>34</v>
      </c>
      <c r="E425" t="s">
        <v>258</v>
      </c>
      <c r="F425" t="s">
        <v>36</v>
      </c>
      <c r="G425" t="s">
        <v>21</v>
      </c>
      <c r="H425">
        <v>4</v>
      </c>
      <c r="I425" t="s">
        <v>114</v>
      </c>
      <c r="J425">
        <v>50</v>
      </c>
      <c r="K425" t="s">
        <v>42</v>
      </c>
      <c r="L425">
        <v>9000</v>
      </c>
      <c r="M425">
        <v>9</v>
      </c>
      <c r="N425">
        <v>81000</v>
      </c>
      <c r="O425">
        <v>1.44</v>
      </c>
      <c r="P425" t="s">
        <v>39</v>
      </c>
    </row>
    <row r="426" spans="1:17" x14ac:dyDescent="0.25">
      <c r="A426" t="s">
        <v>526</v>
      </c>
      <c r="B426" t="s">
        <v>527</v>
      </c>
      <c r="C426" s="1">
        <v>45658</v>
      </c>
      <c r="D426">
        <v>37</v>
      </c>
      <c r="E426" t="s">
        <v>28</v>
      </c>
      <c r="F426" t="s">
        <v>29</v>
      </c>
      <c r="G426" t="s">
        <v>30</v>
      </c>
      <c r="H426">
        <v>2</v>
      </c>
      <c r="I426" t="s">
        <v>22</v>
      </c>
      <c r="J426">
        <v>51</v>
      </c>
      <c r="K426" t="s">
        <v>31</v>
      </c>
      <c r="L426">
        <v>5500</v>
      </c>
      <c r="M426">
        <v>2</v>
      </c>
      <c r="N426">
        <v>11000</v>
      </c>
      <c r="O426">
        <v>76.97</v>
      </c>
      <c r="P426" t="s">
        <v>39</v>
      </c>
    </row>
    <row r="427" spans="1:17" x14ac:dyDescent="0.25">
      <c r="A427" t="s">
        <v>526</v>
      </c>
      <c r="B427" t="s">
        <v>527</v>
      </c>
      <c r="C427" s="1">
        <v>45658</v>
      </c>
      <c r="D427">
        <v>37</v>
      </c>
      <c r="E427" t="s">
        <v>28</v>
      </c>
      <c r="F427" t="s">
        <v>20</v>
      </c>
      <c r="G427" t="s">
        <v>30</v>
      </c>
      <c r="H427">
        <v>2</v>
      </c>
      <c r="I427" t="s">
        <v>22</v>
      </c>
      <c r="J427">
        <v>51</v>
      </c>
      <c r="K427" t="s">
        <v>46</v>
      </c>
      <c r="L427">
        <v>4500</v>
      </c>
      <c r="M427">
        <v>1</v>
      </c>
      <c r="N427">
        <v>4500</v>
      </c>
      <c r="O427">
        <v>146.27000000000001</v>
      </c>
      <c r="P427" t="s">
        <v>39</v>
      </c>
    </row>
    <row r="428" spans="1:17" x14ac:dyDescent="0.25">
      <c r="A428" t="s">
        <v>526</v>
      </c>
      <c r="B428" t="s">
        <v>527</v>
      </c>
      <c r="C428" s="1">
        <v>45658</v>
      </c>
      <c r="D428">
        <v>37</v>
      </c>
      <c r="E428" t="s">
        <v>28</v>
      </c>
      <c r="F428" t="s">
        <v>36</v>
      </c>
      <c r="G428" t="s">
        <v>30</v>
      </c>
      <c r="H428">
        <v>2</v>
      </c>
      <c r="I428" t="s">
        <v>22</v>
      </c>
      <c r="J428">
        <v>51</v>
      </c>
      <c r="K428" t="s">
        <v>115</v>
      </c>
      <c r="L428">
        <v>25000</v>
      </c>
      <c r="M428">
        <v>17</v>
      </c>
      <c r="N428">
        <v>425000</v>
      </c>
      <c r="O428">
        <v>151.49</v>
      </c>
      <c r="P428" t="s">
        <v>39</v>
      </c>
    </row>
    <row r="429" spans="1:17" x14ac:dyDescent="0.25">
      <c r="A429" t="s">
        <v>528</v>
      </c>
      <c r="B429" t="s">
        <v>315</v>
      </c>
      <c r="C429" s="1">
        <v>45717</v>
      </c>
      <c r="D429">
        <v>18</v>
      </c>
      <c r="E429" t="s">
        <v>452</v>
      </c>
      <c r="F429" t="s">
        <v>29</v>
      </c>
      <c r="G429" t="s">
        <v>21</v>
      </c>
      <c r="H429">
        <v>3</v>
      </c>
      <c r="I429" t="s">
        <v>50</v>
      </c>
      <c r="J429">
        <v>15</v>
      </c>
      <c r="K429" t="s">
        <v>102</v>
      </c>
      <c r="L429">
        <v>900</v>
      </c>
      <c r="M429">
        <v>10</v>
      </c>
      <c r="N429">
        <v>9000</v>
      </c>
      <c r="O429">
        <v>59.99</v>
      </c>
      <c r="P429" t="s">
        <v>24</v>
      </c>
      <c r="Q429" t="s">
        <v>167</v>
      </c>
    </row>
    <row r="430" spans="1:17" x14ac:dyDescent="0.25">
      <c r="A430" t="s">
        <v>529</v>
      </c>
      <c r="B430" t="s">
        <v>530</v>
      </c>
      <c r="C430" s="1">
        <v>45689</v>
      </c>
      <c r="D430">
        <v>59</v>
      </c>
      <c r="E430" t="s">
        <v>19</v>
      </c>
      <c r="F430" t="s">
        <v>29</v>
      </c>
      <c r="G430" t="s">
        <v>21</v>
      </c>
      <c r="H430">
        <v>3</v>
      </c>
      <c r="I430" t="s">
        <v>50</v>
      </c>
      <c r="J430">
        <v>22</v>
      </c>
      <c r="K430" t="s">
        <v>102</v>
      </c>
      <c r="L430">
        <v>900</v>
      </c>
      <c r="M430">
        <v>5</v>
      </c>
      <c r="N430">
        <v>4500</v>
      </c>
      <c r="O430">
        <v>46.07</v>
      </c>
      <c r="P430" t="s">
        <v>39</v>
      </c>
    </row>
    <row r="431" spans="1:17" x14ac:dyDescent="0.25">
      <c r="A431" t="s">
        <v>531</v>
      </c>
      <c r="B431" t="s">
        <v>532</v>
      </c>
      <c r="C431" s="1">
        <v>45717</v>
      </c>
      <c r="D431">
        <v>18</v>
      </c>
      <c r="E431" t="s">
        <v>189</v>
      </c>
      <c r="F431" t="s">
        <v>29</v>
      </c>
      <c r="G431" t="s">
        <v>21</v>
      </c>
      <c r="H431">
        <v>1</v>
      </c>
      <c r="I431" t="s">
        <v>37</v>
      </c>
      <c r="J431">
        <v>8</v>
      </c>
      <c r="K431" t="s">
        <v>102</v>
      </c>
      <c r="L431">
        <v>900</v>
      </c>
      <c r="M431">
        <v>1</v>
      </c>
      <c r="N431">
        <v>900</v>
      </c>
      <c r="O431">
        <v>132.56</v>
      </c>
      <c r="P431" t="s">
        <v>39</v>
      </c>
    </row>
    <row r="432" spans="1:17" x14ac:dyDescent="0.25">
      <c r="A432" t="s">
        <v>533</v>
      </c>
      <c r="B432" t="s">
        <v>534</v>
      </c>
      <c r="C432" s="1">
        <v>45658</v>
      </c>
      <c r="D432">
        <v>30</v>
      </c>
      <c r="E432" t="s">
        <v>110</v>
      </c>
      <c r="F432" t="s">
        <v>29</v>
      </c>
      <c r="G432" t="s">
        <v>30</v>
      </c>
      <c r="H432">
        <v>5</v>
      </c>
      <c r="I432" t="s">
        <v>55</v>
      </c>
      <c r="J432">
        <v>25</v>
      </c>
      <c r="K432" t="s">
        <v>58</v>
      </c>
      <c r="L432">
        <v>16000</v>
      </c>
      <c r="M432">
        <v>4</v>
      </c>
      <c r="N432">
        <v>64000</v>
      </c>
      <c r="O432">
        <v>60.57</v>
      </c>
      <c r="P432" t="s">
        <v>24</v>
      </c>
      <c r="Q432" t="s">
        <v>284</v>
      </c>
    </row>
    <row r="433" spans="1:17" x14ac:dyDescent="0.25">
      <c r="A433" t="s">
        <v>535</v>
      </c>
      <c r="B433" t="s">
        <v>536</v>
      </c>
      <c r="C433" s="1">
        <v>45658</v>
      </c>
      <c r="D433">
        <v>50</v>
      </c>
      <c r="E433" t="s">
        <v>140</v>
      </c>
      <c r="F433" t="s">
        <v>36</v>
      </c>
      <c r="G433" t="s">
        <v>30</v>
      </c>
      <c r="H433">
        <v>5</v>
      </c>
      <c r="I433" t="s">
        <v>55</v>
      </c>
      <c r="J433">
        <v>54</v>
      </c>
      <c r="K433" t="s">
        <v>38</v>
      </c>
      <c r="L433">
        <v>20000</v>
      </c>
      <c r="M433">
        <v>16</v>
      </c>
      <c r="N433">
        <v>320000</v>
      </c>
      <c r="O433">
        <v>157.06</v>
      </c>
      <c r="P433" t="s">
        <v>39</v>
      </c>
    </row>
    <row r="434" spans="1:17" x14ac:dyDescent="0.25">
      <c r="A434" t="s">
        <v>537</v>
      </c>
      <c r="B434" t="s">
        <v>538</v>
      </c>
      <c r="C434" s="1">
        <v>45689</v>
      </c>
      <c r="D434">
        <v>41</v>
      </c>
      <c r="E434" t="s">
        <v>143</v>
      </c>
      <c r="F434" t="s">
        <v>29</v>
      </c>
      <c r="G434" t="s">
        <v>21</v>
      </c>
      <c r="H434">
        <v>3</v>
      </c>
      <c r="I434" t="s">
        <v>50</v>
      </c>
      <c r="J434">
        <v>23</v>
      </c>
      <c r="K434" t="s">
        <v>23</v>
      </c>
      <c r="L434">
        <v>35000</v>
      </c>
      <c r="M434">
        <v>1</v>
      </c>
      <c r="N434">
        <v>35000</v>
      </c>
      <c r="O434">
        <v>66.459999999999994</v>
      </c>
      <c r="P434" t="s">
        <v>24</v>
      </c>
      <c r="Q434" t="s">
        <v>25</v>
      </c>
    </row>
    <row r="435" spans="1:17" x14ac:dyDescent="0.25">
      <c r="A435" t="s">
        <v>537</v>
      </c>
      <c r="B435" t="s">
        <v>538</v>
      </c>
      <c r="C435" s="1">
        <v>45689</v>
      </c>
      <c r="D435">
        <v>41</v>
      </c>
      <c r="E435" t="s">
        <v>143</v>
      </c>
      <c r="F435" t="s">
        <v>36</v>
      </c>
      <c r="G435" t="s">
        <v>21</v>
      </c>
      <c r="H435">
        <v>3</v>
      </c>
      <c r="I435" t="s">
        <v>50</v>
      </c>
      <c r="J435">
        <v>23</v>
      </c>
      <c r="K435" t="s">
        <v>42</v>
      </c>
      <c r="L435">
        <v>9000</v>
      </c>
      <c r="M435">
        <v>4</v>
      </c>
      <c r="N435">
        <v>36000</v>
      </c>
      <c r="O435">
        <v>134.49</v>
      </c>
      <c r="P435" t="s">
        <v>24</v>
      </c>
      <c r="Q435" t="s">
        <v>25</v>
      </c>
    </row>
    <row r="436" spans="1:17" x14ac:dyDescent="0.25">
      <c r="A436" t="s">
        <v>539</v>
      </c>
      <c r="B436" t="s">
        <v>540</v>
      </c>
      <c r="C436" s="1">
        <v>45658</v>
      </c>
      <c r="D436">
        <v>35</v>
      </c>
      <c r="E436" t="s">
        <v>299</v>
      </c>
      <c r="F436" t="s">
        <v>36</v>
      </c>
      <c r="G436" t="s">
        <v>21</v>
      </c>
      <c r="H436">
        <v>3</v>
      </c>
      <c r="I436" t="s">
        <v>50</v>
      </c>
      <c r="J436">
        <v>47</v>
      </c>
      <c r="K436" t="s">
        <v>57</v>
      </c>
      <c r="L436">
        <v>150000</v>
      </c>
      <c r="M436">
        <v>6</v>
      </c>
      <c r="N436">
        <v>900000</v>
      </c>
      <c r="O436">
        <v>10.49</v>
      </c>
      <c r="P436" t="s">
        <v>39</v>
      </c>
    </row>
    <row r="437" spans="1:17" x14ac:dyDescent="0.25">
      <c r="A437" t="s">
        <v>539</v>
      </c>
      <c r="B437" t="s">
        <v>540</v>
      </c>
      <c r="C437" s="1">
        <v>45658</v>
      </c>
      <c r="D437">
        <v>35</v>
      </c>
      <c r="E437" t="s">
        <v>299</v>
      </c>
      <c r="F437" t="s">
        <v>20</v>
      </c>
      <c r="G437" t="s">
        <v>21</v>
      </c>
      <c r="H437">
        <v>3</v>
      </c>
      <c r="I437" t="s">
        <v>50</v>
      </c>
      <c r="J437">
        <v>47</v>
      </c>
      <c r="K437" t="s">
        <v>58</v>
      </c>
      <c r="L437">
        <v>16000</v>
      </c>
      <c r="M437">
        <v>12</v>
      </c>
      <c r="N437">
        <v>192000</v>
      </c>
      <c r="O437">
        <v>170.52</v>
      </c>
      <c r="P437" t="s">
        <v>39</v>
      </c>
    </row>
    <row r="438" spans="1:17" x14ac:dyDescent="0.25">
      <c r="A438" t="s">
        <v>541</v>
      </c>
      <c r="B438" t="s">
        <v>542</v>
      </c>
      <c r="C438" s="1">
        <v>45658</v>
      </c>
      <c r="D438">
        <v>70</v>
      </c>
      <c r="E438" t="s">
        <v>176</v>
      </c>
      <c r="F438" t="s">
        <v>20</v>
      </c>
      <c r="G438" t="s">
        <v>21</v>
      </c>
      <c r="H438">
        <v>1</v>
      </c>
      <c r="I438" t="s">
        <v>37</v>
      </c>
      <c r="J438">
        <v>55</v>
      </c>
      <c r="K438" t="s">
        <v>23</v>
      </c>
      <c r="L438">
        <v>35000</v>
      </c>
      <c r="M438">
        <v>9</v>
      </c>
      <c r="N438">
        <v>315000</v>
      </c>
      <c r="O438">
        <v>191.04</v>
      </c>
      <c r="P438" t="s">
        <v>39</v>
      </c>
    </row>
    <row r="439" spans="1:17" x14ac:dyDescent="0.25">
      <c r="A439" t="s">
        <v>541</v>
      </c>
      <c r="B439" t="s">
        <v>542</v>
      </c>
      <c r="C439" s="1">
        <v>45658</v>
      </c>
      <c r="D439">
        <v>70</v>
      </c>
      <c r="E439" t="s">
        <v>176</v>
      </c>
      <c r="F439" t="s">
        <v>29</v>
      </c>
      <c r="G439" t="s">
        <v>21</v>
      </c>
      <c r="H439">
        <v>1</v>
      </c>
      <c r="I439" t="s">
        <v>37</v>
      </c>
      <c r="J439">
        <v>55</v>
      </c>
      <c r="K439" t="s">
        <v>83</v>
      </c>
      <c r="L439">
        <v>1000</v>
      </c>
      <c r="M439">
        <v>11</v>
      </c>
      <c r="N439">
        <v>11000</v>
      </c>
      <c r="O439">
        <v>74.84</v>
      </c>
      <c r="P439" t="s">
        <v>39</v>
      </c>
    </row>
    <row r="440" spans="1:17" x14ac:dyDescent="0.25">
      <c r="A440" t="s">
        <v>541</v>
      </c>
      <c r="B440" t="s">
        <v>542</v>
      </c>
      <c r="C440" s="1">
        <v>45658</v>
      </c>
      <c r="D440">
        <v>70</v>
      </c>
      <c r="E440" t="s">
        <v>176</v>
      </c>
      <c r="F440" t="s">
        <v>36</v>
      </c>
      <c r="G440" t="s">
        <v>21</v>
      </c>
      <c r="H440">
        <v>1</v>
      </c>
      <c r="I440" t="s">
        <v>37</v>
      </c>
      <c r="J440">
        <v>55</v>
      </c>
      <c r="K440" t="s">
        <v>65</v>
      </c>
      <c r="L440">
        <v>30000</v>
      </c>
      <c r="M440">
        <v>13</v>
      </c>
      <c r="N440">
        <v>390000</v>
      </c>
      <c r="O440">
        <v>23.21</v>
      </c>
      <c r="P440" t="s">
        <v>39</v>
      </c>
    </row>
    <row r="441" spans="1:17" x14ac:dyDescent="0.25">
      <c r="A441" t="s">
        <v>543</v>
      </c>
      <c r="B441" t="s">
        <v>544</v>
      </c>
      <c r="C441" s="1">
        <v>45689</v>
      </c>
      <c r="D441">
        <v>50</v>
      </c>
      <c r="E441" t="s">
        <v>61</v>
      </c>
      <c r="F441" t="s">
        <v>41</v>
      </c>
      <c r="G441" t="s">
        <v>30</v>
      </c>
      <c r="H441">
        <v>2</v>
      </c>
      <c r="I441" t="s">
        <v>22</v>
      </c>
      <c r="J441">
        <v>52</v>
      </c>
      <c r="K441" t="s">
        <v>71</v>
      </c>
      <c r="L441">
        <v>14500</v>
      </c>
      <c r="M441">
        <v>16</v>
      </c>
      <c r="N441">
        <v>232000</v>
      </c>
      <c r="O441">
        <v>182.29</v>
      </c>
      <c r="P441" t="s">
        <v>24</v>
      </c>
      <c r="Q441" t="s">
        <v>284</v>
      </c>
    </row>
    <row r="442" spans="1:17" x14ac:dyDescent="0.25">
      <c r="A442" t="s">
        <v>543</v>
      </c>
      <c r="B442" t="s">
        <v>544</v>
      </c>
      <c r="C442" s="1">
        <v>45689</v>
      </c>
      <c r="D442">
        <v>50</v>
      </c>
      <c r="E442" t="s">
        <v>61</v>
      </c>
      <c r="F442" t="s">
        <v>29</v>
      </c>
      <c r="G442" t="s">
        <v>30</v>
      </c>
      <c r="H442">
        <v>2</v>
      </c>
      <c r="I442" t="s">
        <v>22</v>
      </c>
      <c r="J442">
        <v>52</v>
      </c>
      <c r="K442" t="s">
        <v>31</v>
      </c>
      <c r="L442">
        <v>5500</v>
      </c>
      <c r="M442">
        <v>13</v>
      </c>
      <c r="N442">
        <v>71500</v>
      </c>
      <c r="O442">
        <v>36.659999999999997</v>
      </c>
      <c r="P442" t="s">
        <v>24</v>
      </c>
      <c r="Q442" t="s">
        <v>284</v>
      </c>
    </row>
    <row r="443" spans="1:17" x14ac:dyDescent="0.25">
      <c r="A443" t="s">
        <v>543</v>
      </c>
      <c r="B443" t="s">
        <v>544</v>
      </c>
      <c r="C443" s="1">
        <v>45689</v>
      </c>
      <c r="D443">
        <v>50</v>
      </c>
      <c r="E443" t="s">
        <v>61</v>
      </c>
      <c r="F443" t="s">
        <v>36</v>
      </c>
      <c r="G443" t="s">
        <v>30</v>
      </c>
      <c r="H443">
        <v>2</v>
      </c>
      <c r="I443" t="s">
        <v>22</v>
      </c>
      <c r="J443">
        <v>52</v>
      </c>
      <c r="K443" t="s">
        <v>115</v>
      </c>
      <c r="L443">
        <v>25000</v>
      </c>
      <c r="M443">
        <v>5</v>
      </c>
      <c r="N443">
        <v>125000</v>
      </c>
      <c r="O443">
        <v>122.47</v>
      </c>
      <c r="P443" t="s">
        <v>24</v>
      </c>
      <c r="Q443" t="s">
        <v>284</v>
      </c>
    </row>
    <row r="444" spans="1:17" x14ac:dyDescent="0.25">
      <c r="A444" t="s">
        <v>545</v>
      </c>
      <c r="B444" t="s">
        <v>546</v>
      </c>
      <c r="C444" s="1">
        <v>45658</v>
      </c>
      <c r="D444">
        <v>78</v>
      </c>
      <c r="E444" t="s">
        <v>176</v>
      </c>
      <c r="F444" t="s">
        <v>29</v>
      </c>
      <c r="G444" t="s">
        <v>30</v>
      </c>
      <c r="H444">
        <v>1</v>
      </c>
      <c r="I444" t="s">
        <v>37</v>
      </c>
      <c r="J444">
        <v>29</v>
      </c>
      <c r="K444" t="s">
        <v>51</v>
      </c>
      <c r="L444">
        <v>9000</v>
      </c>
      <c r="M444">
        <v>20</v>
      </c>
      <c r="N444">
        <v>180000</v>
      </c>
      <c r="O444">
        <v>104.06</v>
      </c>
      <c r="P444" t="s">
        <v>24</v>
      </c>
      <c r="Q444" t="s">
        <v>96</v>
      </c>
    </row>
    <row r="445" spans="1:17" x14ac:dyDescent="0.25">
      <c r="A445" t="s">
        <v>547</v>
      </c>
      <c r="B445" t="s">
        <v>548</v>
      </c>
      <c r="C445" s="1">
        <v>45689</v>
      </c>
      <c r="D445">
        <v>71</v>
      </c>
      <c r="E445" t="s">
        <v>70</v>
      </c>
      <c r="F445" t="s">
        <v>41</v>
      </c>
      <c r="G445" t="s">
        <v>30</v>
      </c>
      <c r="H445">
        <v>2</v>
      </c>
      <c r="I445" t="s">
        <v>22</v>
      </c>
      <c r="J445">
        <v>23</v>
      </c>
      <c r="K445" t="s">
        <v>62</v>
      </c>
      <c r="L445">
        <v>24000</v>
      </c>
      <c r="M445">
        <v>16</v>
      </c>
      <c r="N445">
        <v>384000</v>
      </c>
      <c r="O445">
        <v>169.84</v>
      </c>
      <c r="P445" t="s">
        <v>39</v>
      </c>
    </row>
    <row r="446" spans="1:17" x14ac:dyDescent="0.25">
      <c r="A446" t="s">
        <v>547</v>
      </c>
      <c r="B446" t="s">
        <v>548</v>
      </c>
      <c r="C446" s="1">
        <v>45689</v>
      </c>
      <c r="D446">
        <v>71</v>
      </c>
      <c r="E446" t="s">
        <v>70</v>
      </c>
      <c r="F446" t="s">
        <v>29</v>
      </c>
      <c r="G446" t="s">
        <v>30</v>
      </c>
      <c r="H446">
        <v>2</v>
      </c>
      <c r="I446" t="s">
        <v>22</v>
      </c>
      <c r="J446">
        <v>23</v>
      </c>
      <c r="K446" t="s">
        <v>164</v>
      </c>
      <c r="L446">
        <v>600</v>
      </c>
      <c r="M446">
        <v>16</v>
      </c>
      <c r="N446">
        <v>9600</v>
      </c>
      <c r="O446">
        <v>15.44</v>
      </c>
      <c r="P446" t="s">
        <v>39</v>
      </c>
    </row>
    <row r="447" spans="1:17" x14ac:dyDescent="0.25">
      <c r="A447" t="s">
        <v>547</v>
      </c>
      <c r="B447" t="s">
        <v>548</v>
      </c>
      <c r="C447" s="1">
        <v>45689</v>
      </c>
      <c r="D447">
        <v>71</v>
      </c>
      <c r="E447" t="s">
        <v>70</v>
      </c>
      <c r="F447" t="s">
        <v>36</v>
      </c>
      <c r="G447" t="s">
        <v>30</v>
      </c>
      <c r="H447">
        <v>2</v>
      </c>
      <c r="I447" t="s">
        <v>22</v>
      </c>
      <c r="J447">
        <v>23</v>
      </c>
      <c r="K447" t="s">
        <v>115</v>
      </c>
      <c r="L447">
        <v>25000</v>
      </c>
      <c r="M447">
        <v>9</v>
      </c>
      <c r="N447">
        <v>225000</v>
      </c>
      <c r="O447">
        <v>48.56</v>
      </c>
      <c r="P447" t="s">
        <v>39</v>
      </c>
    </row>
    <row r="448" spans="1:17" x14ac:dyDescent="0.25">
      <c r="A448" t="s">
        <v>549</v>
      </c>
      <c r="B448" t="s">
        <v>550</v>
      </c>
      <c r="C448" s="1">
        <v>45689</v>
      </c>
      <c r="D448">
        <v>80</v>
      </c>
      <c r="E448" t="s">
        <v>113</v>
      </c>
      <c r="F448" t="s">
        <v>29</v>
      </c>
      <c r="G448" t="s">
        <v>30</v>
      </c>
      <c r="H448">
        <v>1</v>
      </c>
      <c r="I448" t="s">
        <v>37</v>
      </c>
      <c r="J448">
        <v>26</v>
      </c>
      <c r="K448" t="s">
        <v>31</v>
      </c>
      <c r="L448">
        <v>5500</v>
      </c>
      <c r="M448">
        <v>16</v>
      </c>
      <c r="N448">
        <v>88000</v>
      </c>
      <c r="O448">
        <v>63.55</v>
      </c>
      <c r="P448" t="s">
        <v>39</v>
      </c>
    </row>
    <row r="449" spans="1:17" x14ac:dyDescent="0.25">
      <c r="A449" t="s">
        <v>549</v>
      </c>
      <c r="B449" t="s">
        <v>550</v>
      </c>
      <c r="C449" s="1">
        <v>45689</v>
      </c>
      <c r="D449">
        <v>80</v>
      </c>
      <c r="E449" t="s">
        <v>113</v>
      </c>
      <c r="F449" t="s">
        <v>41</v>
      </c>
      <c r="G449" t="s">
        <v>30</v>
      </c>
      <c r="H449">
        <v>1</v>
      </c>
      <c r="I449" t="s">
        <v>37</v>
      </c>
      <c r="J449">
        <v>26</v>
      </c>
      <c r="K449" t="s">
        <v>42</v>
      </c>
      <c r="L449">
        <v>9000</v>
      </c>
      <c r="M449">
        <v>14</v>
      </c>
      <c r="N449">
        <v>126000</v>
      </c>
      <c r="O449">
        <v>20.98</v>
      </c>
      <c r="P449" t="s">
        <v>39</v>
      </c>
    </row>
    <row r="450" spans="1:17" x14ac:dyDescent="0.25">
      <c r="A450" t="s">
        <v>549</v>
      </c>
      <c r="B450" t="s">
        <v>550</v>
      </c>
      <c r="C450" s="1">
        <v>45689</v>
      </c>
      <c r="D450">
        <v>80</v>
      </c>
      <c r="E450" t="s">
        <v>113</v>
      </c>
      <c r="F450" t="s">
        <v>29</v>
      </c>
      <c r="G450" t="s">
        <v>30</v>
      </c>
      <c r="H450">
        <v>1</v>
      </c>
      <c r="I450" t="s">
        <v>37</v>
      </c>
      <c r="J450">
        <v>26</v>
      </c>
      <c r="K450" t="s">
        <v>58</v>
      </c>
      <c r="L450">
        <v>16000</v>
      </c>
      <c r="M450">
        <v>1</v>
      </c>
      <c r="N450">
        <v>16000</v>
      </c>
      <c r="O450">
        <v>111.65</v>
      </c>
      <c r="P450" t="s">
        <v>39</v>
      </c>
    </row>
    <row r="451" spans="1:17" x14ac:dyDescent="0.25">
      <c r="A451" t="s">
        <v>551</v>
      </c>
      <c r="B451" t="s">
        <v>552</v>
      </c>
      <c r="C451" s="1">
        <v>45689</v>
      </c>
      <c r="D451">
        <v>54</v>
      </c>
      <c r="E451" t="s">
        <v>189</v>
      </c>
      <c r="F451" t="s">
        <v>20</v>
      </c>
      <c r="G451" t="s">
        <v>21</v>
      </c>
      <c r="H451">
        <v>3</v>
      </c>
      <c r="I451" t="s">
        <v>50</v>
      </c>
      <c r="J451">
        <v>42</v>
      </c>
      <c r="K451" t="s">
        <v>23</v>
      </c>
      <c r="L451">
        <v>35000</v>
      </c>
      <c r="M451">
        <v>20</v>
      </c>
      <c r="N451">
        <v>700000</v>
      </c>
      <c r="O451">
        <v>66.73</v>
      </c>
      <c r="P451" t="s">
        <v>39</v>
      </c>
    </row>
    <row r="452" spans="1:17" x14ac:dyDescent="0.25">
      <c r="A452" t="s">
        <v>553</v>
      </c>
      <c r="B452" t="s">
        <v>554</v>
      </c>
      <c r="C452" s="1">
        <v>45689</v>
      </c>
      <c r="D452">
        <v>62</v>
      </c>
      <c r="E452" t="s">
        <v>198</v>
      </c>
      <c r="F452" t="s">
        <v>36</v>
      </c>
      <c r="G452" t="s">
        <v>21</v>
      </c>
      <c r="H452">
        <v>1</v>
      </c>
      <c r="I452" t="s">
        <v>37</v>
      </c>
      <c r="J452">
        <v>7</v>
      </c>
      <c r="K452" t="s">
        <v>38</v>
      </c>
      <c r="L452">
        <v>20000</v>
      </c>
      <c r="M452">
        <v>6</v>
      </c>
      <c r="N452">
        <v>120000</v>
      </c>
      <c r="O452">
        <v>9.6300000000000008</v>
      </c>
      <c r="P452" t="s">
        <v>39</v>
      </c>
    </row>
    <row r="453" spans="1:17" x14ac:dyDescent="0.25">
      <c r="A453" t="s">
        <v>553</v>
      </c>
      <c r="B453" t="s">
        <v>554</v>
      </c>
      <c r="C453" s="1">
        <v>45689</v>
      </c>
      <c r="D453">
        <v>62</v>
      </c>
      <c r="E453" t="s">
        <v>198</v>
      </c>
      <c r="F453" t="s">
        <v>29</v>
      </c>
      <c r="G453" t="s">
        <v>21</v>
      </c>
      <c r="H453">
        <v>1</v>
      </c>
      <c r="I453" t="s">
        <v>37</v>
      </c>
      <c r="J453">
        <v>7</v>
      </c>
      <c r="K453" t="s">
        <v>31</v>
      </c>
      <c r="L453">
        <v>5500</v>
      </c>
      <c r="M453">
        <v>14</v>
      </c>
      <c r="N453">
        <v>77000</v>
      </c>
      <c r="O453">
        <v>28.52</v>
      </c>
      <c r="P453" t="s">
        <v>39</v>
      </c>
    </row>
    <row r="454" spans="1:17" x14ac:dyDescent="0.25">
      <c r="A454" t="s">
        <v>553</v>
      </c>
      <c r="B454" t="s">
        <v>554</v>
      </c>
      <c r="C454" s="1">
        <v>45689</v>
      </c>
      <c r="D454">
        <v>62</v>
      </c>
      <c r="E454" t="s">
        <v>198</v>
      </c>
      <c r="F454" t="s">
        <v>20</v>
      </c>
      <c r="G454" t="s">
        <v>21</v>
      </c>
      <c r="H454">
        <v>1</v>
      </c>
      <c r="I454" t="s">
        <v>37</v>
      </c>
      <c r="J454">
        <v>7</v>
      </c>
      <c r="K454" t="s">
        <v>58</v>
      </c>
      <c r="L454">
        <v>16000</v>
      </c>
      <c r="M454">
        <v>7</v>
      </c>
      <c r="N454">
        <v>112000</v>
      </c>
      <c r="O454">
        <v>51.23</v>
      </c>
      <c r="P454" t="s">
        <v>39</v>
      </c>
    </row>
    <row r="455" spans="1:17" x14ac:dyDescent="0.25">
      <c r="A455" t="s">
        <v>555</v>
      </c>
      <c r="B455" t="s">
        <v>556</v>
      </c>
      <c r="C455" s="1">
        <v>45689</v>
      </c>
      <c r="D455">
        <v>31</v>
      </c>
      <c r="E455" t="s">
        <v>82</v>
      </c>
      <c r="F455" t="s">
        <v>41</v>
      </c>
      <c r="G455" t="s">
        <v>21</v>
      </c>
      <c r="H455">
        <v>3</v>
      </c>
      <c r="I455" t="s">
        <v>50</v>
      </c>
      <c r="J455">
        <v>30</v>
      </c>
      <c r="K455" t="s">
        <v>71</v>
      </c>
      <c r="L455">
        <v>14500</v>
      </c>
      <c r="M455">
        <v>19</v>
      </c>
      <c r="N455">
        <v>275500</v>
      </c>
      <c r="O455">
        <v>91.75</v>
      </c>
      <c r="P455" t="s">
        <v>24</v>
      </c>
      <c r="Q455" t="s">
        <v>167</v>
      </c>
    </row>
    <row r="456" spans="1:17" x14ac:dyDescent="0.25">
      <c r="A456" t="s">
        <v>557</v>
      </c>
      <c r="B456" t="s">
        <v>558</v>
      </c>
      <c r="C456" s="1">
        <v>45658</v>
      </c>
      <c r="D456">
        <v>33</v>
      </c>
      <c r="E456" t="s">
        <v>90</v>
      </c>
      <c r="F456" t="s">
        <v>29</v>
      </c>
      <c r="G456" t="s">
        <v>21</v>
      </c>
      <c r="H456">
        <v>5</v>
      </c>
      <c r="I456" t="s">
        <v>55</v>
      </c>
      <c r="J456">
        <v>34</v>
      </c>
      <c r="K456" t="s">
        <v>164</v>
      </c>
      <c r="L456">
        <v>600</v>
      </c>
      <c r="M456">
        <v>5</v>
      </c>
      <c r="N456">
        <v>3000</v>
      </c>
      <c r="O456">
        <v>146.22999999999999</v>
      </c>
      <c r="P456" t="s">
        <v>39</v>
      </c>
    </row>
    <row r="457" spans="1:17" x14ac:dyDescent="0.25">
      <c r="A457" t="s">
        <v>557</v>
      </c>
      <c r="B457" t="s">
        <v>558</v>
      </c>
      <c r="C457" s="1">
        <v>45658</v>
      </c>
      <c r="D457">
        <v>33</v>
      </c>
      <c r="E457" t="s">
        <v>90</v>
      </c>
      <c r="F457" t="s">
        <v>36</v>
      </c>
      <c r="G457" t="s">
        <v>21</v>
      </c>
      <c r="H457">
        <v>5</v>
      </c>
      <c r="I457" t="s">
        <v>55</v>
      </c>
      <c r="J457">
        <v>34</v>
      </c>
      <c r="K457" t="s">
        <v>38</v>
      </c>
      <c r="L457">
        <v>20000</v>
      </c>
      <c r="M457">
        <v>20</v>
      </c>
      <c r="N457">
        <v>400000</v>
      </c>
      <c r="O457">
        <v>77.790000000000006</v>
      </c>
      <c r="P457" t="s">
        <v>39</v>
      </c>
    </row>
    <row r="458" spans="1:17" x14ac:dyDescent="0.25">
      <c r="A458" t="s">
        <v>557</v>
      </c>
      <c r="B458" t="s">
        <v>558</v>
      </c>
      <c r="C458" s="1">
        <v>45658</v>
      </c>
      <c r="D458">
        <v>33</v>
      </c>
      <c r="E458" t="s">
        <v>90</v>
      </c>
      <c r="F458" t="s">
        <v>41</v>
      </c>
      <c r="G458" t="s">
        <v>21</v>
      </c>
      <c r="H458">
        <v>5</v>
      </c>
      <c r="I458" t="s">
        <v>55</v>
      </c>
      <c r="J458">
        <v>34</v>
      </c>
      <c r="K458" t="s">
        <v>62</v>
      </c>
      <c r="L458">
        <v>24000</v>
      </c>
      <c r="M458">
        <v>17</v>
      </c>
      <c r="N458">
        <v>408000</v>
      </c>
      <c r="O458">
        <v>176.6</v>
      </c>
      <c r="P458" t="s">
        <v>39</v>
      </c>
    </row>
    <row r="459" spans="1:17" x14ac:dyDescent="0.25">
      <c r="A459" t="s">
        <v>559</v>
      </c>
      <c r="B459" t="s">
        <v>560</v>
      </c>
      <c r="C459" s="1">
        <v>45717</v>
      </c>
      <c r="D459">
        <v>69</v>
      </c>
      <c r="E459" t="s">
        <v>70</v>
      </c>
      <c r="F459" t="s">
        <v>29</v>
      </c>
      <c r="G459" t="s">
        <v>30</v>
      </c>
      <c r="H459">
        <v>3</v>
      </c>
      <c r="I459" t="s">
        <v>50</v>
      </c>
      <c r="J459">
        <v>26</v>
      </c>
      <c r="K459" t="s">
        <v>23</v>
      </c>
      <c r="L459">
        <v>35000</v>
      </c>
      <c r="M459">
        <v>17</v>
      </c>
      <c r="N459">
        <v>595000</v>
      </c>
      <c r="O459">
        <v>120.7</v>
      </c>
      <c r="P459" t="s">
        <v>39</v>
      </c>
    </row>
    <row r="460" spans="1:17" x14ac:dyDescent="0.25">
      <c r="A460" t="s">
        <v>561</v>
      </c>
      <c r="B460" t="s">
        <v>562</v>
      </c>
      <c r="C460" s="1">
        <v>45717</v>
      </c>
      <c r="D460">
        <v>56</v>
      </c>
      <c r="E460" t="s">
        <v>79</v>
      </c>
      <c r="F460" t="s">
        <v>20</v>
      </c>
      <c r="G460" t="s">
        <v>21</v>
      </c>
      <c r="H460">
        <v>3</v>
      </c>
      <c r="I460" t="s">
        <v>50</v>
      </c>
      <c r="J460">
        <v>14</v>
      </c>
      <c r="K460" t="s">
        <v>51</v>
      </c>
      <c r="L460">
        <v>9000</v>
      </c>
      <c r="M460">
        <v>12</v>
      </c>
      <c r="N460">
        <v>108000</v>
      </c>
      <c r="O460">
        <v>142.22</v>
      </c>
      <c r="P460" t="s">
        <v>39</v>
      </c>
    </row>
    <row r="461" spans="1:17" x14ac:dyDescent="0.25">
      <c r="A461" t="s">
        <v>563</v>
      </c>
      <c r="B461" t="s">
        <v>564</v>
      </c>
      <c r="C461" s="1">
        <v>45689</v>
      </c>
      <c r="D461">
        <v>69</v>
      </c>
      <c r="E461" t="s">
        <v>86</v>
      </c>
      <c r="F461" t="s">
        <v>29</v>
      </c>
      <c r="G461" t="s">
        <v>30</v>
      </c>
      <c r="H461">
        <v>1</v>
      </c>
      <c r="I461" t="s">
        <v>37</v>
      </c>
      <c r="J461">
        <v>57</v>
      </c>
      <c r="K461" t="s">
        <v>164</v>
      </c>
      <c r="L461">
        <v>600</v>
      </c>
      <c r="M461">
        <v>2</v>
      </c>
      <c r="N461">
        <v>1200</v>
      </c>
      <c r="O461">
        <v>11.09</v>
      </c>
      <c r="P461" t="s">
        <v>39</v>
      </c>
    </row>
    <row r="462" spans="1:17" x14ac:dyDescent="0.25">
      <c r="A462" t="s">
        <v>565</v>
      </c>
      <c r="B462" t="s">
        <v>566</v>
      </c>
      <c r="C462" s="1">
        <v>45717</v>
      </c>
      <c r="D462">
        <v>50</v>
      </c>
      <c r="E462" t="s">
        <v>28</v>
      </c>
      <c r="F462" t="s">
        <v>36</v>
      </c>
      <c r="G462" t="s">
        <v>30</v>
      </c>
      <c r="H462">
        <v>2</v>
      </c>
      <c r="I462" t="s">
        <v>22</v>
      </c>
      <c r="J462">
        <v>44</v>
      </c>
      <c r="K462" t="s">
        <v>115</v>
      </c>
      <c r="L462">
        <v>25000</v>
      </c>
      <c r="M462">
        <v>4</v>
      </c>
      <c r="N462">
        <v>100000</v>
      </c>
      <c r="O462">
        <v>162.9</v>
      </c>
      <c r="P462" t="s">
        <v>39</v>
      </c>
    </row>
    <row r="463" spans="1:17" x14ac:dyDescent="0.25">
      <c r="A463" t="s">
        <v>565</v>
      </c>
      <c r="B463" t="s">
        <v>566</v>
      </c>
      <c r="C463" s="1">
        <v>45717</v>
      </c>
      <c r="D463">
        <v>50</v>
      </c>
      <c r="E463" t="s">
        <v>28</v>
      </c>
      <c r="F463" t="s">
        <v>41</v>
      </c>
      <c r="G463" t="s">
        <v>30</v>
      </c>
      <c r="H463">
        <v>2</v>
      </c>
      <c r="I463" t="s">
        <v>22</v>
      </c>
      <c r="J463">
        <v>44</v>
      </c>
      <c r="K463" t="s">
        <v>62</v>
      </c>
      <c r="L463">
        <v>24000</v>
      </c>
      <c r="M463">
        <v>18</v>
      </c>
      <c r="N463">
        <v>432000</v>
      </c>
      <c r="O463">
        <v>173.67</v>
      </c>
      <c r="P463" t="s">
        <v>39</v>
      </c>
    </row>
    <row r="464" spans="1:17" x14ac:dyDescent="0.25">
      <c r="A464" t="s">
        <v>565</v>
      </c>
      <c r="B464" t="s">
        <v>566</v>
      </c>
      <c r="C464" s="1">
        <v>45717</v>
      </c>
      <c r="D464">
        <v>50</v>
      </c>
      <c r="E464" t="s">
        <v>28</v>
      </c>
      <c r="F464" t="s">
        <v>29</v>
      </c>
      <c r="G464" t="s">
        <v>30</v>
      </c>
      <c r="H464">
        <v>2</v>
      </c>
      <c r="I464" t="s">
        <v>22</v>
      </c>
      <c r="J464">
        <v>44</v>
      </c>
      <c r="K464" t="s">
        <v>72</v>
      </c>
      <c r="L464">
        <v>350</v>
      </c>
      <c r="M464">
        <v>18</v>
      </c>
      <c r="N464">
        <v>6300</v>
      </c>
      <c r="O464">
        <v>148.61000000000001</v>
      </c>
      <c r="P464" t="s">
        <v>39</v>
      </c>
    </row>
    <row r="465" spans="1:17" x14ac:dyDescent="0.25">
      <c r="A465" t="s">
        <v>567</v>
      </c>
      <c r="B465" t="s">
        <v>568</v>
      </c>
      <c r="C465" s="1">
        <v>45658</v>
      </c>
      <c r="D465">
        <v>46</v>
      </c>
      <c r="E465" t="s">
        <v>189</v>
      </c>
      <c r="F465" t="s">
        <v>36</v>
      </c>
      <c r="G465" t="s">
        <v>30</v>
      </c>
      <c r="H465">
        <v>4</v>
      </c>
      <c r="I465" t="s">
        <v>114</v>
      </c>
      <c r="J465">
        <v>45</v>
      </c>
      <c r="K465" t="s">
        <v>42</v>
      </c>
      <c r="L465">
        <v>9000</v>
      </c>
      <c r="M465">
        <v>7</v>
      </c>
      <c r="N465">
        <v>63000</v>
      </c>
      <c r="O465">
        <v>148.86000000000001</v>
      </c>
      <c r="P465" t="s">
        <v>39</v>
      </c>
    </row>
    <row r="466" spans="1:17" x14ac:dyDescent="0.25">
      <c r="A466" t="s">
        <v>567</v>
      </c>
      <c r="B466" t="s">
        <v>568</v>
      </c>
      <c r="C466" s="1">
        <v>45658</v>
      </c>
      <c r="D466">
        <v>46</v>
      </c>
      <c r="E466" t="s">
        <v>189</v>
      </c>
      <c r="F466" t="s">
        <v>29</v>
      </c>
      <c r="G466" t="s">
        <v>30</v>
      </c>
      <c r="H466">
        <v>4</v>
      </c>
      <c r="I466" t="s">
        <v>114</v>
      </c>
      <c r="J466">
        <v>45</v>
      </c>
      <c r="K466" t="s">
        <v>31</v>
      </c>
      <c r="L466">
        <v>5500</v>
      </c>
      <c r="M466">
        <v>12</v>
      </c>
      <c r="N466">
        <v>66000</v>
      </c>
      <c r="O466">
        <v>166.08</v>
      </c>
      <c r="P466" t="s">
        <v>39</v>
      </c>
    </row>
    <row r="467" spans="1:17" x14ac:dyDescent="0.25">
      <c r="A467" t="s">
        <v>567</v>
      </c>
      <c r="B467" t="s">
        <v>568</v>
      </c>
      <c r="C467" s="1">
        <v>45658</v>
      </c>
      <c r="D467">
        <v>46</v>
      </c>
      <c r="E467" t="s">
        <v>189</v>
      </c>
      <c r="F467" t="s">
        <v>41</v>
      </c>
      <c r="G467" t="s">
        <v>30</v>
      </c>
      <c r="H467">
        <v>4</v>
      </c>
      <c r="I467" t="s">
        <v>114</v>
      </c>
      <c r="J467">
        <v>45</v>
      </c>
      <c r="K467" t="s">
        <v>62</v>
      </c>
      <c r="L467">
        <v>24000</v>
      </c>
      <c r="M467">
        <v>20</v>
      </c>
      <c r="N467">
        <v>480000</v>
      </c>
      <c r="O467">
        <v>109.55</v>
      </c>
      <c r="P467" t="s">
        <v>39</v>
      </c>
    </row>
    <row r="468" spans="1:17" x14ac:dyDescent="0.25">
      <c r="A468" t="s">
        <v>569</v>
      </c>
      <c r="B468" t="s">
        <v>570</v>
      </c>
      <c r="C468" s="1">
        <v>45658</v>
      </c>
      <c r="D468">
        <v>40</v>
      </c>
      <c r="E468" t="s">
        <v>101</v>
      </c>
      <c r="F468" t="s">
        <v>41</v>
      </c>
      <c r="G468" t="s">
        <v>30</v>
      </c>
      <c r="H468">
        <v>2</v>
      </c>
      <c r="I468" t="s">
        <v>22</v>
      </c>
      <c r="J468">
        <v>12</v>
      </c>
      <c r="K468" t="s">
        <v>71</v>
      </c>
      <c r="L468">
        <v>14500</v>
      </c>
      <c r="M468">
        <v>9</v>
      </c>
      <c r="N468">
        <v>130500</v>
      </c>
      <c r="O468">
        <v>56.18</v>
      </c>
      <c r="P468" t="s">
        <v>39</v>
      </c>
    </row>
    <row r="469" spans="1:17" x14ac:dyDescent="0.25">
      <c r="A469" t="s">
        <v>569</v>
      </c>
      <c r="B469" t="s">
        <v>570</v>
      </c>
      <c r="C469" s="1">
        <v>45658</v>
      </c>
      <c r="D469">
        <v>40</v>
      </c>
      <c r="E469" t="s">
        <v>101</v>
      </c>
      <c r="F469" t="s">
        <v>20</v>
      </c>
      <c r="G469" t="s">
        <v>30</v>
      </c>
      <c r="H469">
        <v>2</v>
      </c>
      <c r="I469" t="s">
        <v>22</v>
      </c>
      <c r="J469">
        <v>12</v>
      </c>
      <c r="K469" t="s">
        <v>46</v>
      </c>
      <c r="L469">
        <v>4500</v>
      </c>
      <c r="M469">
        <v>9</v>
      </c>
      <c r="N469">
        <v>40500</v>
      </c>
      <c r="O469">
        <v>32.61</v>
      </c>
      <c r="P469" t="s">
        <v>39</v>
      </c>
    </row>
    <row r="470" spans="1:17" x14ac:dyDescent="0.25">
      <c r="A470" t="s">
        <v>569</v>
      </c>
      <c r="B470" t="s">
        <v>570</v>
      </c>
      <c r="C470" s="1">
        <v>45658</v>
      </c>
      <c r="D470">
        <v>40</v>
      </c>
      <c r="E470" t="s">
        <v>101</v>
      </c>
      <c r="F470" t="s">
        <v>29</v>
      </c>
      <c r="G470" t="s">
        <v>30</v>
      </c>
      <c r="H470">
        <v>2</v>
      </c>
      <c r="I470" t="s">
        <v>22</v>
      </c>
      <c r="J470">
        <v>12</v>
      </c>
      <c r="K470" t="s">
        <v>102</v>
      </c>
      <c r="L470">
        <v>900</v>
      </c>
      <c r="M470">
        <v>5</v>
      </c>
      <c r="N470">
        <v>4500</v>
      </c>
      <c r="O470">
        <v>66.45</v>
      </c>
      <c r="P470" t="s">
        <v>39</v>
      </c>
    </row>
    <row r="471" spans="1:17" x14ac:dyDescent="0.25">
      <c r="A471" t="s">
        <v>571</v>
      </c>
      <c r="B471" t="s">
        <v>503</v>
      </c>
      <c r="C471" s="1">
        <v>45717</v>
      </c>
      <c r="D471">
        <v>35</v>
      </c>
      <c r="E471" t="s">
        <v>258</v>
      </c>
      <c r="F471" t="s">
        <v>36</v>
      </c>
      <c r="G471" t="s">
        <v>21</v>
      </c>
      <c r="H471">
        <v>4</v>
      </c>
      <c r="I471" t="s">
        <v>114</v>
      </c>
      <c r="J471">
        <v>50</v>
      </c>
      <c r="K471" t="s">
        <v>71</v>
      </c>
      <c r="L471">
        <v>14500</v>
      </c>
      <c r="M471">
        <v>17</v>
      </c>
      <c r="N471">
        <v>246500</v>
      </c>
      <c r="O471">
        <v>191.42</v>
      </c>
      <c r="P471" t="s">
        <v>39</v>
      </c>
    </row>
    <row r="472" spans="1:17" x14ac:dyDescent="0.25">
      <c r="A472" t="s">
        <v>571</v>
      </c>
      <c r="B472" t="s">
        <v>503</v>
      </c>
      <c r="C472" s="1">
        <v>45717</v>
      </c>
      <c r="D472">
        <v>35</v>
      </c>
      <c r="E472" t="s">
        <v>258</v>
      </c>
      <c r="F472" t="s">
        <v>41</v>
      </c>
      <c r="G472" t="s">
        <v>21</v>
      </c>
      <c r="H472">
        <v>4</v>
      </c>
      <c r="I472" t="s">
        <v>114</v>
      </c>
      <c r="J472">
        <v>50</v>
      </c>
      <c r="K472" t="s">
        <v>42</v>
      </c>
      <c r="L472">
        <v>9000</v>
      </c>
      <c r="M472">
        <v>6</v>
      </c>
      <c r="N472">
        <v>54000</v>
      </c>
      <c r="O472">
        <v>157.36000000000001</v>
      </c>
      <c r="P472" t="s">
        <v>39</v>
      </c>
    </row>
    <row r="473" spans="1:17" x14ac:dyDescent="0.25">
      <c r="A473" t="s">
        <v>571</v>
      </c>
      <c r="B473" t="s">
        <v>503</v>
      </c>
      <c r="C473" s="1">
        <v>45717</v>
      </c>
      <c r="D473">
        <v>35</v>
      </c>
      <c r="E473" t="s">
        <v>258</v>
      </c>
      <c r="F473" t="s">
        <v>20</v>
      </c>
      <c r="G473" t="s">
        <v>21</v>
      </c>
      <c r="H473">
        <v>4</v>
      </c>
      <c r="I473" t="s">
        <v>114</v>
      </c>
      <c r="J473">
        <v>50</v>
      </c>
      <c r="K473" t="s">
        <v>23</v>
      </c>
      <c r="L473">
        <v>35000</v>
      </c>
      <c r="M473">
        <v>13</v>
      </c>
      <c r="N473">
        <v>455000</v>
      </c>
      <c r="O473">
        <v>108.84</v>
      </c>
      <c r="P473" t="s">
        <v>39</v>
      </c>
    </row>
    <row r="474" spans="1:17" x14ac:dyDescent="0.25">
      <c r="A474" t="s">
        <v>572</v>
      </c>
      <c r="B474" t="s">
        <v>573</v>
      </c>
      <c r="C474" s="1">
        <v>45717</v>
      </c>
      <c r="D474">
        <v>60</v>
      </c>
      <c r="E474" t="s">
        <v>113</v>
      </c>
      <c r="F474" t="s">
        <v>29</v>
      </c>
      <c r="G474" t="s">
        <v>21</v>
      </c>
      <c r="H474">
        <v>3</v>
      </c>
      <c r="I474" t="s">
        <v>50</v>
      </c>
      <c r="J474">
        <v>43</v>
      </c>
      <c r="K474" t="s">
        <v>193</v>
      </c>
      <c r="L474">
        <v>6500</v>
      </c>
      <c r="M474">
        <v>1</v>
      </c>
      <c r="N474">
        <v>6500</v>
      </c>
      <c r="O474">
        <v>164.83</v>
      </c>
      <c r="P474" t="s">
        <v>39</v>
      </c>
    </row>
    <row r="475" spans="1:17" x14ac:dyDescent="0.25">
      <c r="A475" t="s">
        <v>574</v>
      </c>
      <c r="B475" t="s">
        <v>575</v>
      </c>
      <c r="C475" s="1">
        <v>45689</v>
      </c>
      <c r="D475">
        <v>60</v>
      </c>
      <c r="E475" t="s">
        <v>198</v>
      </c>
      <c r="F475" t="s">
        <v>29</v>
      </c>
      <c r="G475" t="s">
        <v>21</v>
      </c>
      <c r="H475">
        <v>1</v>
      </c>
      <c r="I475" t="s">
        <v>37</v>
      </c>
      <c r="J475">
        <v>58</v>
      </c>
      <c r="K475" t="s">
        <v>87</v>
      </c>
      <c r="L475">
        <v>7500</v>
      </c>
      <c r="M475">
        <v>10</v>
      </c>
      <c r="N475">
        <v>75000</v>
      </c>
      <c r="O475">
        <v>51.69</v>
      </c>
      <c r="P475" t="s">
        <v>39</v>
      </c>
    </row>
    <row r="476" spans="1:17" x14ac:dyDescent="0.25">
      <c r="A476" t="s">
        <v>574</v>
      </c>
      <c r="B476" t="s">
        <v>575</v>
      </c>
      <c r="C476" s="1">
        <v>45689</v>
      </c>
      <c r="D476">
        <v>60</v>
      </c>
      <c r="E476" t="s">
        <v>198</v>
      </c>
      <c r="F476" t="s">
        <v>41</v>
      </c>
      <c r="G476" t="s">
        <v>21</v>
      </c>
      <c r="H476">
        <v>1</v>
      </c>
      <c r="I476" t="s">
        <v>37</v>
      </c>
      <c r="J476">
        <v>58</v>
      </c>
      <c r="K476" t="s">
        <v>42</v>
      </c>
      <c r="L476">
        <v>9000</v>
      </c>
      <c r="M476">
        <v>12</v>
      </c>
      <c r="N476">
        <v>108000</v>
      </c>
      <c r="O476">
        <v>182.31</v>
      </c>
      <c r="P476" t="s">
        <v>39</v>
      </c>
    </row>
    <row r="477" spans="1:17" x14ac:dyDescent="0.25">
      <c r="A477" t="s">
        <v>576</v>
      </c>
      <c r="B477" t="s">
        <v>577</v>
      </c>
      <c r="C477" s="1">
        <v>45689</v>
      </c>
      <c r="D477">
        <v>73</v>
      </c>
      <c r="E477" t="s">
        <v>90</v>
      </c>
      <c r="F477" t="s">
        <v>20</v>
      </c>
      <c r="G477" t="s">
        <v>21</v>
      </c>
      <c r="H477">
        <v>3</v>
      </c>
      <c r="I477" t="s">
        <v>50</v>
      </c>
      <c r="J477">
        <v>19</v>
      </c>
      <c r="K477" t="s">
        <v>58</v>
      </c>
      <c r="L477">
        <v>16000</v>
      </c>
      <c r="M477">
        <v>7</v>
      </c>
      <c r="N477">
        <v>112000</v>
      </c>
      <c r="O477">
        <v>125.57</v>
      </c>
      <c r="P477" t="s">
        <v>39</v>
      </c>
    </row>
    <row r="478" spans="1:17" x14ac:dyDescent="0.25">
      <c r="A478" t="s">
        <v>578</v>
      </c>
      <c r="B478" t="s">
        <v>579</v>
      </c>
      <c r="C478" s="1">
        <v>45689</v>
      </c>
      <c r="D478">
        <v>70</v>
      </c>
      <c r="E478" t="s">
        <v>95</v>
      </c>
      <c r="F478" t="s">
        <v>41</v>
      </c>
      <c r="G478" t="s">
        <v>21</v>
      </c>
      <c r="H478">
        <v>1</v>
      </c>
      <c r="I478" t="s">
        <v>37</v>
      </c>
      <c r="J478">
        <v>35</v>
      </c>
      <c r="K478" t="s">
        <v>71</v>
      </c>
      <c r="L478">
        <v>14500</v>
      </c>
      <c r="M478">
        <v>2</v>
      </c>
      <c r="N478">
        <v>29000</v>
      </c>
      <c r="O478">
        <v>143.52000000000001</v>
      </c>
      <c r="P478" t="s">
        <v>39</v>
      </c>
    </row>
    <row r="479" spans="1:17" x14ac:dyDescent="0.25">
      <c r="A479" t="s">
        <v>580</v>
      </c>
      <c r="B479" t="s">
        <v>581</v>
      </c>
      <c r="C479" s="1">
        <v>45717</v>
      </c>
      <c r="D479">
        <v>25</v>
      </c>
      <c r="E479" t="s">
        <v>49</v>
      </c>
      <c r="F479" t="s">
        <v>36</v>
      </c>
      <c r="G479" t="s">
        <v>21</v>
      </c>
      <c r="H479">
        <v>5</v>
      </c>
      <c r="I479" t="s">
        <v>55</v>
      </c>
      <c r="J479">
        <v>51</v>
      </c>
      <c r="K479" t="s">
        <v>105</v>
      </c>
      <c r="L479">
        <v>75000</v>
      </c>
      <c r="M479">
        <v>13</v>
      </c>
      <c r="N479">
        <v>975000</v>
      </c>
      <c r="O479">
        <v>77.91</v>
      </c>
      <c r="P479" t="s">
        <v>24</v>
      </c>
      <c r="Q479" t="s">
        <v>32</v>
      </c>
    </row>
    <row r="480" spans="1:17" x14ac:dyDescent="0.25">
      <c r="A480" t="s">
        <v>582</v>
      </c>
      <c r="B480" t="s">
        <v>583</v>
      </c>
      <c r="C480" s="1">
        <v>45658</v>
      </c>
      <c r="D480">
        <v>56</v>
      </c>
      <c r="E480" t="s">
        <v>118</v>
      </c>
      <c r="F480" t="s">
        <v>41</v>
      </c>
      <c r="G480" t="s">
        <v>30</v>
      </c>
      <c r="H480">
        <v>5</v>
      </c>
      <c r="I480" t="s">
        <v>55</v>
      </c>
      <c r="J480">
        <v>44</v>
      </c>
      <c r="K480" t="s">
        <v>42</v>
      </c>
      <c r="L480">
        <v>9000</v>
      </c>
      <c r="M480">
        <v>17</v>
      </c>
      <c r="N480">
        <v>153000</v>
      </c>
      <c r="O480">
        <v>71.86</v>
      </c>
      <c r="P480" t="s">
        <v>24</v>
      </c>
      <c r="Q480" t="s">
        <v>284</v>
      </c>
    </row>
    <row r="481" spans="1:17" x14ac:dyDescent="0.25">
      <c r="A481" t="s">
        <v>582</v>
      </c>
      <c r="B481" t="s">
        <v>583</v>
      </c>
      <c r="C481" s="1">
        <v>45658</v>
      </c>
      <c r="D481">
        <v>56</v>
      </c>
      <c r="E481" t="s">
        <v>118</v>
      </c>
      <c r="F481" t="s">
        <v>36</v>
      </c>
      <c r="G481" t="s">
        <v>30</v>
      </c>
      <c r="H481">
        <v>5</v>
      </c>
      <c r="I481" t="s">
        <v>55</v>
      </c>
      <c r="J481">
        <v>44</v>
      </c>
      <c r="K481" t="s">
        <v>38</v>
      </c>
      <c r="L481">
        <v>20000</v>
      </c>
      <c r="M481">
        <v>10</v>
      </c>
      <c r="N481">
        <v>200000</v>
      </c>
      <c r="O481">
        <v>58.32</v>
      </c>
      <c r="P481" t="s">
        <v>24</v>
      </c>
      <c r="Q481" t="s">
        <v>284</v>
      </c>
    </row>
    <row r="482" spans="1:17" x14ac:dyDescent="0.25">
      <c r="A482" t="s">
        <v>582</v>
      </c>
      <c r="B482" t="s">
        <v>583</v>
      </c>
      <c r="C482" s="1">
        <v>45658</v>
      </c>
      <c r="D482">
        <v>56</v>
      </c>
      <c r="E482" t="s">
        <v>118</v>
      </c>
      <c r="F482" t="s">
        <v>29</v>
      </c>
      <c r="G482" t="s">
        <v>30</v>
      </c>
      <c r="H482">
        <v>5</v>
      </c>
      <c r="I482" t="s">
        <v>55</v>
      </c>
      <c r="J482">
        <v>44</v>
      </c>
      <c r="K482" t="s">
        <v>83</v>
      </c>
      <c r="L482">
        <v>1000</v>
      </c>
      <c r="M482">
        <v>15</v>
      </c>
      <c r="N482">
        <v>15000</v>
      </c>
      <c r="O482">
        <v>56.66</v>
      </c>
      <c r="P482" t="s">
        <v>24</v>
      </c>
      <c r="Q482" t="s">
        <v>284</v>
      </c>
    </row>
    <row r="483" spans="1:17" x14ac:dyDescent="0.25">
      <c r="A483" t="s">
        <v>584</v>
      </c>
      <c r="B483" t="s">
        <v>585</v>
      </c>
      <c r="C483" s="1">
        <v>45689</v>
      </c>
      <c r="D483">
        <v>66</v>
      </c>
      <c r="E483" t="s">
        <v>118</v>
      </c>
      <c r="F483" t="s">
        <v>36</v>
      </c>
      <c r="G483" t="s">
        <v>30</v>
      </c>
      <c r="H483">
        <v>2</v>
      </c>
      <c r="I483" t="s">
        <v>22</v>
      </c>
      <c r="J483">
        <v>11</v>
      </c>
      <c r="K483" t="s">
        <v>62</v>
      </c>
      <c r="L483">
        <v>24000</v>
      </c>
      <c r="M483">
        <v>12</v>
      </c>
      <c r="N483">
        <v>288000</v>
      </c>
      <c r="O483">
        <v>135.62</v>
      </c>
      <c r="P483" t="s">
        <v>39</v>
      </c>
    </row>
    <row r="484" spans="1:17" x14ac:dyDescent="0.25">
      <c r="A484" t="s">
        <v>584</v>
      </c>
      <c r="B484" t="s">
        <v>585</v>
      </c>
      <c r="C484" s="1">
        <v>45689</v>
      </c>
      <c r="D484">
        <v>66</v>
      </c>
      <c r="E484" t="s">
        <v>118</v>
      </c>
      <c r="F484" t="s">
        <v>29</v>
      </c>
      <c r="G484" t="s">
        <v>30</v>
      </c>
      <c r="H484">
        <v>2</v>
      </c>
      <c r="I484" t="s">
        <v>22</v>
      </c>
      <c r="J484">
        <v>11</v>
      </c>
      <c r="K484" t="s">
        <v>102</v>
      </c>
      <c r="L484">
        <v>900</v>
      </c>
      <c r="M484">
        <v>18</v>
      </c>
      <c r="N484">
        <v>16200</v>
      </c>
      <c r="O484">
        <v>110.93</v>
      </c>
      <c r="P484" t="s">
        <v>39</v>
      </c>
    </row>
    <row r="485" spans="1:17" x14ac:dyDescent="0.25">
      <c r="A485" t="s">
        <v>584</v>
      </c>
      <c r="B485" t="s">
        <v>585</v>
      </c>
      <c r="C485" s="1">
        <v>45689</v>
      </c>
      <c r="D485">
        <v>66</v>
      </c>
      <c r="E485" t="s">
        <v>118</v>
      </c>
      <c r="F485" t="s">
        <v>41</v>
      </c>
      <c r="G485" t="s">
        <v>30</v>
      </c>
      <c r="H485">
        <v>2</v>
      </c>
      <c r="I485" t="s">
        <v>22</v>
      </c>
      <c r="J485">
        <v>11</v>
      </c>
      <c r="K485" t="s">
        <v>38</v>
      </c>
      <c r="L485">
        <v>20000</v>
      </c>
      <c r="M485">
        <v>1</v>
      </c>
      <c r="N485">
        <v>20000</v>
      </c>
      <c r="O485">
        <v>25.09</v>
      </c>
      <c r="P485" t="s">
        <v>39</v>
      </c>
    </row>
    <row r="486" spans="1:17" x14ac:dyDescent="0.25">
      <c r="A486" t="s">
        <v>586</v>
      </c>
      <c r="B486" t="s">
        <v>587</v>
      </c>
      <c r="C486" s="1">
        <v>45717</v>
      </c>
      <c r="D486">
        <v>26</v>
      </c>
      <c r="E486" t="s">
        <v>149</v>
      </c>
      <c r="F486" t="s">
        <v>20</v>
      </c>
      <c r="G486" t="s">
        <v>21</v>
      </c>
      <c r="H486">
        <v>2</v>
      </c>
      <c r="I486" t="s">
        <v>22</v>
      </c>
      <c r="J486">
        <v>48</v>
      </c>
      <c r="K486" t="s">
        <v>46</v>
      </c>
      <c r="L486">
        <v>4500</v>
      </c>
      <c r="M486">
        <v>9</v>
      </c>
      <c r="N486">
        <v>40500</v>
      </c>
      <c r="O486">
        <v>123.57</v>
      </c>
      <c r="P486" t="s">
        <v>39</v>
      </c>
    </row>
    <row r="487" spans="1:17" x14ac:dyDescent="0.25">
      <c r="A487" t="s">
        <v>586</v>
      </c>
      <c r="B487" t="s">
        <v>587</v>
      </c>
      <c r="C487" s="1">
        <v>45717</v>
      </c>
      <c r="D487">
        <v>26</v>
      </c>
      <c r="E487" t="s">
        <v>149</v>
      </c>
      <c r="F487" t="s">
        <v>41</v>
      </c>
      <c r="G487" t="s">
        <v>21</v>
      </c>
      <c r="H487">
        <v>2</v>
      </c>
      <c r="I487" t="s">
        <v>22</v>
      </c>
      <c r="J487">
        <v>48</v>
      </c>
      <c r="K487" t="s">
        <v>38</v>
      </c>
      <c r="L487">
        <v>20000</v>
      </c>
      <c r="M487">
        <v>19</v>
      </c>
      <c r="N487">
        <v>380000</v>
      </c>
      <c r="O487">
        <v>23.37</v>
      </c>
      <c r="P487" t="s">
        <v>39</v>
      </c>
    </row>
    <row r="488" spans="1:17" x14ac:dyDescent="0.25">
      <c r="A488" t="s">
        <v>586</v>
      </c>
      <c r="B488" t="s">
        <v>587</v>
      </c>
      <c r="C488" s="1">
        <v>45717</v>
      </c>
      <c r="D488">
        <v>26</v>
      </c>
      <c r="E488" t="s">
        <v>149</v>
      </c>
      <c r="F488" t="s">
        <v>36</v>
      </c>
      <c r="G488" t="s">
        <v>21</v>
      </c>
      <c r="H488">
        <v>2</v>
      </c>
      <c r="I488" t="s">
        <v>22</v>
      </c>
      <c r="J488">
        <v>48</v>
      </c>
      <c r="K488" t="s">
        <v>42</v>
      </c>
      <c r="L488">
        <v>9000</v>
      </c>
      <c r="M488">
        <v>18</v>
      </c>
      <c r="N488">
        <v>162000</v>
      </c>
      <c r="O488">
        <v>170.35</v>
      </c>
      <c r="P488" t="s">
        <v>39</v>
      </c>
    </row>
    <row r="489" spans="1:17" x14ac:dyDescent="0.25">
      <c r="A489" t="s">
        <v>588</v>
      </c>
      <c r="B489" t="s">
        <v>589</v>
      </c>
      <c r="C489" s="1">
        <v>45658</v>
      </c>
      <c r="D489">
        <v>25</v>
      </c>
      <c r="E489" t="s">
        <v>101</v>
      </c>
      <c r="F489" t="s">
        <v>36</v>
      </c>
      <c r="G489" t="s">
        <v>21</v>
      </c>
      <c r="H489">
        <v>2</v>
      </c>
      <c r="I489" t="s">
        <v>22</v>
      </c>
      <c r="J489">
        <v>17</v>
      </c>
      <c r="K489" t="s">
        <v>65</v>
      </c>
      <c r="L489">
        <v>30000</v>
      </c>
      <c r="M489">
        <v>8</v>
      </c>
      <c r="N489">
        <v>240000</v>
      </c>
      <c r="O489">
        <v>134.41999999999999</v>
      </c>
      <c r="P489" t="s">
        <v>39</v>
      </c>
    </row>
    <row r="490" spans="1:17" x14ac:dyDescent="0.25">
      <c r="A490" t="s">
        <v>588</v>
      </c>
      <c r="B490" t="s">
        <v>589</v>
      </c>
      <c r="C490" s="1">
        <v>45658</v>
      </c>
      <c r="D490">
        <v>25</v>
      </c>
      <c r="E490" t="s">
        <v>101</v>
      </c>
      <c r="F490" t="s">
        <v>20</v>
      </c>
      <c r="G490" t="s">
        <v>21</v>
      </c>
      <c r="H490">
        <v>2</v>
      </c>
      <c r="I490" t="s">
        <v>22</v>
      </c>
      <c r="J490">
        <v>17</v>
      </c>
      <c r="K490" t="s">
        <v>58</v>
      </c>
      <c r="L490">
        <v>16000</v>
      </c>
      <c r="M490">
        <v>3</v>
      </c>
      <c r="N490">
        <v>48000</v>
      </c>
      <c r="O490">
        <v>57.38</v>
      </c>
      <c r="P490" t="s">
        <v>39</v>
      </c>
    </row>
    <row r="491" spans="1:17" x14ac:dyDescent="0.25">
      <c r="A491" t="s">
        <v>590</v>
      </c>
      <c r="B491" t="s">
        <v>591</v>
      </c>
      <c r="C491" s="1">
        <v>45717</v>
      </c>
      <c r="D491">
        <v>56</v>
      </c>
      <c r="E491" t="s">
        <v>90</v>
      </c>
      <c r="F491" t="s">
        <v>36</v>
      </c>
      <c r="G491" t="s">
        <v>30</v>
      </c>
      <c r="H491">
        <v>5</v>
      </c>
      <c r="I491" t="s">
        <v>55</v>
      </c>
      <c r="J491">
        <v>22</v>
      </c>
      <c r="K491" t="s">
        <v>65</v>
      </c>
      <c r="L491">
        <v>30000</v>
      </c>
      <c r="M491">
        <v>8</v>
      </c>
      <c r="N491">
        <v>240000</v>
      </c>
      <c r="O491">
        <v>1.46</v>
      </c>
      <c r="P491" t="s">
        <v>24</v>
      </c>
      <c r="Q491" t="s">
        <v>25</v>
      </c>
    </row>
    <row r="492" spans="1:17" x14ac:dyDescent="0.25">
      <c r="A492" t="s">
        <v>590</v>
      </c>
      <c r="B492" t="s">
        <v>591</v>
      </c>
      <c r="C492" s="1">
        <v>45717</v>
      </c>
      <c r="D492">
        <v>56</v>
      </c>
      <c r="E492" t="s">
        <v>90</v>
      </c>
      <c r="F492" t="s">
        <v>29</v>
      </c>
      <c r="G492" t="s">
        <v>30</v>
      </c>
      <c r="H492">
        <v>5</v>
      </c>
      <c r="I492" t="s">
        <v>55</v>
      </c>
      <c r="J492">
        <v>22</v>
      </c>
      <c r="K492" t="s">
        <v>46</v>
      </c>
      <c r="L492">
        <v>4500</v>
      </c>
      <c r="M492">
        <v>14</v>
      </c>
      <c r="N492">
        <v>63000</v>
      </c>
      <c r="O492">
        <v>142.58000000000001</v>
      </c>
      <c r="P492" t="s">
        <v>24</v>
      </c>
      <c r="Q492" t="s">
        <v>25</v>
      </c>
    </row>
    <row r="493" spans="1:17" x14ac:dyDescent="0.25">
      <c r="A493" t="s">
        <v>592</v>
      </c>
      <c r="B493" t="s">
        <v>593</v>
      </c>
      <c r="C493" s="1">
        <v>45689</v>
      </c>
      <c r="D493">
        <v>62</v>
      </c>
      <c r="E493" t="s">
        <v>140</v>
      </c>
      <c r="F493" t="s">
        <v>29</v>
      </c>
      <c r="G493" t="s">
        <v>30</v>
      </c>
      <c r="H493">
        <v>4</v>
      </c>
      <c r="I493" t="s">
        <v>114</v>
      </c>
      <c r="J493">
        <v>57</v>
      </c>
      <c r="K493" t="s">
        <v>83</v>
      </c>
      <c r="L493">
        <v>1000</v>
      </c>
      <c r="M493">
        <v>20</v>
      </c>
      <c r="N493">
        <v>20000</v>
      </c>
      <c r="O493">
        <v>35.57</v>
      </c>
      <c r="P493" t="s">
        <v>39</v>
      </c>
    </row>
    <row r="494" spans="1:17" x14ac:dyDescent="0.25">
      <c r="A494" t="s">
        <v>592</v>
      </c>
      <c r="B494" t="s">
        <v>593</v>
      </c>
      <c r="C494" s="1">
        <v>45689</v>
      </c>
      <c r="D494">
        <v>62</v>
      </c>
      <c r="E494" t="s">
        <v>140</v>
      </c>
      <c r="F494" t="s">
        <v>36</v>
      </c>
      <c r="G494" t="s">
        <v>30</v>
      </c>
      <c r="H494">
        <v>4</v>
      </c>
      <c r="I494" t="s">
        <v>114</v>
      </c>
      <c r="J494">
        <v>57</v>
      </c>
      <c r="K494" t="s">
        <v>38</v>
      </c>
      <c r="L494">
        <v>20000</v>
      </c>
      <c r="M494">
        <v>5</v>
      </c>
      <c r="N494">
        <v>100000</v>
      </c>
      <c r="O494">
        <v>168.44</v>
      </c>
      <c r="P494" t="s">
        <v>39</v>
      </c>
    </row>
    <row r="495" spans="1:17" x14ac:dyDescent="0.25">
      <c r="A495" t="s">
        <v>594</v>
      </c>
      <c r="B495" t="s">
        <v>595</v>
      </c>
      <c r="C495" s="1">
        <v>45658</v>
      </c>
      <c r="D495">
        <v>41</v>
      </c>
      <c r="E495" t="s">
        <v>143</v>
      </c>
      <c r="F495" t="s">
        <v>41</v>
      </c>
      <c r="G495" t="s">
        <v>21</v>
      </c>
      <c r="H495">
        <v>1</v>
      </c>
      <c r="I495" t="s">
        <v>37</v>
      </c>
      <c r="J495">
        <v>47</v>
      </c>
      <c r="K495" t="s">
        <v>62</v>
      </c>
      <c r="L495">
        <v>24000</v>
      </c>
      <c r="M495">
        <v>2</v>
      </c>
      <c r="N495">
        <v>48000</v>
      </c>
      <c r="O495">
        <v>42.95</v>
      </c>
      <c r="P495" t="s">
        <v>39</v>
      </c>
    </row>
    <row r="496" spans="1:17" x14ac:dyDescent="0.25">
      <c r="A496" t="s">
        <v>594</v>
      </c>
      <c r="B496" t="s">
        <v>595</v>
      </c>
      <c r="C496" s="1">
        <v>45658</v>
      </c>
      <c r="D496">
        <v>41</v>
      </c>
      <c r="E496" t="s">
        <v>143</v>
      </c>
      <c r="F496" t="s">
        <v>36</v>
      </c>
      <c r="G496" t="s">
        <v>21</v>
      </c>
      <c r="H496">
        <v>1</v>
      </c>
      <c r="I496" t="s">
        <v>37</v>
      </c>
      <c r="J496">
        <v>47</v>
      </c>
      <c r="K496" t="s">
        <v>62</v>
      </c>
      <c r="L496">
        <v>24000</v>
      </c>
      <c r="M496">
        <v>18</v>
      </c>
      <c r="N496">
        <v>432000</v>
      </c>
      <c r="O496">
        <v>108.92</v>
      </c>
      <c r="P496" t="s">
        <v>39</v>
      </c>
    </row>
    <row r="497" spans="1:17" x14ac:dyDescent="0.25">
      <c r="A497" t="s">
        <v>594</v>
      </c>
      <c r="B497" t="s">
        <v>595</v>
      </c>
      <c r="C497" s="1">
        <v>45658</v>
      </c>
      <c r="D497">
        <v>41</v>
      </c>
      <c r="E497" t="s">
        <v>143</v>
      </c>
      <c r="F497" t="s">
        <v>20</v>
      </c>
      <c r="G497" t="s">
        <v>21</v>
      </c>
      <c r="H497">
        <v>1</v>
      </c>
      <c r="I497" t="s">
        <v>37</v>
      </c>
      <c r="J497">
        <v>47</v>
      </c>
      <c r="K497" t="s">
        <v>23</v>
      </c>
      <c r="L497">
        <v>35000</v>
      </c>
      <c r="M497">
        <v>5</v>
      </c>
      <c r="N497">
        <v>175000</v>
      </c>
      <c r="O497">
        <v>130.94999999999999</v>
      </c>
      <c r="P497" t="s">
        <v>39</v>
      </c>
    </row>
    <row r="498" spans="1:17" x14ac:dyDescent="0.25">
      <c r="A498" t="s">
        <v>596</v>
      </c>
      <c r="B498" t="s">
        <v>597</v>
      </c>
      <c r="C498" s="1">
        <v>45689</v>
      </c>
      <c r="D498">
        <v>66</v>
      </c>
      <c r="E498" t="s">
        <v>113</v>
      </c>
      <c r="F498" t="s">
        <v>36</v>
      </c>
      <c r="G498" t="s">
        <v>30</v>
      </c>
      <c r="H498">
        <v>5</v>
      </c>
      <c r="I498" t="s">
        <v>55</v>
      </c>
      <c r="J498">
        <v>9</v>
      </c>
      <c r="K498" t="s">
        <v>42</v>
      </c>
      <c r="L498">
        <v>9000</v>
      </c>
      <c r="M498">
        <v>20</v>
      </c>
      <c r="N498">
        <v>180000</v>
      </c>
      <c r="O498">
        <v>132.69999999999999</v>
      </c>
      <c r="P498" t="s">
        <v>39</v>
      </c>
    </row>
    <row r="499" spans="1:17" x14ac:dyDescent="0.25">
      <c r="A499" t="s">
        <v>596</v>
      </c>
      <c r="B499" t="s">
        <v>597</v>
      </c>
      <c r="C499" s="1">
        <v>45689</v>
      </c>
      <c r="D499">
        <v>66</v>
      </c>
      <c r="E499" t="s">
        <v>113</v>
      </c>
      <c r="F499" t="s">
        <v>29</v>
      </c>
      <c r="G499" t="s">
        <v>30</v>
      </c>
      <c r="H499">
        <v>5</v>
      </c>
      <c r="I499" t="s">
        <v>55</v>
      </c>
      <c r="J499">
        <v>9</v>
      </c>
      <c r="K499" t="s">
        <v>164</v>
      </c>
      <c r="L499">
        <v>600</v>
      </c>
      <c r="M499">
        <v>5</v>
      </c>
      <c r="N499">
        <v>3000</v>
      </c>
      <c r="O499">
        <v>151.56</v>
      </c>
      <c r="P499" t="s">
        <v>39</v>
      </c>
    </row>
    <row r="500" spans="1:17" x14ac:dyDescent="0.25">
      <c r="A500" t="s">
        <v>598</v>
      </c>
      <c r="B500" t="s">
        <v>599</v>
      </c>
      <c r="C500" s="1">
        <v>45689</v>
      </c>
      <c r="D500">
        <v>36</v>
      </c>
      <c r="E500" t="s">
        <v>131</v>
      </c>
      <c r="F500" t="s">
        <v>20</v>
      </c>
      <c r="G500" t="s">
        <v>21</v>
      </c>
      <c r="H500">
        <v>3</v>
      </c>
      <c r="I500" t="s">
        <v>50</v>
      </c>
      <c r="J500">
        <v>48</v>
      </c>
      <c r="K500" t="s">
        <v>51</v>
      </c>
      <c r="L500">
        <v>9000</v>
      </c>
      <c r="M500">
        <v>2</v>
      </c>
      <c r="N500">
        <v>18000</v>
      </c>
      <c r="O500">
        <v>74.2</v>
      </c>
      <c r="P500" t="s">
        <v>24</v>
      </c>
      <c r="Q500" t="s">
        <v>32</v>
      </c>
    </row>
    <row r="501" spans="1:17" x14ac:dyDescent="0.25">
      <c r="A501" t="s">
        <v>598</v>
      </c>
      <c r="B501" t="s">
        <v>599</v>
      </c>
      <c r="C501" s="1">
        <v>45689</v>
      </c>
      <c r="D501">
        <v>36</v>
      </c>
      <c r="E501" t="s">
        <v>131</v>
      </c>
      <c r="F501" t="s">
        <v>41</v>
      </c>
      <c r="G501" t="s">
        <v>21</v>
      </c>
      <c r="H501">
        <v>3</v>
      </c>
      <c r="I501" t="s">
        <v>50</v>
      </c>
      <c r="J501">
        <v>48</v>
      </c>
      <c r="K501" t="s">
        <v>38</v>
      </c>
      <c r="L501">
        <v>20000</v>
      </c>
      <c r="M501">
        <v>12</v>
      </c>
      <c r="N501">
        <v>240000</v>
      </c>
      <c r="O501">
        <v>103.82</v>
      </c>
      <c r="P501" t="s">
        <v>24</v>
      </c>
      <c r="Q501" t="s">
        <v>32</v>
      </c>
    </row>
    <row r="502" spans="1:17" x14ac:dyDescent="0.25">
      <c r="A502" t="s">
        <v>600</v>
      </c>
      <c r="B502" t="s">
        <v>601</v>
      </c>
      <c r="C502" s="1">
        <v>45717</v>
      </c>
      <c r="D502">
        <v>76</v>
      </c>
      <c r="E502" t="s">
        <v>35</v>
      </c>
      <c r="F502" t="s">
        <v>36</v>
      </c>
      <c r="G502" t="s">
        <v>21</v>
      </c>
      <c r="H502">
        <v>1</v>
      </c>
      <c r="I502" t="s">
        <v>37</v>
      </c>
      <c r="J502">
        <v>3</v>
      </c>
      <c r="K502" t="s">
        <v>65</v>
      </c>
      <c r="L502">
        <v>30000</v>
      </c>
      <c r="M502">
        <v>13</v>
      </c>
      <c r="N502">
        <v>390000</v>
      </c>
      <c r="O502">
        <v>75.64</v>
      </c>
      <c r="P502" t="s">
        <v>39</v>
      </c>
    </row>
    <row r="503" spans="1:17" x14ac:dyDescent="0.25">
      <c r="A503" t="s">
        <v>600</v>
      </c>
      <c r="B503" t="s">
        <v>601</v>
      </c>
      <c r="C503" s="1">
        <v>45717</v>
      </c>
      <c r="D503">
        <v>76</v>
      </c>
      <c r="E503" t="s">
        <v>35</v>
      </c>
      <c r="F503" t="s">
        <v>29</v>
      </c>
      <c r="G503" t="s">
        <v>21</v>
      </c>
      <c r="H503">
        <v>1</v>
      </c>
      <c r="I503" t="s">
        <v>37</v>
      </c>
      <c r="J503">
        <v>3</v>
      </c>
      <c r="K503" t="s">
        <v>56</v>
      </c>
      <c r="L503">
        <v>3500</v>
      </c>
      <c r="M503">
        <v>3</v>
      </c>
      <c r="N503">
        <v>10500</v>
      </c>
      <c r="O503">
        <v>117.74</v>
      </c>
      <c r="P503" t="s">
        <v>39</v>
      </c>
    </row>
    <row r="504" spans="1:17" x14ac:dyDescent="0.25">
      <c r="A504" t="s">
        <v>600</v>
      </c>
      <c r="B504" t="s">
        <v>601</v>
      </c>
      <c r="C504" s="1">
        <v>45717</v>
      </c>
      <c r="D504">
        <v>76</v>
      </c>
      <c r="E504" t="s">
        <v>35</v>
      </c>
      <c r="F504" t="s">
        <v>20</v>
      </c>
      <c r="G504" t="s">
        <v>21</v>
      </c>
      <c r="H504">
        <v>1</v>
      </c>
      <c r="I504" t="s">
        <v>37</v>
      </c>
      <c r="J504">
        <v>3</v>
      </c>
      <c r="K504" t="s">
        <v>51</v>
      </c>
      <c r="L504">
        <v>9000</v>
      </c>
      <c r="M504">
        <v>8</v>
      </c>
      <c r="N504">
        <v>72000</v>
      </c>
      <c r="O504">
        <v>75.58</v>
      </c>
      <c r="P504" t="s">
        <v>39</v>
      </c>
    </row>
    <row r="505" spans="1:17" x14ac:dyDescent="0.25">
      <c r="A505" t="s">
        <v>602</v>
      </c>
      <c r="B505" t="s">
        <v>603</v>
      </c>
      <c r="C505" s="1">
        <v>45689</v>
      </c>
      <c r="D505">
        <v>67</v>
      </c>
      <c r="E505" t="s">
        <v>152</v>
      </c>
      <c r="F505" t="s">
        <v>29</v>
      </c>
      <c r="G505" t="s">
        <v>30</v>
      </c>
      <c r="H505">
        <v>5</v>
      </c>
      <c r="I505" t="s">
        <v>55</v>
      </c>
      <c r="J505">
        <v>32</v>
      </c>
      <c r="K505" t="s">
        <v>58</v>
      </c>
      <c r="L505">
        <v>16000</v>
      </c>
      <c r="M505">
        <v>9</v>
      </c>
      <c r="N505">
        <v>144000</v>
      </c>
      <c r="O505">
        <v>103.15</v>
      </c>
      <c r="P505" t="s">
        <v>24</v>
      </c>
      <c r="Q505" t="s">
        <v>265</v>
      </c>
    </row>
    <row r="506" spans="1:17" x14ac:dyDescent="0.25">
      <c r="A506" t="s">
        <v>602</v>
      </c>
      <c r="B506" t="s">
        <v>603</v>
      </c>
      <c r="C506" s="1">
        <v>45689</v>
      </c>
      <c r="D506">
        <v>67</v>
      </c>
      <c r="E506" t="s">
        <v>152</v>
      </c>
      <c r="F506" t="s">
        <v>41</v>
      </c>
      <c r="G506" t="s">
        <v>30</v>
      </c>
      <c r="H506">
        <v>5</v>
      </c>
      <c r="I506" t="s">
        <v>55</v>
      </c>
      <c r="J506">
        <v>32</v>
      </c>
      <c r="K506" t="s">
        <v>38</v>
      </c>
      <c r="L506">
        <v>20000</v>
      </c>
      <c r="M506">
        <v>6</v>
      </c>
      <c r="N506">
        <v>120000</v>
      </c>
      <c r="O506">
        <v>30.47</v>
      </c>
      <c r="P506" t="s">
        <v>24</v>
      </c>
      <c r="Q506" t="s">
        <v>265</v>
      </c>
    </row>
    <row r="507" spans="1:17" x14ac:dyDescent="0.25">
      <c r="A507" t="s">
        <v>604</v>
      </c>
      <c r="B507" t="s">
        <v>605</v>
      </c>
      <c r="C507" s="1">
        <v>45717</v>
      </c>
      <c r="D507">
        <v>31</v>
      </c>
      <c r="E507" t="s">
        <v>113</v>
      </c>
      <c r="F507" t="s">
        <v>29</v>
      </c>
      <c r="G507" t="s">
        <v>30</v>
      </c>
      <c r="H507">
        <v>1</v>
      </c>
      <c r="I507" t="s">
        <v>37</v>
      </c>
      <c r="J507">
        <v>52</v>
      </c>
      <c r="K507" t="s">
        <v>164</v>
      </c>
      <c r="L507">
        <v>600</v>
      </c>
      <c r="M507">
        <v>14</v>
      </c>
      <c r="N507">
        <v>8400</v>
      </c>
      <c r="O507">
        <v>129.63</v>
      </c>
      <c r="P507" t="s">
        <v>39</v>
      </c>
    </row>
    <row r="508" spans="1:17" x14ac:dyDescent="0.25">
      <c r="A508" t="s">
        <v>604</v>
      </c>
      <c r="B508" t="s">
        <v>605</v>
      </c>
      <c r="C508" s="1">
        <v>45717</v>
      </c>
      <c r="D508">
        <v>31</v>
      </c>
      <c r="E508" t="s">
        <v>113</v>
      </c>
      <c r="F508" t="s">
        <v>41</v>
      </c>
      <c r="G508" t="s">
        <v>30</v>
      </c>
      <c r="H508">
        <v>1</v>
      </c>
      <c r="I508" t="s">
        <v>37</v>
      </c>
      <c r="J508">
        <v>52</v>
      </c>
      <c r="K508" t="s">
        <v>42</v>
      </c>
      <c r="L508">
        <v>9000</v>
      </c>
      <c r="M508">
        <v>5</v>
      </c>
      <c r="N508">
        <v>45000</v>
      </c>
      <c r="O508">
        <v>49.11</v>
      </c>
      <c r="P508" t="s">
        <v>39</v>
      </c>
    </row>
    <row r="509" spans="1:17" x14ac:dyDescent="0.25">
      <c r="A509" t="s">
        <v>606</v>
      </c>
      <c r="B509" t="s">
        <v>607</v>
      </c>
      <c r="C509" s="1">
        <v>45689</v>
      </c>
      <c r="D509">
        <v>33</v>
      </c>
      <c r="E509" t="s">
        <v>189</v>
      </c>
      <c r="F509" t="s">
        <v>29</v>
      </c>
      <c r="G509" t="s">
        <v>21</v>
      </c>
      <c r="H509">
        <v>1</v>
      </c>
      <c r="I509" t="s">
        <v>37</v>
      </c>
      <c r="J509">
        <v>58</v>
      </c>
      <c r="K509" t="s">
        <v>40</v>
      </c>
      <c r="L509">
        <v>500</v>
      </c>
      <c r="M509">
        <v>7</v>
      </c>
      <c r="N509">
        <v>3500</v>
      </c>
      <c r="O509">
        <v>189.48</v>
      </c>
      <c r="P509" t="s">
        <v>24</v>
      </c>
      <c r="Q509" t="s">
        <v>265</v>
      </c>
    </row>
    <row r="510" spans="1:17" x14ac:dyDescent="0.25">
      <c r="A510" t="s">
        <v>606</v>
      </c>
      <c r="B510" t="s">
        <v>607</v>
      </c>
      <c r="C510" s="1">
        <v>45689</v>
      </c>
      <c r="D510">
        <v>33</v>
      </c>
      <c r="E510" t="s">
        <v>189</v>
      </c>
      <c r="F510" t="s">
        <v>36</v>
      </c>
      <c r="G510" t="s">
        <v>21</v>
      </c>
      <c r="H510">
        <v>1</v>
      </c>
      <c r="I510" t="s">
        <v>37</v>
      </c>
      <c r="J510">
        <v>58</v>
      </c>
      <c r="K510" t="s">
        <v>57</v>
      </c>
      <c r="L510">
        <v>150000</v>
      </c>
      <c r="M510">
        <v>16</v>
      </c>
      <c r="N510">
        <v>2400000</v>
      </c>
      <c r="O510">
        <v>121.5</v>
      </c>
      <c r="P510" t="s">
        <v>24</v>
      </c>
      <c r="Q510" t="s">
        <v>265</v>
      </c>
    </row>
    <row r="511" spans="1:17" x14ac:dyDescent="0.25">
      <c r="A511" t="s">
        <v>606</v>
      </c>
      <c r="B511" t="s">
        <v>607</v>
      </c>
      <c r="C511" s="1">
        <v>45689</v>
      </c>
      <c r="D511">
        <v>33</v>
      </c>
      <c r="E511" t="s">
        <v>189</v>
      </c>
      <c r="F511" t="s">
        <v>41</v>
      </c>
      <c r="G511" t="s">
        <v>21</v>
      </c>
      <c r="H511">
        <v>1</v>
      </c>
      <c r="I511" t="s">
        <v>37</v>
      </c>
      <c r="J511">
        <v>58</v>
      </c>
      <c r="K511" t="s">
        <v>71</v>
      </c>
      <c r="L511">
        <v>14500</v>
      </c>
      <c r="M511">
        <v>14</v>
      </c>
      <c r="N511">
        <v>203000</v>
      </c>
      <c r="O511">
        <v>34.53</v>
      </c>
      <c r="P511" t="s">
        <v>24</v>
      </c>
      <c r="Q511" t="s">
        <v>265</v>
      </c>
    </row>
    <row r="512" spans="1:17" x14ac:dyDescent="0.25">
      <c r="A512" t="s">
        <v>608</v>
      </c>
      <c r="B512" t="s">
        <v>609</v>
      </c>
      <c r="C512" s="1">
        <v>45717</v>
      </c>
      <c r="D512">
        <v>39</v>
      </c>
      <c r="E512" t="s">
        <v>189</v>
      </c>
      <c r="F512" t="s">
        <v>20</v>
      </c>
      <c r="G512" t="s">
        <v>30</v>
      </c>
      <c r="H512">
        <v>4</v>
      </c>
      <c r="I512" t="s">
        <v>114</v>
      </c>
      <c r="J512">
        <v>11</v>
      </c>
      <c r="K512" t="s">
        <v>23</v>
      </c>
      <c r="L512">
        <v>35000</v>
      </c>
      <c r="M512">
        <v>4</v>
      </c>
      <c r="N512">
        <v>140000</v>
      </c>
      <c r="O512">
        <v>77.400000000000006</v>
      </c>
      <c r="P512" t="s">
        <v>39</v>
      </c>
    </row>
    <row r="513" spans="1:17" x14ac:dyDescent="0.25">
      <c r="A513" t="s">
        <v>610</v>
      </c>
      <c r="B513" t="s">
        <v>611</v>
      </c>
      <c r="C513" s="1">
        <v>45689</v>
      </c>
      <c r="D513">
        <v>41</v>
      </c>
      <c r="E513" t="s">
        <v>75</v>
      </c>
      <c r="F513" t="s">
        <v>41</v>
      </c>
      <c r="G513" t="s">
        <v>30</v>
      </c>
      <c r="H513">
        <v>5</v>
      </c>
      <c r="I513" t="s">
        <v>55</v>
      </c>
      <c r="J513">
        <v>53</v>
      </c>
      <c r="K513" t="s">
        <v>42</v>
      </c>
      <c r="L513">
        <v>9000</v>
      </c>
      <c r="M513">
        <v>5</v>
      </c>
      <c r="N513">
        <v>45000</v>
      </c>
      <c r="O513">
        <v>96.71</v>
      </c>
      <c r="P513" t="s">
        <v>24</v>
      </c>
      <c r="Q513" t="s">
        <v>167</v>
      </c>
    </row>
    <row r="514" spans="1:17" x14ac:dyDescent="0.25">
      <c r="A514" t="s">
        <v>610</v>
      </c>
      <c r="B514" t="s">
        <v>611</v>
      </c>
      <c r="C514" s="1">
        <v>45689</v>
      </c>
      <c r="D514">
        <v>41</v>
      </c>
      <c r="E514" t="s">
        <v>75</v>
      </c>
      <c r="F514" t="s">
        <v>36</v>
      </c>
      <c r="G514" t="s">
        <v>30</v>
      </c>
      <c r="H514">
        <v>5</v>
      </c>
      <c r="I514" t="s">
        <v>55</v>
      </c>
      <c r="J514">
        <v>53</v>
      </c>
      <c r="K514" t="s">
        <v>42</v>
      </c>
      <c r="L514">
        <v>9000</v>
      </c>
      <c r="M514">
        <v>14</v>
      </c>
      <c r="N514">
        <v>126000</v>
      </c>
      <c r="O514">
        <v>179.45</v>
      </c>
      <c r="P514" t="s">
        <v>24</v>
      </c>
      <c r="Q514" t="s">
        <v>167</v>
      </c>
    </row>
    <row r="515" spans="1:17" x14ac:dyDescent="0.25">
      <c r="A515" t="s">
        <v>610</v>
      </c>
      <c r="B515" t="s">
        <v>611</v>
      </c>
      <c r="C515" s="1">
        <v>45689</v>
      </c>
      <c r="D515">
        <v>41</v>
      </c>
      <c r="E515" t="s">
        <v>75</v>
      </c>
      <c r="F515" t="s">
        <v>29</v>
      </c>
      <c r="G515" t="s">
        <v>30</v>
      </c>
      <c r="H515">
        <v>5</v>
      </c>
      <c r="I515" t="s">
        <v>55</v>
      </c>
      <c r="J515">
        <v>53</v>
      </c>
      <c r="K515" t="s">
        <v>193</v>
      </c>
      <c r="L515">
        <v>6500</v>
      </c>
      <c r="M515">
        <v>2</v>
      </c>
      <c r="N515">
        <v>13000</v>
      </c>
      <c r="O515">
        <v>84.43</v>
      </c>
      <c r="P515" t="s">
        <v>24</v>
      </c>
      <c r="Q515" t="s">
        <v>167</v>
      </c>
    </row>
    <row r="516" spans="1:17" x14ac:dyDescent="0.25">
      <c r="A516" t="s">
        <v>612</v>
      </c>
      <c r="B516" t="s">
        <v>613</v>
      </c>
      <c r="C516" s="1">
        <v>45689</v>
      </c>
      <c r="D516">
        <v>70</v>
      </c>
      <c r="E516" t="s">
        <v>113</v>
      </c>
      <c r="F516" t="s">
        <v>41</v>
      </c>
      <c r="G516" t="s">
        <v>30</v>
      </c>
      <c r="H516">
        <v>3</v>
      </c>
      <c r="I516" t="s">
        <v>50</v>
      </c>
      <c r="J516">
        <v>51</v>
      </c>
      <c r="K516" t="s">
        <v>65</v>
      </c>
      <c r="L516">
        <v>30000</v>
      </c>
      <c r="M516">
        <v>8</v>
      </c>
      <c r="N516">
        <v>240000</v>
      </c>
      <c r="O516">
        <v>95.69</v>
      </c>
      <c r="P516" t="s">
        <v>39</v>
      </c>
    </row>
    <row r="517" spans="1:17" x14ac:dyDescent="0.25">
      <c r="A517" t="s">
        <v>612</v>
      </c>
      <c r="B517" t="s">
        <v>613</v>
      </c>
      <c r="C517" s="1">
        <v>45689</v>
      </c>
      <c r="D517">
        <v>70</v>
      </c>
      <c r="E517" t="s">
        <v>113</v>
      </c>
      <c r="F517" t="s">
        <v>20</v>
      </c>
      <c r="G517" t="s">
        <v>30</v>
      </c>
      <c r="H517">
        <v>3</v>
      </c>
      <c r="I517" t="s">
        <v>50</v>
      </c>
      <c r="J517">
        <v>51</v>
      </c>
      <c r="K517" t="s">
        <v>58</v>
      </c>
      <c r="L517">
        <v>16000</v>
      </c>
      <c r="M517">
        <v>18</v>
      </c>
      <c r="N517">
        <v>288000</v>
      </c>
      <c r="O517">
        <v>57.01</v>
      </c>
      <c r="P517" t="s">
        <v>39</v>
      </c>
    </row>
    <row r="518" spans="1:17" x14ac:dyDescent="0.25">
      <c r="A518" t="s">
        <v>612</v>
      </c>
      <c r="B518" t="s">
        <v>613</v>
      </c>
      <c r="C518" s="1">
        <v>45689</v>
      </c>
      <c r="D518">
        <v>70</v>
      </c>
      <c r="E518" t="s">
        <v>113</v>
      </c>
      <c r="F518" t="s">
        <v>29</v>
      </c>
      <c r="G518" t="s">
        <v>30</v>
      </c>
      <c r="H518">
        <v>3</v>
      </c>
      <c r="I518" t="s">
        <v>50</v>
      </c>
      <c r="J518">
        <v>51</v>
      </c>
      <c r="K518" t="s">
        <v>87</v>
      </c>
      <c r="L518">
        <v>7500</v>
      </c>
      <c r="M518">
        <v>1</v>
      </c>
      <c r="N518">
        <v>7500</v>
      </c>
      <c r="O518">
        <v>51.93</v>
      </c>
      <c r="P518" t="s">
        <v>39</v>
      </c>
    </row>
    <row r="519" spans="1:17" x14ac:dyDescent="0.25">
      <c r="A519" t="s">
        <v>614</v>
      </c>
      <c r="B519" t="s">
        <v>333</v>
      </c>
      <c r="C519" s="1">
        <v>45689</v>
      </c>
      <c r="D519">
        <v>31</v>
      </c>
      <c r="E519" t="s">
        <v>75</v>
      </c>
      <c r="F519" t="s">
        <v>29</v>
      </c>
      <c r="G519" t="s">
        <v>21</v>
      </c>
      <c r="H519">
        <v>3</v>
      </c>
      <c r="I519" t="s">
        <v>50</v>
      </c>
      <c r="J519">
        <v>25</v>
      </c>
      <c r="K519" t="s">
        <v>23</v>
      </c>
      <c r="L519">
        <v>35000</v>
      </c>
      <c r="M519">
        <v>9</v>
      </c>
      <c r="N519">
        <v>315000</v>
      </c>
      <c r="O519">
        <v>130.49</v>
      </c>
      <c r="P519" t="s">
        <v>39</v>
      </c>
    </row>
    <row r="520" spans="1:17" x14ac:dyDescent="0.25">
      <c r="A520" t="s">
        <v>615</v>
      </c>
      <c r="B520" t="s">
        <v>616</v>
      </c>
      <c r="C520" s="1">
        <v>45689</v>
      </c>
      <c r="D520">
        <v>70</v>
      </c>
      <c r="E520" t="s">
        <v>45</v>
      </c>
      <c r="F520" t="s">
        <v>29</v>
      </c>
      <c r="G520" t="s">
        <v>30</v>
      </c>
      <c r="H520">
        <v>2</v>
      </c>
      <c r="I520" t="s">
        <v>22</v>
      </c>
      <c r="J520">
        <v>44</v>
      </c>
      <c r="K520" t="s">
        <v>193</v>
      </c>
      <c r="L520">
        <v>6500</v>
      </c>
      <c r="M520">
        <v>9</v>
      </c>
      <c r="N520">
        <v>58500</v>
      </c>
      <c r="O520">
        <v>111.2</v>
      </c>
      <c r="P520" t="s">
        <v>39</v>
      </c>
    </row>
    <row r="521" spans="1:17" x14ac:dyDescent="0.25">
      <c r="A521" t="s">
        <v>615</v>
      </c>
      <c r="B521" t="s">
        <v>616</v>
      </c>
      <c r="C521" s="1">
        <v>45689</v>
      </c>
      <c r="D521">
        <v>70</v>
      </c>
      <c r="E521" t="s">
        <v>45</v>
      </c>
      <c r="F521" t="s">
        <v>41</v>
      </c>
      <c r="G521" t="s">
        <v>30</v>
      </c>
      <c r="H521">
        <v>2</v>
      </c>
      <c r="I521" t="s">
        <v>22</v>
      </c>
      <c r="J521">
        <v>44</v>
      </c>
      <c r="K521" t="s">
        <v>65</v>
      </c>
      <c r="L521">
        <v>30000</v>
      </c>
      <c r="M521">
        <v>13</v>
      </c>
      <c r="N521">
        <v>390000</v>
      </c>
      <c r="O521">
        <v>115.74</v>
      </c>
      <c r="P521" t="s">
        <v>39</v>
      </c>
    </row>
    <row r="522" spans="1:17" x14ac:dyDescent="0.25">
      <c r="A522" t="s">
        <v>615</v>
      </c>
      <c r="B522" t="s">
        <v>616</v>
      </c>
      <c r="C522" s="1">
        <v>45689</v>
      </c>
      <c r="D522">
        <v>70</v>
      </c>
      <c r="E522" t="s">
        <v>45</v>
      </c>
      <c r="F522" t="s">
        <v>20</v>
      </c>
      <c r="G522" t="s">
        <v>30</v>
      </c>
      <c r="H522">
        <v>2</v>
      </c>
      <c r="I522" t="s">
        <v>22</v>
      </c>
      <c r="J522">
        <v>44</v>
      </c>
      <c r="K522" t="s">
        <v>46</v>
      </c>
      <c r="L522">
        <v>4500</v>
      </c>
      <c r="M522">
        <v>4</v>
      </c>
      <c r="N522">
        <v>18000</v>
      </c>
      <c r="O522">
        <v>171.07</v>
      </c>
      <c r="P522" t="s">
        <v>39</v>
      </c>
    </row>
    <row r="523" spans="1:17" x14ac:dyDescent="0.25">
      <c r="A523" t="s">
        <v>617</v>
      </c>
      <c r="B523" t="s">
        <v>618</v>
      </c>
      <c r="C523" s="1">
        <v>45689</v>
      </c>
      <c r="D523">
        <v>73</v>
      </c>
      <c r="E523" t="s">
        <v>28</v>
      </c>
      <c r="F523" t="s">
        <v>41</v>
      </c>
      <c r="G523" t="s">
        <v>21</v>
      </c>
      <c r="H523">
        <v>3</v>
      </c>
      <c r="I523" t="s">
        <v>50</v>
      </c>
      <c r="J523">
        <v>14</v>
      </c>
      <c r="K523" t="s">
        <v>42</v>
      </c>
      <c r="L523">
        <v>9000</v>
      </c>
      <c r="M523">
        <v>5</v>
      </c>
      <c r="N523">
        <v>45000</v>
      </c>
      <c r="O523">
        <v>160.97</v>
      </c>
      <c r="P523" t="s">
        <v>39</v>
      </c>
    </row>
    <row r="524" spans="1:17" x14ac:dyDescent="0.25">
      <c r="A524" t="s">
        <v>617</v>
      </c>
      <c r="B524" t="s">
        <v>618</v>
      </c>
      <c r="C524" s="1">
        <v>45689</v>
      </c>
      <c r="D524">
        <v>73</v>
      </c>
      <c r="E524" t="s">
        <v>28</v>
      </c>
      <c r="F524" t="s">
        <v>29</v>
      </c>
      <c r="G524" t="s">
        <v>21</v>
      </c>
      <c r="H524">
        <v>3</v>
      </c>
      <c r="I524" t="s">
        <v>50</v>
      </c>
      <c r="J524">
        <v>14</v>
      </c>
      <c r="K524" t="s">
        <v>31</v>
      </c>
      <c r="L524">
        <v>5500</v>
      </c>
      <c r="M524">
        <v>14</v>
      </c>
      <c r="N524">
        <v>77000</v>
      </c>
      <c r="O524">
        <v>185.21</v>
      </c>
      <c r="P524" t="s">
        <v>39</v>
      </c>
    </row>
    <row r="525" spans="1:17" x14ac:dyDescent="0.25">
      <c r="A525" t="s">
        <v>617</v>
      </c>
      <c r="B525" t="s">
        <v>618</v>
      </c>
      <c r="C525" s="1">
        <v>45689</v>
      </c>
      <c r="D525">
        <v>73</v>
      </c>
      <c r="E525" t="s">
        <v>28</v>
      </c>
      <c r="F525" t="s">
        <v>20</v>
      </c>
      <c r="G525" t="s">
        <v>21</v>
      </c>
      <c r="H525">
        <v>3</v>
      </c>
      <c r="I525" t="s">
        <v>50</v>
      </c>
      <c r="J525">
        <v>14</v>
      </c>
      <c r="K525" t="s">
        <v>58</v>
      </c>
      <c r="L525">
        <v>16000</v>
      </c>
      <c r="M525">
        <v>8</v>
      </c>
      <c r="N525">
        <v>128000</v>
      </c>
      <c r="O525">
        <v>13.28</v>
      </c>
      <c r="P525" t="s">
        <v>39</v>
      </c>
    </row>
    <row r="526" spans="1:17" x14ac:dyDescent="0.25">
      <c r="A526" t="s">
        <v>619</v>
      </c>
      <c r="B526" t="s">
        <v>620</v>
      </c>
      <c r="C526" s="1">
        <v>45689</v>
      </c>
      <c r="D526">
        <v>26</v>
      </c>
      <c r="E526" t="s">
        <v>128</v>
      </c>
      <c r="F526" t="s">
        <v>41</v>
      </c>
      <c r="G526" t="s">
        <v>30</v>
      </c>
      <c r="H526">
        <v>5</v>
      </c>
      <c r="I526" t="s">
        <v>55</v>
      </c>
      <c r="J526">
        <v>60</v>
      </c>
      <c r="K526" t="s">
        <v>71</v>
      </c>
      <c r="L526">
        <v>14500</v>
      </c>
      <c r="M526">
        <v>7</v>
      </c>
      <c r="N526">
        <v>101500</v>
      </c>
      <c r="O526">
        <v>88.07</v>
      </c>
      <c r="P526" t="s">
        <v>39</v>
      </c>
    </row>
    <row r="527" spans="1:17" x14ac:dyDescent="0.25">
      <c r="A527" t="s">
        <v>619</v>
      </c>
      <c r="B527" t="s">
        <v>620</v>
      </c>
      <c r="C527" s="1">
        <v>45689</v>
      </c>
      <c r="D527">
        <v>26</v>
      </c>
      <c r="E527" t="s">
        <v>128</v>
      </c>
      <c r="F527" t="s">
        <v>29</v>
      </c>
      <c r="G527" t="s">
        <v>30</v>
      </c>
      <c r="H527">
        <v>5</v>
      </c>
      <c r="I527" t="s">
        <v>55</v>
      </c>
      <c r="J527">
        <v>60</v>
      </c>
      <c r="K527" t="s">
        <v>193</v>
      </c>
      <c r="L527">
        <v>6500</v>
      </c>
      <c r="M527">
        <v>2</v>
      </c>
      <c r="N527">
        <v>13000</v>
      </c>
      <c r="O527">
        <v>57.56</v>
      </c>
      <c r="P527" t="s">
        <v>39</v>
      </c>
    </row>
    <row r="528" spans="1:17" x14ac:dyDescent="0.25">
      <c r="A528" t="s">
        <v>621</v>
      </c>
      <c r="B528" t="s">
        <v>622</v>
      </c>
      <c r="C528" s="1">
        <v>45689</v>
      </c>
      <c r="D528">
        <v>45</v>
      </c>
      <c r="E528" t="s">
        <v>28</v>
      </c>
      <c r="F528" t="s">
        <v>36</v>
      </c>
      <c r="G528" t="s">
        <v>21</v>
      </c>
      <c r="H528">
        <v>1</v>
      </c>
      <c r="I528" t="s">
        <v>37</v>
      </c>
      <c r="J528">
        <v>24</v>
      </c>
      <c r="K528" t="s">
        <v>105</v>
      </c>
      <c r="L528">
        <v>75000</v>
      </c>
      <c r="M528">
        <v>13</v>
      </c>
      <c r="N528">
        <v>975000</v>
      </c>
      <c r="O528">
        <v>70.95</v>
      </c>
      <c r="P528" t="s">
        <v>39</v>
      </c>
    </row>
    <row r="529" spans="1:17" x14ac:dyDescent="0.25">
      <c r="A529" t="s">
        <v>623</v>
      </c>
      <c r="B529" t="s">
        <v>624</v>
      </c>
      <c r="C529" s="1">
        <v>45658</v>
      </c>
      <c r="D529">
        <v>41</v>
      </c>
      <c r="E529" t="s">
        <v>75</v>
      </c>
      <c r="F529" t="s">
        <v>36</v>
      </c>
      <c r="G529" t="s">
        <v>21</v>
      </c>
      <c r="H529">
        <v>1</v>
      </c>
      <c r="I529" t="s">
        <v>37</v>
      </c>
      <c r="J529">
        <v>48</v>
      </c>
      <c r="K529" t="s">
        <v>71</v>
      </c>
      <c r="L529">
        <v>14500</v>
      </c>
      <c r="M529">
        <v>7</v>
      </c>
      <c r="N529">
        <v>101500</v>
      </c>
      <c r="O529">
        <v>121.47</v>
      </c>
      <c r="P529" t="s">
        <v>39</v>
      </c>
    </row>
    <row r="530" spans="1:17" x14ac:dyDescent="0.25">
      <c r="A530" t="s">
        <v>623</v>
      </c>
      <c r="B530" t="s">
        <v>624</v>
      </c>
      <c r="C530" s="1">
        <v>45658</v>
      </c>
      <c r="D530">
        <v>41</v>
      </c>
      <c r="E530" t="s">
        <v>75</v>
      </c>
      <c r="F530" t="s">
        <v>20</v>
      </c>
      <c r="G530" t="s">
        <v>21</v>
      </c>
      <c r="H530">
        <v>1</v>
      </c>
      <c r="I530" t="s">
        <v>37</v>
      </c>
      <c r="J530">
        <v>48</v>
      </c>
      <c r="K530" t="s">
        <v>23</v>
      </c>
      <c r="L530">
        <v>35000</v>
      </c>
      <c r="M530">
        <v>19</v>
      </c>
      <c r="N530">
        <v>665000</v>
      </c>
      <c r="O530">
        <v>185.98</v>
      </c>
      <c r="P530" t="s">
        <v>39</v>
      </c>
    </row>
    <row r="531" spans="1:17" x14ac:dyDescent="0.25">
      <c r="A531" t="s">
        <v>623</v>
      </c>
      <c r="B531" t="s">
        <v>624</v>
      </c>
      <c r="C531" s="1">
        <v>45658</v>
      </c>
      <c r="D531">
        <v>41</v>
      </c>
      <c r="E531" t="s">
        <v>75</v>
      </c>
      <c r="F531" t="s">
        <v>29</v>
      </c>
      <c r="G531" t="s">
        <v>21</v>
      </c>
      <c r="H531">
        <v>1</v>
      </c>
      <c r="I531" t="s">
        <v>37</v>
      </c>
      <c r="J531">
        <v>48</v>
      </c>
      <c r="K531" t="s">
        <v>102</v>
      </c>
      <c r="L531">
        <v>900</v>
      </c>
      <c r="M531">
        <v>14</v>
      </c>
      <c r="N531">
        <v>12600</v>
      </c>
      <c r="O531">
        <v>52.59</v>
      </c>
      <c r="P531" t="s">
        <v>39</v>
      </c>
    </row>
    <row r="532" spans="1:17" x14ac:dyDescent="0.25">
      <c r="A532" t="s">
        <v>625</v>
      </c>
      <c r="B532" t="s">
        <v>626</v>
      </c>
      <c r="C532" s="1">
        <v>45658</v>
      </c>
      <c r="D532">
        <v>29</v>
      </c>
      <c r="E532" t="s">
        <v>146</v>
      </c>
      <c r="F532" t="s">
        <v>36</v>
      </c>
      <c r="G532" t="s">
        <v>30</v>
      </c>
      <c r="H532">
        <v>5</v>
      </c>
      <c r="I532" t="s">
        <v>55</v>
      </c>
      <c r="J532">
        <v>22</v>
      </c>
      <c r="K532" t="s">
        <v>105</v>
      </c>
      <c r="L532">
        <v>75000</v>
      </c>
      <c r="M532">
        <v>8</v>
      </c>
      <c r="N532">
        <v>600000</v>
      </c>
      <c r="O532">
        <v>112.85</v>
      </c>
      <c r="P532" t="s">
        <v>39</v>
      </c>
    </row>
    <row r="533" spans="1:17" x14ac:dyDescent="0.25">
      <c r="A533" t="s">
        <v>625</v>
      </c>
      <c r="B533" t="s">
        <v>626</v>
      </c>
      <c r="C533" s="1">
        <v>45658</v>
      </c>
      <c r="D533">
        <v>29</v>
      </c>
      <c r="E533" t="s">
        <v>146</v>
      </c>
      <c r="F533" t="s">
        <v>29</v>
      </c>
      <c r="G533" t="s">
        <v>30</v>
      </c>
      <c r="H533">
        <v>5</v>
      </c>
      <c r="I533" t="s">
        <v>55</v>
      </c>
      <c r="J533">
        <v>22</v>
      </c>
      <c r="K533" t="s">
        <v>56</v>
      </c>
      <c r="L533">
        <v>3500</v>
      </c>
      <c r="M533">
        <v>15</v>
      </c>
      <c r="N533">
        <v>52500</v>
      </c>
      <c r="O533">
        <v>192.27</v>
      </c>
      <c r="P533" t="s">
        <v>39</v>
      </c>
    </row>
    <row r="534" spans="1:17" x14ac:dyDescent="0.25">
      <c r="A534" t="s">
        <v>625</v>
      </c>
      <c r="B534" t="s">
        <v>626</v>
      </c>
      <c r="C534" s="1">
        <v>45658</v>
      </c>
      <c r="D534">
        <v>29</v>
      </c>
      <c r="E534" t="s">
        <v>146</v>
      </c>
      <c r="F534" t="s">
        <v>29</v>
      </c>
      <c r="G534" t="s">
        <v>30</v>
      </c>
      <c r="H534">
        <v>5</v>
      </c>
      <c r="I534" t="s">
        <v>55</v>
      </c>
      <c r="J534">
        <v>22</v>
      </c>
      <c r="K534" t="s">
        <v>23</v>
      </c>
      <c r="L534">
        <v>35000</v>
      </c>
      <c r="M534">
        <v>1</v>
      </c>
      <c r="N534">
        <v>35000</v>
      </c>
      <c r="O534">
        <v>179.36</v>
      </c>
      <c r="P534" t="s">
        <v>39</v>
      </c>
    </row>
    <row r="535" spans="1:17" x14ac:dyDescent="0.25">
      <c r="A535" t="s">
        <v>627</v>
      </c>
      <c r="B535" t="s">
        <v>628</v>
      </c>
      <c r="C535" s="1">
        <v>45689</v>
      </c>
      <c r="D535">
        <v>30</v>
      </c>
      <c r="E535" t="s">
        <v>143</v>
      </c>
      <c r="F535" t="s">
        <v>36</v>
      </c>
      <c r="G535" t="s">
        <v>21</v>
      </c>
      <c r="H535">
        <v>2</v>
      </c>
      <c r="I535" t="s">
        <v>22</v>
      </c>
      <c r="J535">
        <v>25</v>
      </c>
      <c r="K535" t="s">
        <v>42</v>
      </c>
      <c r="L535">
        <v>9000</v>
      </c>
      <c r="M535">
        <v>9</v>
      </c>
      <c r="N535">
        <v>81000</v>
      </c>
      <c r="O535">
        <v>140.31</v>
      </c>
      <c r="P535" t="s">
        <v>39</v>
      </c>
    </row>
    <row r="536" spans="1:17" x14ac:dyDescent="0.25">
      <c r="A536" t="s">
        <v>627</v>
      </c>
      <c r="B536" t="s">
        <v>628</v>
      </c>
      <c r="C536" s="1">
        <v>45689</v>
      </c>
      <c r="D536">
        <v>30</v>
      </c>
      <c r="E536" t="s">
        <v>143</v>
      </c>
      <c r="F536" t="s">
        <v>29</v>
      </c>
      <c r="G536" t="s">
        <v>21</v>
      </c>
      <c r="H536">
        <v>2</v>
      </c>
      <c r="I536" t="s">
        <v>22</v>
      </c>
      <c r="J536">
        <v>25</v>
      </c>
      <c r="K536" t="s">
        <v>72</v>
      </c>
      <c r="L536">
        <v>350</v>
      </c>
      <c r="M536">
        <v>13</v>
      </c>
      <c r="N536">
        <v>4550</v>
      </c>
      <c r="O536">
        <v>57.81</v>
      </c>
      <c r="P536" t="s">
        <v>39</v>
      </c>
    </row>
    <row r="537" spans="1:17" x14ac:dyDescent="0.25">
      <c r="A537" t="s">
        <v>629</v>
      </c>
      <c r="B537" t="s">
        <v>630</v>
      </c>
      <c r="C537" s="1">
        <v>45717</v>
      </c>
      <c r="D537">
        <v>25</v>
      </c>
      <c r="E537" t="s">
        <v>131</v>
      </c>
      <c r="F537" t="s">
        <v>29</v>
      </c>
      <c r="G537" t="s">
        <v>30</v>
      </c>
      <c r="H537">
        <v>2</v>
      </c>
      <c r="I537" t="s">
        <v>22</v>
      </c>
      <c r="J537">
        <v>21</v>
      </c>
      <c r="K537" t="s">
        <v>46</v>
      </c>
      <c r="L537">
        <v>4500</v>
      </c>
      <c r="M537">
        <v>7</v>
      </c>
      <c r="N537">
        <v>31500</v>
      </c>
      <c r="O537">
        <v>100.05</v>
      </c>
      <c r="P537" t="s">
        <v>39</v>
      </c>
    </row>
    <row r="538" spans="1:17" x14ac:dyDescent="0.25">
      <c r="A538" t="s">
        <v>629</v>
      </c>
      <c r="B538" t="s">
        <v>630</v>
      </c>
      <c r="C538" s="1">
        <v>45717</v>
      </c>
      <c r="D538">
        <v>25</v>
      </c>
      <c r="E538" t="s">
        <v>131</v>
      </c>
      <c r="F538" t="s">
        <v>36</v>
      </c>
      <c r="G538" t="s">
        <v>30</v>
      </c>
      <c r="H538">
        <v>2</v>
      </c>
      <c r="I538" t="s">
        <v>22</v>
      </c>
      <c r="J538">
        <v>21</v>
      </c>
      <c r="K538" t="s">
        <v>71</v>
      </c>
      <c r="L538">
        <v>14500</v>
      </c>
      <c r="M538">
        <v>9</v>
      </c>
      <c r="N538">
        <v>130500</v>
      </c>
      <c r="O538">
        <v>147.22</v>
      </c>
      <c r="P538" t="s">
        <v>39</v>
      </c>
    </row>
    <row r="539" spans="1:17" x14ac:dyDescent="0.25">
      <c r="A539" t="s">
        <v>631</v>
      </c>
      <c r="B539" t="s">
        <v>632</v>
      </c>
      <c r="C539" s="1">
        <v>45717</v>
      </c>
      <c r="D539">
        <v>45</v>
      </c>
      <c r="E539" t="s">
        <v>121</v>
      </c>
      <c r="F539" t="s">
        <v>41</v>
      </c>
      <c r="G539" t="s">
        <v>21</v>
      </c>
      <c r="H539">
        <v>2</v>
      </c>
      <c r="I539" t="s">
        <v>22</v>
      </c>
      <c r="J539">
        <v>54</v>
      </c>
      <c r="K539" t="s">
        <v>71</v>
      </c>
      <c r="L539">
        <v>14500</v>
      </c>
      <c r="M539">
        <v>18</v>
      </c>
      <c r="N539">
        <v>261000</v>
      </c>
      <c r="O539">
        <v>122.96</v>
      </c>
      <c r="P539" t="s">
        <v>39</v>
      </c>
    </row>
    <row r="540" spans="1:17" x14ac:dyDescent="0.25">
      <c r="A540" t="s">
        <v>633</v>
      </c>
      <c r="B540" t="s">
        <v>634</v>
      </c>
      <c r="C540" s="1">
        <v>45717</v>
      </c>
      <c r="D540">
        <v>77</v>
      </c>
      <c r="E540" t="s">
        <v>45</v>
      </c>
      <c r="F540" t="s">
        <v>36</v>
      </c>
      <c r="G540" t="s">
        <v>30</v>
      </c>
      <c r="H540">
        <v>4</v>
      </c>
      <c r="I540" t="s">
        <v>114</v>
      </c>
      <c r="J540">
        <v>32</v>
      </c>
      <c r="K540" t="s">
        <v>65</v>
      </c>
      <c r="L540">
        <v>30000</v>
      </c>
      <c r="M540">
        <v>14</v>
      </c>
      <c r="N540">
        <v>420000</v>
      </c>
      <c r="O540">
        <v>11.3</v>
      </c>
      <c r="P540" t="s">
        <v>24</v>
      </c>
      <c r="Q540" t="s">
        <v>32</v>
      </c>
    </row>
    <row r="541" spans="1:17" x14ac:dyDescent="0.25">
      <c r="A541" t="s">
        <v>633</v>
      </c>
      <c r="B541" t="s">
        <v>634</v>
      </c>
      <c r="C541" s="1">
        <v>45717</v>
      </c>
      <c r="D541">
        <v>77</v>
      </c>
      <c r="E541" t="s">
        <v>45</v>
      </c>
      <c r="F541" t="s">
        <v>29</v>
      </c>
      <c r="G541" t="s">
        <v>30</v>
      </c>
      <c r="H541">
        <v>4</v>
      </c>
      <c r="I541" t="s">
        <v>114</v>
      </c>
      <c r="J541">
        <v>32</v>
      </c>
      <c r="K541" t="s">
        <v>23</v>
      </c>
      <c r="L541">
        <v>35000</v>
      </c>
      <c r="M541">
        <v>2</v>
      </c>
      <c r="N541">
        <v>70000</v>
      </c>
      <c r="O541">
        <v>187.96</v>
      </c>
      <c r="P541" t="s">
        <v>24</v>
      </c>
      <c r="Q541" t="s">
        <v>32</v>
      </c>
    </row>
    <row r="542" spans="1:17" x14ac:dyDescent="0.25">
      <c r="A542" t="s">
        <v>633</v>
      </c>
      <c r="B542" t="s">
        <v>634</v>
      </c>
      <c r="C542" s="1">
        <v>45717</v>
      </c>
      <c r="D542">
        <v>77</v>
      </c>
      <c r="E542" t="s">
        <v>45</v>
      </c>
      <c r="F542" t="s">
        <v>41</v>
      </c>
      <c r="G542" t="s">
        <v>30</v>
      </c>
      <c r="H542">
        <v>4</v>
      </c>
      <c r="I542" t="s">
        <v>114</v>
      </c>
      <c r="J542">
        <v>32</v>
      </c>
      <c r="K542" t="s">
        <v>62</v>
      </c>
      <c r="L542">
        <v>24000</v>
      </c>
      <c r="M542">
        <v>6</v>
      </c>
      <c r="N542">
        <v>144000</v>
      </c>
      <c r="O542">
        <v>69.78</v>
      </c>
      <c r="P542" t="s">
        <v>24</v>
      </c>
      <c r="Q542" t="s">
        <v>32</v>
      </c>
    </row>
    <row r="543" spans="1:17" x14ac:dyDescent="0.25">
      <c r="A543" t="s">
        <v>635</v>
      </c>
      <c r="B543" t="s">
        <v>636</v>
      </c>
      <c r="C543" s="1">
        <v>45658</v>
      </c>
      <c r="D543">
        <v>31</v>
      </c>
      <c r="E543" t="s">
        <v>75</v>
      </c>
      <c r="F543" t="s">
        <v>41</v>
      </c>
      <c r="G543" t="s">
        <v>30</v>
      </c>
      <c r="H543">
        <v>1</v>
      </c>
      <c r="I543" t="s">
        <v>37</v>
      </c>
      <c r="J543">
        <v>21</v>
      </c>
      <c r="K543" t="s">
        <v>65</v>
      </c>
      <c r="L543">
        <v>30000</v>
      </c>
      <c r="M543">
        <v>9</v>
      </c>
      <c r="N543">
        <v>270000</v>
      </c>
      <c r="O543">
        <v>122.75</v>
      </c>
      <c r="P543" t="s">
        <v>39</v>
      </c>
    </row>
    <row r="544" spans="1:17" x14ac:dyDescent="0.25">
      <c r="A544" t="s">
        <v>635</v>
      </c>
      <c r="B544" t="s">
        <v>636</v>
      </c>
      <c r="C544" s="1">
        <v>45658</v>
      </c>
      <c r="D544">
        <v>31</v>
      </c>
      <c r="E544" t="s">
        <v>75</v>
      </c>
      <c r="F544" t="s">
        <v>29</v>
      </c>
      <c r="G544" t="s">
        <v>30</v>
      </c>
      <c r="H544">
        <v>1</v>
      </c>
      <c r="I544" t="s">
        <v>37</v>
      </c>
      <c r="J544">
        <v>21</v>
      </c>
      <c r="K544" t="s">
        <v>46</v>
      </c>
      <c r="L544">
        <v>4500</v>
      </c>
      <c r="M544">
        <v>8</v>
      </c>
      <c r="N544">
        <v>36000</v>
      </c>
      <c r="O544">
        <v>109.94</v>
      </c>
      <c r="P544" t="s">
        <v>39</v>
      </c>
    </row>
    <row r="545" spans="1:17" x14ac:dyDescent="0.25">
      <c r="A545" t="s">
        <v>637</v>
      </c>
      <c r="B545" t="s">
        <v>638</v>
      </c>
      <c r="C545" s="1">
        <v>45689</v>
      </c>
      <c r="D545">
        <v>76</v>
      </c>
      <c r="E545" t="s">
        <v>157</v>
      </c>
      <c r="F545" t="s">
        <v>36</v>
      </c>
      <c r="G545" t="s">
        <v>30</v>
      </c>
      <c r="H545">
        <v>4</v>
      </c>
      <c r="I545" t="s">
        <v>114</v>
      </c>
      <c r="J545">
        <v>12</v>
      </c>
      <c r="K545" t="s">
        <v>62</v>
      </c>
      <c r="L545">
        <v>24000</v>
      </c>
      <c r="M545">
        <v>19</v>
      </c>
      <c r="N545">
        <v>456000</v>
      </c>
      <c r="O545">
        <v>90.42</v>
      </c>
      <c r="P545" t="s">
        <v>24</v>
      </c>
      <c r="Q545" t="s">
        <v>284</v>
      </c>
    </row>
    <row r="546" spans="1:17" x14ac:dyDescent="0.25">
      <c r="A546" t="s">
        <v>637</v>
      </c>
      <c r="B546" t="s">
        <v>638</v>
      </c>
      <c r="C546" s="1">
        <v>45689</v>
      </c>
      <c r="D546">
        <v>76</v>
      </c>
      <c r="E546" t="s">
        <v>157</v>
      </c>
      <c r="F546" t="s">
        <v>20</v>
      </c>
      <c r="G546" t="s">
        <v>30</v>
      </c>
      <c r="H546">
        <v>4</v>
      </c>
      <c r="I546" t="s">
        <v>114</v>
      </c>
      <c r="J546">
        <v>12</v>
      </c>
      <c r="K546" t="s">
        <v>46</v>
      </c>
      <c r="L546">
        <v>4500</v>
      </c>
      <c r="M546">
        <v>8</v>
      </c>
      <c r="N546">
        <v>36000</v>
      </c>
      <c r="O546">
        <v>195.86</v>
      </c>
      <c r="P546" t="s">
        <v>24</v>
      </c>
      <c r="Q546" t="s">
        <v>284</v>
      </c>
    </row>
    <row r="547" spans="1:17" x14ac:dyDescent="0.25">
      <c r="A547" t="s">
        <v>639</v>
      </c>
      <c r="B547" t="s">
        <v>640</v>
      </c>
      <c r="C547" s="1">
        <v>45689</v>
      </c>
      <c r="D547">
        <v>50</v>
      </c>
      <c r="E547" t="s">
        <v>70</v>
      </c>
      <c r="F547" t="s">
        <v>29</v>
      </c>
      <c r="G547" t="s">
        <v>30</v>
      </c>
      <c r="H547">
        <v>2</v>
      </c>
      <c r="I547" t="s">
        <v>22</v>
      </c>
      <c r="J547">
        <v>55</v>
      </c>
      <c r="K547" t="s">
        <v>102</v>
      </c>
      <c r="L547">
        <v>900</v>
      </c>
      <c r="M547">
        <v>16</v>
      </c>
      <c r="N547">
        <v>14400</v>
      </c>
      <c r="O547">
        <v>35.729999999999997</v>
      </c>
      <c r="P547" t="s">
        <v>24</v>
      </c>
      <c r="Q547" t="s">
        <v>284</v>
      </c>
    </row>
    <row r="548" spans="1:17" x14ac:dyDescent="0.25">
      <c r="A548" t="s">
        <v>641</v>
      </c>
      <c r="B548" t="s">
        <v>642</v>
      </c>
      <c r="C548" s="1">
        <v>45658</v>
      </c>
      <c r="D548">
        <v>56</v>
      </c>
      <c r="E548" t="s">
        <v>90</v>
      </c>
      <c r="F548" t="s">
        <v>20</v>
      </c>
      <c r="G548" t="s">
        <v>30</v>
      </c>
      <c r="H548">
        <v>4</v>
      </c>
      <c r="I548" t="s">
        <v>114</v>
      </c>
      <c r="J548">
        <v>17</v>
      </c>
      <c r="K548" t="s">
        <v>51</v>
      </c>
      <c r="L548">
        <v>9000</v>
      </c>
      <c r="M548">
        <v>4</v>
      </c>
      <c r="N548">
        <v>36000</v>
      </c>
      <c r="O548">
        <v>95.57</v>
      </c>
      <c r="P548" t="s">
        <v>24</v>
      </c>
      <c r="Q548" t="s">
        <v>265</v>
      </c>
    </row>
    <row r="549" spans="1:17" x14ac:dyDescent="0.25">
      <c r="A549" t="s">
        <v>643</v>
      </c>
      <c r="B549" t="s">
        <v>644</v>
      </c>
      <c r="C549" s="1">
        <v>45717</v>
      </c>
      <c r="D549">
        <v>58</v>
      </c>
      <c r="E549" t="s">
        <v>143</v>
      </c>
      <c r="F549" t="s">
        <v>29</v>
      </c>
      <c r="G549" t="s">
        <v>30</v>
      </c>
      <c r="H549">
        <v>3</v>
      </c>
      <c r="I549" t="s">
        <v>50</v>
      </c>
      <c r="J549">
        <v>24</v>
      </c>
      <c r="K549" t="s">
        <v>46</v>
      </c>
      <c r="L549">
        <v>4500</v>
      </c>
      <c r="M549">
        <v>10</v>
      </c>
      <c r="N549">
        <v>45000</v>
      </c>
      <c r="O549">
        <v>195.88</v>
      </c>
      <c r="P549" t="s">
        <v>24</v>
      </c>
      <c r="Q549" t="s">
        <v>76</v>
      </c>
    </row>
    <row r="550" spans="1:17" x14ac:dyDescent="0.25">
      <c r="A550" t="s">
        <v>643</v>
      </c>
      <c r="B550" t="s">
        <v>644</v>
      </c>
      <c r="C550" s="1">
        <v>45717</v>
      </c>
      <c r="D550">
        <v>58</v>
      </c>
      <c r="E550" t="s">
        <v>143</v>
      </c>
      <c r="F550" t="s">
        <v>36</v>
      </c>
      <c r="G550" t="s">
        <v>30</v>
      </c>
      <c r="H550">
        <v>3</v>
      </c>
      <c r="I550" t="s">
        <v>50</v>
      </c>
      <c r="J550">
        <v>24</v>
      </c>
      <c r="K550" t="s">
        <v>115</v>
      </c>
      <c r="L550">
        <v>25000</v>
      </c>
      <c r="M550">
        <v>17</v>
      </c>
      <c r="N550">
        <v>425000</v>
      </c>
      <c r="O550">
        <v>65.36</v>
      </c>
      <c r="P550" t="s">
        <v>24</v>
      </c>
      <c r="Q550" t="s">
        <v>76</v>
      </c>
    </row>
    <row r="551" spans="1:17" x14ac:dyDescent="0.25">
      <c r="A551" t="s">
        <v>645</v>
      </c>
      <c r="B551" t="s">
        <v>646</v>
      </c>
      <c r="C551" s="1">
        <v>45717</v>
      </c>
      <c r="D551">
        <v>73</v>
      </c>
      <c r="E551" t="s">
        <v>299</v>
      </c>
      <c r="F551" t="s">
        <v>20</v>
      </c>
      <c r="G551" t="s">
        <v>30</v>
      </c>
      <c r="H551">
        <v>4</v>
      </c>
      <c r="I551" t="s">
        <v>114</v>
      </c>
      <c r="J551">
        <v>40</v>
      </c>
      <c r="K551" t="s">
        <v>51</v>
      </c>
      <c r="L551">
        <v>9000</v>
      </c>
      <c r="M551">
        <v>20</v>
      </c>
      <c r="N551">
        <v>180000</v>
      </c>
      <c r="O551">
        <v>84.65</v>
      </c>
      <c r="P551" t="s">
        <v>39</v>
      </c>
    </row>
    <row r="552" spans="1:17" x14ac:dyDescent="0.25">
      <c r="A552" t="s">
        <v>647</v>
      </c>
      <c r="B552" t="s">
        <v>648</v>
      </c>
      <c r="C552" s="1">
        <v>45689</v>
      </c>
      <c r="D552">
        <v>25</v>
      </c>
      <c r="E552" t="s">
        <v>299</v>
      </c>
      <c r="F552" t="s">
        <v>36</v>
      </c>
      <c r="G552" t="s">
        <v>21</v>
      </c>
      <c r="H552">
        <v>3</v>
      </c>
      <c r="I552" t="s">
        <v>50</v>
      </c>
      <c r="J552">
        <v>22</v>
      </c>
      <c r="K552" t="s">
        <v>105</v>
      </c>
      <c r="L552">
        <v>75000</v>
      </c>
      <c r="M552">
        <v>15</v>
      </c>
      <c r="N552">
        <v>1125000</v>
      </c>
      <c r="O552">
        <v>54.61</v>
      </c>
      <c r="P552" t="s">
        <v>39</v>
      </c>
    </row>
    <row r="553" spans="1:17" x14ac:dyDescent="0.25">
      <c r="A553" t="s">
        <v>647</v>
      </c>
      <c r="B553" t="s">
        <v>648</v>
      </c>
      <c r="C553" s="1">
        <v>45689</v>
      </c>
      <c r="D553">
        <v>25</v>
      </c>
      <c r="E553" t="s">
        <v>299</v>
      </c>
      <c r="F553" t="s">
        <v>29</v>
      </c>
      <c r="G553" t="s">
        <v>21</v>
      </c>
      <c r="H553">
        <v>3</v>
      </c>
      <c r="I553" t="s">
        <v>50</v>
      </c>
      <c r="J553">
        <v>22</v>
      </c>
      <c r="K553" t="s">
        <v>56</v>
      </c>
      <c r="L553">
        <v>3500</v>
      </c>
      <c r="M553">
        <v>17</v>
      </c>
      <c r="N553">
        <v>59500</v>
      </c>
      <c r="O553">
        <v>149.71</v>
      </c>
      <c r="P553" t="s">
        <v>39</v>
      </c>
    </row>
    <row r="554" spans="1:17" x14ac:dyDescent="0.25">
      <c r="A554" t="s">
        <v>649</v>
      </c>
      <c r="B554" t="s">
        <v>650</v>
      </c>
      <c r="C554" s="1">
        <v>45658</v>
      </c>
      <c r="D554">
        <v>68</v>
      </c>
      <c r="E554" t="s">
        <v>28</v>
      </c>
      <c r="F554" t="s">
        <v>36</v>
      </c>
      <c r="G554" t="s">
        <v>21</v>
      </c>
      <c r="H554">
        <v>2</v>
      </c>
      <c r="I554" t="s">
        <v>22</v>
      </c>
      <c r="J554">
        <v>55</v>
      </c>
      <c r="K554" t="s">
        <v>71</v>
      </c>
      <c r="L554">
        <v>14500</v>
      </c>
      <c r="M554">
        <v>4</v>
      </c>
      <c r="N554">
        <v>58000</v>
      </c>
      <c r="O554">
        <v>33.799999999999997</v>
      </c>
      <c r="P554" t="s">
        <v>39</v>
      </c>
    </row>
    <row r="555" spans="1:17" x14ac:dyDescent="0.25">
      <c r="A555" t="s">
        <v>649</v>
      </c>
      <c r="B555" t="s">
        <v>650</v>
      </c>
      <c r="C555" s="1">
        <v>45658</v>
      </c>
      <c r="D555">
        <v>68</v>
      </c>
      <c r="E555" t="s">
        <v>28</v>
      </c>
      <c r="F555" t="s">
        <v>29</v>
      </c>
      <c r="G555" t="s">
        <v>21</v>
      </c>
      <c r="H555">
        <v>2</v>
      </c>
      <c r="I555" t="s">
        <v>22</v>
      </c>
      <c r="J555">
        <v>55</v>
      </c>
      <c r="K555" t="s">
        <v>83</v>
      </c>
      <c r="L555">
        <v>1000</v>
      </c>
      <c r="M555">
        <v>16</v>
      </c>
      <c r="N555">
        <v>16000</v>
      </c>
      <c r="O555">
        <v>13.23</v>
      </c>
      <c r="P555" t="s">
        <v>39</v>
      </c>
    </row>
    <row r="556" spans="1:17" x14ac:dyDescent="0.25">
      <c r="A556" t="s">
        <v>649</v>
      </c>
      <c r="B556" t="s">
        <v>650</v>
      </c>
      <c r="C556" s="1">
        <v>45658</v>
      </c>
      <c r="D556">
        <v>68</v>
      </c>
      <c r="E556" t="s">
        <v>28</v>
      </c>
      <c r="F556" t="s">
        <v>41</v>
      </c>
      <c r="G556" t="s">
        <v>21</v>
      </c>
      <c r="H556">
        <v>2</v>
      </c>
      <c r="I556" t="s">
        <v>22</v>
      </c>
      <c r="J556">
        <v>55</v>
      </c>
      <c r="K556" t="s">
        <v>62</v>
      </c>
      <c r="L556">
        <v>24000</v>
      </c>
      <c r="M556">
        <v>13</v>
      </c>
      <c r="N556">
        <v>312000</v>
      </c>
      <c r="O556">
        <v>11.24</v>
      </c>
      <c r="P556" t="s">
        <v>39</v>
      </c>
    </row>
    <row r="557" spans="1:17" x14ac:dyDescent="0.25">
      <c r="A557" t="s">
        <v>651</v>
      </c>
      <c r="B557" t="s">
        <v>652</v>
      </c>
      <c r="C557" s="1">
        <v>45689</v>
      </c>
      <c r="D557">
        <v>26</v>
      </c>
      <c r="E557" t="s">
        <v>95</v>
      </c>
      <c r="F557" t="s">
        <v>36</v>
      </c>
      <c r="G557" t="s">
        <v>30</v>
      </c>
      <c r="H557">
        <v>1</v>
      </c>
      <c r="I557" t="s">
        <v>37</v>
      </c>
      <c r="J557">
        <v>40</v>
      </c>
      <c r="K557" t="s">
        <v>71</v>
      </c>
      <c r="L557">
        <v>14500</v>
      </c>
      <c r="M557">
        <v>15</v>
      </c>
      <c r="N557">
        <v>217500</v>
      </c>
      <c r="O557">
        <v>147.65</v>
      </c>
      <c r="P557" t="s">
        <v>39</v>
      </c>
    </row>
    <row r="558" spans="1:17" x14ac:dyDescent="0.25">
      <c r="A558" t="s">
        <v>651</v>
      </c>
      <c r="B558" t="s">
        <v>652</v>
      </c>
      <c r="C558" s="1">
        <v>45689</v>
      </c>
      <c r="D558">
        <v>26</v>
      </c>
      <c r="E558" t="s">
        <v>95</v>
      </c>
      <c r="F558" t="s">
        <v>41</v>
      </c>
      <c r="G558" t="s">
        <v>30</v>
      </c>
      <c r="H558">
        <v>1</v>
      </c>
      <c r="I558" t="s">
        <v>37</v>
      </c>
      <c r="J558">
        <v>40</v>
      </c>
      <c r="K558" t="s">
        <v>38</v>
      </c>
      <c r="L558">
        <v>20000</v>
      </c>
      <c r="M558">
        <v>6</v>
      </c>
      <c r="N558">
        <v>120000</v>
      </c>
      <c r="O558">
        <v>26.69</v>
      </c>
      <c r="P558" t="s">
        <v>39</v>
      </c>
    </row>
    <row r="559" spans="1:17" x14ac:dyDescent="0.25">
      <c r="A559" t="s">
        <v>653</v>
      </c>
      <c r="B559" t="s">
        <v>654</v>
      </c>
      <c r="C559" s="1">
        <v>45689</v>
      </c>
      <c r="D559">
        <v>20</v>
      </c>
      <c r="E559" t="s">
        <v>152</v>
      </c>
      <c r="F559" t="s">
        <v>36</v>
      </c>
      <c r="G559" t="s">
        <v>30</v>
      </c>
      <c r="H559">
        <v>4</v>
      </c>
      <c r="I559" t="s">
        <v>114</v>
      </c>
      <c r="J559">
        <v>56</v>
      </c>
      <c r="K559" t="s">
        <v>65</v>
      </c>
      <c r="L559">
        <v>30000</v>
      </c>
      <c r="M559">
        <v>18</v>
      </c>
      <c r="N559">
        <v>540000</v>
      </c>
      <c r="O559">
        <v>193.92</v>
      </c>
      <c r="P559" t="s">
        <v>39</v>
      </c>
    </row>
    <row r="560" spans="1:17" x14ac:dyDescent="0.25">
      <c r="A560" t="s">
        <v>653</v>
      </c>
      <c r="B560" t="s">
        <v>654</v>
      </c>
      <c r="C560" s="1">
        <v>45689</v>
      </c>
      <c r="D560">
        <v>20</v>
      </c>
      <c r="E560" t="s">
        <v>152</v>
      </c>
      <c r="F560" t="s">
        <v>29</v>
      </c>
      <c r="G560" t="s">
        <v>30</v>
      </c>
      <c r="H560">
        <v>4</v>
      </c>
      <c r="I560" t="s">
        <v>114</v>
      </c>
      <c r="J560">
        <v>56</v>
      </c>
      <c r="K560" t="s">
        <v>164</v>
      </c>
      <c r="L560">
        <v>600</v>
      </c>
      <c r="M560">
        <v>15</v>
      </c>
      <c r="N560">
        <v>9000</v>
      </c>
      <c r="O560">
        <v>118.37</v>
      </c>
      <c r="P560" t="s">
        <v>39</v>
      </c>
    </row>
    <row r="561" spans="1:17" x14ac:dyDescent="0.25">
      <c r="A561" t="s">
        <v>653</v>
      </c>
      <c r="B561" t="s">
        <v>654</v>
      </c>
      <c r="C561" s="1">
        <v>45689</v>
      </c>
      <c r="D561">
        <v>20</v>
      </c>
      <c r="E561" t="s">
        <v>152</v>
      </c>
      <c r="F561" t="s">
        <v>20</v>
      </c>
      <c r="G561" t="s">
        <v>30</v>
      </c>
      <c r="H561">
        <v>4</v>
      </c>
      <c r="I561" t="s">
        <v>114</v>
      </c>
      <c r="J561">
        <v>56</v>
      </c>
      <c r="K561" t="s">
        <v>23</v>
      </c>
      <c r="L561">
        <v>35000</v>
      </c>
      <c r="M561">
        <v>18</v>
      </c>
      <c r="N561">
        <v>630000</v>
      </c>
      <c r="O561">
        <v>104.93</v>
      </c>
      <c r="P561" t="s">
        <v>39</v>
      </c>
    </row>
    <row r="562" spans="1:17" x14ac:dyDescent="0.25">
      <c r="A562" t="s">
        <v>655</v>
      </c>
      <c r="B562" t="s">
        <v>656</v>
      </c>
      <c r="C562" s="1">
        <v>45658</v>
      </c>
      <c r="D562">
        <v>60</v>
      </c>
      <c r="E562" t="s">
        <v>213</v>
      </c>
      <c r="F562" t="s">
        <v>36</v>
      </c>
      <c r="G562" t="s">
        <v>21</v>
      </c>
      <c r="H562">
        <v>4</v>
      </c>
      <c r="I562" t="s">
        <v>114</v>
      </c>
      <c r="J562">
        <v>52</v>
      </c>
      <c r="K562" t="s">
        <v>62</v>
      </c>
      <c r="L562">
        <v>24000</v>
      </c>
      <c r="M562">
        <v>17</v>
      </c>
      <c r="N562">
        <v>408000</v>
      </c>
      <c r="O562">
        <v>2.61</v>
      </c>
      <c r="P562" t="s">
        <v>39</v>
      </c>
    </row>
    <row r="563" spans="1:17" x14ac:dyDescent="0.25">
      <c r="A563" t="s">
        <v>655</v>
      </c>
      <c r="B563" t="s">
        <v>656</v>
      </c>
      <c r="C563" s="1">
        <v>45658</v>
      </c>
      <c r="D563">
        <v>60</v>
      </c>
      <c r="E563" t="s">
        <v>213</v>
      </c>
      <c r="F563" t="s">
        <v>41</v>
      </c>
      <c r="G563" t="s">
        <v>21</v>
      </c>
      <c r="H563">
        <v>4</v>
      </c>
      <c r="I563" t="s">
        <v>114</v>
      </c>
      <c r="J563">
        <v>52</v>
      </c>
      <c r="K563" t="s">
        <v>38</v>
      </c>
      <c r="L563">
        <v>20000</v>
      </c>
      <c r="M563">
        <v>16</v>
      </c>
      <c r="N563">
        <v>320000</v>
      </c>
      <c r="O563">
        <v>69.11</v>
      </c>
      <c r="P563" t="s">
        <v>39</v>
      </c>
    </row>
    <row r="564" spans="1:17" x14ac:dyDescent="0.25">
      <c r="A564" t="s">
        <v>657</v>
      </c>
      <c r="B564" t="s">
        <v>658</v>
      </c>
      <c r="C564" s="1">
        <v>45658</v>
      </c>
      <c r="D564">
        <v>17</v>
      </c>
      <c r="E564" t="s">
        <v>90</v>
      </c>
      <c r="F564" t="s">
        <v>20</v>
      </c>
      <c r="G564" t="s">
        <v>30</v>
      </c>
      <c r="H564">
        <v>4</v>
      </c>
      <c r="I564" t="s">
        <v>114</v>
      </c>
      <c r="J564">
        <v>20</v>
      </c>
      <c r="K564" t="s">
        <v>46</v>
      </c>
      <c r="L564">
        <v>4500</v>
      </c>
      <c r="M564">
        <v>18</v>
      </c>
      <c r="N564">
        <v>81000</v>
      </c>
      <c r="O564">
        <v>82.64</v>
      </c>
      <c r="P564" t="s">
        <v>39</v>
      </c>
    </row>
    <row r="565" spans="1:17" x14ac:dyDescent="0.25">
      <c r="A565" t="s">
        <v>657</v>
      </c>
      <c r="B565" t="s">
        <v>658</v>
      </c>
      <c r="C565" s="1">
        <v>45658</v>
      </c>
      <c r="D565">
        <v>17</v>
      </c>
      <c r="E565" t="s">
        <v>90</v>
      </c>
      <c r="F565" t="s">
        <v>29</v>
      </c>
      <c r="G565" t="s">
        <v>30</v>
      </c>
      <c r="H565">
        <v>4</v>
      </c>
      <c r="I565" t="s">
        <v>114</v>
      </c>
      <c r="J565">
        <v>20</v>
      </c>
      <c r="K565" t="s">
        <v>31</v>
      </c>
      <c r="L565">
        <v>5500</v>
      </c>
      <c r="M565">
        <v>6</v>
      </c>
      <c r="N565">
        <v>33000</v>
      </c>
      <c r="O565">
        <v>79.25</v>
      </c>
      <c r="P565" t="s">
        <v>39</v>
      </c>
    </row>
    <row r="566" spans="1:17" x14ac:dyDescent="0.25">
      <c r="A566" t="s">
        <v>659</v>
      </c>
      <c r="B566" t="s">
        <v>660</v>
      </c>
      <c r="C566" s="1">
        <v>45689</v>
      </c>
      <c r="D566">
        <v>64</v>
      </c>
      <c r="E566" t="s">
        <v>113</v>
      </c>
      <c r="F566" t="s">
        <v>36</v>
      </c>
      <c r="G566" t="s">
        <v>30</v>
      </c>
      <c r="H566">
        <v>2</v>
      </c>
      <c r="I566" t="s">
        <v>22</v>
      </c>
      <c r="J566">
        <v>6</v>
      </c>
      <c r="K566" t="s">
        <v>105</v>
      </c>
      <c r="L566">
        <v>75000</v>
      </c>
      <c r="M566">
        <v>3</v>
      </c>
      <c r="N566">
        <v>225000</v>
      </c>
      <c r="O566">
        <v>38.01</v>
      </c>
      <c r="P566" t="s">
        <v>39</v>
      </c>
    </row>
    <row r="567" spans="1:17" x14ac:dyDescent="0.25">
      <c r="A567" t="s">
        <v>659</v>
      </c>
      <c r="B567" t="s">
        <v>660</v>
      </c>
      <c r="C567" s="1">
        <v>45689</v>
      </c>
      <c r="D567">
        <v>64</v>
      </c>
      <c r="E567" t="s">
        <v>113</v>
      </c>
      <c r="F567" t="s">
        <v>20</v>
      </c>
      <c r="G567" t="s">
        <v>30</v>
      </c>
      <c r="H567">
        <v>2</v>
      </c>
      <c r="I567" t="s">
        <v>22</v>
      </c>
      <c r="J567">
        <v>6</v>
      </c>
      <c r="K567" t="s">
        <v>46</v>
      </c>
      <c r="L567">
        <v>4500</v>
      </c>
      <c r="M567">
        <v>4</v>
      </c>
      <c r="N567">
        <v>18000</v>
      </c>
      <c r="O567">
        <v>27.76</v>
      </c>
      <c r="P567" t="s">
        <v>39</v>
      </c>
    </row>
    <row r="568" spans="1:17" x14ac:dyDescent="0.25">
      <c r="A568" t="s">
        <v>659</v>
      </c>
      <c r="B568" t="s">
        <v>660</v>
      </c>
      <c r="C568" s="1">
        <v>45689</v>
      </c>
      <c r="D568">
        <v>64</v>
      </c>
      <c r="E568" t="s">
        <v>113</v>
      </c>
      <c r="F568" t="s">
        <v>29</v>
      </c>
      <c r="G568" t="s">
        <v>30</v>
      </c>
      <c r="H568">
        <v>2</v>
      </c>
      <c r="I568" t="s">
        <v>22</v>
      </c>
      <c r="J568">
        <v>6</v>
      </c>
      <c r="K568" t="s">
        <v>31</v>
      </c>
      <c r="L568">
        <v>5500</v>
      </c>
      <c r="M568">
        <v>9</v>
      </c>
      <c r="N568">
        <v>49500</v>
      </c>
      <c r="O568">
        <v>123.74</v>
      </c>
      <c r="P568" t="s">
        <v>39</v>
      </c>
    </row>
    <row r="569" spans="1:17" x14ac:dyDescent="0.25">
      <c r="A569" t="s">
        <v>661</v>
      </c>
      <c r="B569" t="s">
        <v>662</v>
      </c>
      <c r="C569" s="1">
        <v>45658</v>
      </c>
      <c r="D569">
        <v>40</v>
      </c>
      <c r="E569" t="s">
        <v>258</v>
      </c>
      <c r="F569" t="s">
        <v>36</v>
      </c>
      <c r="G569" t="s">
        <v>21</v>
      </c>
      <c r="H569">
        <v>5</v>
      </c>
      <c r="I569" t="s">
        <v>55</v>
      </c>
      <c r="J569">
        <v>10</v>
      </c>
      <c r="K569" t="s">
        <v>57</v>
      </c>
      <c r="L569">
        <v>150000</v>
      </c>
      <c r="M569">
        <v>8</v>
      </c>
      <c r="N569">
        <v>1200000</v>
      </c>
      <c r="O569">
        <v>145.56</v>
      </c>
      <c r="P569" t="s">
        <v>24</v>
      </c>
      <c r="Q569" t="s">
        <v>76</v>
      </c>
    </row>
    <row r="570" spans="1:17" x14ac:dyDescent="0.25">
      <c r="A570" t="s">
        <v>661</v>
      </c>
      <c r="B570" t="s">
        <v>662</v>
      </c>
      <c r="C570" s="1">
        <v>45658</v>
      </c>
      <c r="D570">
        <v>40</v>
      </c>
      <c r="E570" t="s">
        <v>258</v>
      </c>
      <c r="F570" t="s">
        <v>41</v>
      </c>
      <c r="G570" t="s">
        <v>21</v>
      </c>
      <c r="H570">
        <v>5</v>
      </c>
      <c r="I570" t="s">
        <v>55</v>
      </c>
      <c r="J570">
        <v>10</v>
      </c>
      <c r="K570" t="s">
        <v>42</v>
      </c>
      <c r="L570">
        <v>9000</v>
      </c>
      <c r="M570">
        <v>16</v>
      </c>
      <c r="N570">
        <v>144000</v>
      </c>
      <c r="O570">
        <v>30.56</v>
      </c>
      <c r="P570" t="s">
        <v>24</v>
      </c>
      <c r="Q570" t="s">
        <v>76</v>
      </c>
    </row>
    <row r="571" spans="1:17" x14ac:dyDescent="0.25">
      <c r="A571" t="s">
        <v>663</v>
      </c>
      <c r="B571" t="s">
        <v>379</v>
      </c>
      <c r="C571" s="1">
        <v>45689</v>
      </c>
      <c r="D571">
        <v>59</v>
      </c>
      <c r="E571" t="s">
        <v>110</v>
      </c>
      <c r="F571" t="s">
        <v>36</v>
      </c>
      <c r="G571" t="s">
        <v>30</v>
      </c>
      <c r="H571">
        <v>3</v>
      </c>
      <c r="I571" t="s">
        <v>50</v>
      </c>
      <c r="J571">
        <v>51</v>
      </c>
      <c r="K571" t="s">
        <v>38</v>
      </c>
      <c r="L571">
        <v>20000</v>
      </c>
      <c r="M571">
        <v>5</v>
      </c>
      <c r="N571">
        <v>100000</v>
      </c>
      <c r="O571">
        <v>168.79</v>
      </c>
      <c r="P571" t="s">
        <v>39</v>
      </c>
    </row>
    <row r="572" spans="1:17" x14ac:dyDescent="0.25">
      <c r="A572" t="s">
        <v>664</v>
      </c>
      <c r="B572" t="s">
        <v>665</v>
      </c>
      <c r="C572" s="1">
        <v>45689</v>
      </c>
      <c r="D572">
        <v>50</v>
      </c>
      <c r="E572" t="s">
        <v>82</v>
      </c>
      <c r="F572" t="s">
        <v>29</v>
      </c>
      <c r="G572" t="s">
        <v>21</v>
      </c>
      <c r="H572">
        <v>2</v>
      </c>
      <c r="I572" t="s">
        <v>22</v>
      </c>
      <c r="J572">
        <v>35</v>
      </c>
      <c r="K572" t="s">
        <v>83</v>
      </c>
      <c r="L572">
        <v>1000</v>
      </c>
      <c r="M572">
        <v>8</v>
      </c>
      <c r="N572">
        <v>8000</v>
      </c>
      <c r="O572">
        <v>194.93</v>
      </c>
      <c r="P572" t="s">
        <v>24</v>
      </c>
      <c r="Q572" t="s">
        <v>32</v>
      </c>
    </row>
    <row r="573" spans="1:17" x14ac:dyDescent="0.25">
      <c r="A573" t="s">
        <v>664</v>
      </c>
      <c r="B573" t="s">
        <v>665</v>
      </c>
      <c r="C573" s="1">
        <v>45689</v>
      </c>
      <c r="D573">
        <v>50</v>
      </c>
      <c r="E573" t="s">
        <v>82</v>
      </c>
      <c r="F573" t="s">
        <v>41</v>
      </c>
      <c r="G573" t="s">
        <v>21</v>
      </c>
      <c r="H573">
        <v>2</v>
      </c>
      <c r="I573" t="s">
        <v>22</v>
      </c>
      <c r="J573">
        <v>35</v>
      </c>
      <c r="K573" t="s">
        <v>71</v>
      </c>
      <c r="L573">
        <v>14500</v>
      </c>
      <c r="M573">
        <v>15</v>
      </c>
      <c r="N573">
        <v>217500</v>
      </c>
      <c r="O573">
        <v>154.36000000000001</v>
      </c>
      <c r="P573" t="s">
        <v>24</v>
      </c>
      <c r="Q573" t="s">
        <v>32</v>
      </c>
    </row>
    <row r="574" spans="1:17" x14ac:dyDescent="0.25">
      <c r="A574" t="s">
        <v>666</v>
      </c>
      <c r="B574" t="s">
        <v>667</v>
      </c>
      <c r="C574" s="1">
        <v>45658</v>
      </c>
      <c r="D574">
        <v>20</v>
      </c>
      <c r="E574" t="s">
        <v>121</v>
      </c>
      <c r="F574" t="s">
        <v>29</v>
      </c>
      <c r="G574" t="s">
        <v>30</v>
      </c>
      <c r="H574">
        <v>5</v>
      </c>
      <c r="I574" t="s">
        <v>55</v>
      </c>
      <c r="J574">
        <v>48</v>
      </c>
      <c r="K574" t="s">
        <v>87</v>
      </c>
      <c r="L574">
        <v>7500</v>
      </c>
      <c r="M574">
        <v>10</v>
      </c>
      <c r="N574">
        <v>75000</v>
      </c>
      <c r="O574">
        <v>136.44999999999999</v>
      </c>
      <c r="P574" t="s">
        <v>39</v>
      </c>
    </row>
    <row r="575" spans="1:17" x14ac:dyDescent="0.25">
      <c r="A575" t="s">
        <v>668</v>
      </c>
      <c r="B575" t="s">
        <v>669</v>
      </c>
      <c r="C575" s="1">
        <v>45689</v>
      </c>
      <c r="D575">
        <v>36</v>
      </c>
      <c r="E575" t="s">
        <v>128</v>
      </c>
      <c r="F575" t="s">
        <v>20</v>
      </c>
      <c r="G575" t="s">
        <v>21</v>
      </c>
      <c r="H575">
        <v>3</v>
      </c>
      <c r="I575" t="s">
        <v>50</v>
      </c>
      <c r="J575">
        <v>17</v>
      </c>
      <c r="K575" t="s">
        <v>23</v>
      </c>
      <c r="L575">
        <v>35000</v>
      </c>
      <c r="M575">
        <v>6</v>
      </c>
      <c r="N575">
        <v>210000</v>
      </c>
      <c r="O575">
        <v>65.239999999999995</v>
      </c>
      <c r="P575" t="s">
        <v>24</v>
      </c>
      <c r="Q575" t="s">
        <v>76</v>
      </c>
    </row>
    <row r="576" spans="1:17" x14ac:dyDescent="0.25">
      <c r="A576" t="s">
        <v>668</v>
      </c>
      <c r="B576" t="s">
        <v>669</v>
      </c>
      <c r="C576" s="1">
        <v>45689</v>
      </c>
      <c r="D576">
        <v>36</v>
      </c>
      <c r="E576" t="s">
        <v>128</v>
      </c>
      <c r="F576" t="s">
        <v>41</v>
      </c>
      <c r="G576" t="s">
        <v>21</v>
      </c>
      <c r="H576">
        <v>3</v>
      </c>
      <c r="I576" t="s">
        <v>50</v>
      </c>
      <c r="J576">
        <v>17</v>
      </c>
      <c r="K576" t="s">
        <v>65</v>
      </c>
      <c r="L576">
        <v>30000</v>
      </c>
      <c r="M576">
        <v>13</v>
      </c>
      <c r="N576">
        <v>390000</v>
      </c>
      <c r="O576">
        <v>117.15</v>
      </c>
      <c r="P576" t="s">
        <v>24</v>
      </c>
      <c r="Q576" t="s">
        <v>76</v>
      </c>
    </row>
    <row r="577" spans="1:17" x14ac:dyDescent="0.25">
      <c r="A577" t="s">
        <v>668</v>
      </c>
      <c r="B577" t="s">
        <v>669</v>
      </c>
      <c r="C577" s="1">
        <v>45689</v>
      </c>
      <c r="D577">
        <v>36</v>
      </c>
      <c r="E577" t="s">
        <v>128</v>
      </c>
      <c r="F577" t="s">
        <v>36</v>
      </c>
      <c r="G577" t="s">
        <v>21</v>
      </c>
      <c r="H577">
        <v>3</v>
      </c>
      <c r="I577" t="s">
        <v>50</v>
      </c>
      <c r="J577">
        <v>17</v>
      </c>
      <c r="K577" t="s">
        <v>71</v>
      </c>
      <c r="L577">
        <v>14500</v>
      </c>
      <c r="M577">
        <v>2</v>
      </c>
      <c r="N577">
        <v>29000</v>
      </c>
      <c r="O577">
        <v>2.2799999999999998</v>
      </c>
      <c r="P577" t="s">
        <v>24</v>
      </c>
      <c r="Q577" t="s">
        <v>76</v>
      </c>
    </row>
    <row r="578" spans="1:17" x14ac:dyDescent="0.25">
      <c r="A578" t="s">
        <v>670</v>
      </c>
      <c r="B578" t="s">
        <v>671</v>
      </c>
      <c r="C578" s="1">
        <v>45689</v>
      </c>
      <c r="D578">
        <v>35</v>
      </c>
      <c r="E578" t="s">
        <v>45</v>
      </c>
      <c r="F578" t="s">
        <v>41</v>
      </c>
      <c r="G578" t="s">
        <v>21</v>
      </c>
      <c r="H578">
        <v>4</v>
      </c>
      <c r="I578" t="s">
        <v>114</v>
      </c>
      <c r="J578">
        <v>16</v>
      </c>
      <c r="K578" t="s">
        <v>65</v>
      </c>
      <c r="L578">
        <v>30000</v>
      </c>
      <c r="M578">
        <v>18</v>
      </c>
      <c r="N578">
        <v>540000</v>
      </c>
      <c r="O578">
        <v>129.09</v>
      </c>
      <c r="P578" t="s">
        <v>24</v>
      </c>
      <c r="Q578" t="s">
        <v>25</v>
      </c>
    </row>
    <row r="579" spans="1:17" x14ac:dyDescent="0.25">
      <c r="A579" t="s">
        <v>670</v>
      </c>
      <c r="B579" t="s">
        <v>671</v>
      </c>
      <c r="C579" s="1">
        <v>45689</v>
      </c>
      <c r="D579">
        <v>35</v>
      </c>
      <c r="E579" t="s">
        <v>45</v>
      </c>
      <c r="F579" t="s">
        <v>29</v>
      </c>
      <c r="G579" t="s">
        <v>21</v>
      </c>
      <c r="H579">
        <v>4</v>
      </c>
      <c r="I579" t="s">
        <v>114</v>
      </c>
      <c r="J579">
        <v>16</v>
      </c>
      <c r="K579" t="s">
        <v>83</v>
      </c>
      <c r="L579">
        <v>1000</v>
      </c>
      <c r="M579">
        <v>8</v>
      </c>
      <c r="N579">
        <v>8000</v>
      </c>
      <c r="O579">
        <v>25.6</v>
      </c>
      <c r="P579" t="s">
        <v>24</v>
      </c>
      <c r="Q579" t="s">
        <v>25</v>
      </c>
    </row>
    <row r="580" spans="1:17" x14ac:dyDescent="0.25">
      <c r="A580" t="s">
        <v>672</v>
      </c>
      <c r="B580" t="s">
        <v>673</v>
      </c>
      <c r="C580" s="1">
        <v>45689</v>
      </c>
      <c r="D580">
        <v>60</v>
      </c>
      <c r="E580" t="s">
        <v>198</v>
      </c>
      <c r="F580" t="s">
        <v>41</v>
      </c>
      <c r="G580" t="s">
        <v>21</v>
      </c>
      <c r="H580">
        <v>3</v>
      </c>
      <c r="I580" t="s">
        <v>50</v>
      </c>
      <c r="J580">
        <v>2</v>
      </c>
      <c r="K580" t="s">
        <v>71</v>
      </c>
      <c r="L580">
        <v>14500</v>
      </c>
      <c r="M580">
        <v>18</v>
      </c>
      <c r="N580">
        <v>261000</v>
      </c>
      <c r="O580">
        <v>112.03</v>
      </c>
      <c r="P580" t="s">
        <v>39</v>
      </c>
    </row>
    <row r="581" spans="1:17" x14ac:dyDescent="0.25">
      <c r="A581" t="s">
        <v>672</v>
      </c>
      <c r="B581" t="s">
        <v>673</v>
      </c>
      <c r="C581" s="1">
        <v>45689</v>
      </c>
      <c r="D581">
        <v>60</v>
      </c>
      <c r="E581" t="s">
        <v>198</v>
      </c>
      <c r="F581" t="s">
        <v>20</v>
      </c>
      <c r="G581" t="s">
        <v>21</v>
      </c>
      <c r="H581">
        <v>3</v>
      </c>
      <c r="I581" t="s">
        <v>50</v>
      </c>
      <c r="J581">
        <v>2</v>
      </c>
      <c r="K581" t="s">
        <v>23</v>
      </c>
      <c r="L581">
        <v>35000</v>
      </c>
      <c r="M581">
        <v>6</v>
      </c>
      <c r="N581">
        <v>210000</v>
      </c>
      <c r="O581">
        <v>38.36</v>
      </c>
      <c r="P581" t="s">
        <v>39</v>
      </c>
    </row>
    <row r="582" spans="1:17" x14ac:dyDescent="0.25">
      <c r="A582" t="s">
        <v>674</v>
      </c>
      <c r="B582" t="s">
        <v>675</v>
      </c>
      <c r="C582" s="1">
        <v>45689</v>
      </c>
      <c r="D582">
        <v>60</v>
      </c>
      <c r="E582" t="s">
        <v>258</v>
      </c>
      <c r="F582" t="s">
        <v>36</v>
      </c>
      <c r="G582" t="s">
        <v>30</v>
      </c>
      <c r="H582">
        <v>1</v>
      </c>
      <c r="I582" t="s">
        <v>37</v>
      </c>
      <c r="J582">
        <v>18</v>
      </c>
      <c r="K582" t="s">
        <v>115</v>
      </c>
      <c r="L582">
        <v>25000</v>
      </c>
      <c r="M582">
        <v>17</v>
      </c>
      <c r="N582">
        <v>425000</v>
      </c>
      <c r="O582">
        <v>91.09</v>
      </c>
      <c r="P582" t="s">
        <v>39</v>
      </c>
    </row>
    <row r="583" spans="1:17" x14ac:dyDescent="0.25">
      <c r="A583" t="s">
        <v>674</v>
      </c>
      <c r="B583" t="s">
        <v>675</v>
      </c>
      <c r="C583" s="1">
        <v>45689</v>
      </c>
      <c r="D583">
        <v>60</v>
      </c>
      <c r="E583" t="s">
        <v>258</v>
      </c>
      <c r="F583" t="s">
        <v>20</v>
      </c>
      <c r="G583" t="s">
        <v>30</v>
      </c>
      <c r="H583">
        <v>1</v>
      </c>
      <c r="I583" t="s">
        <v>37</v>
      </c>
      <c r="J583">
        <v>18</v>
      </c>
      <c r="K583" t="s">
        <v>23</v>
      </c>
      <c r="L583">
        <v>35000</v>
      </c>
      <c r="M583">
        <v>1</v>
      </c>
      <c r="N583">
        <v>35000</v>
      </c>
      <c r="O583">
        <v>146.86000000000001</v>
      </c>
      <c r="P583" t="s">
        <v>39</v>
      </c>
    </row>
    <row r="584" spans="1:17" x14ac:dyDescent="0.25">
      <c r="A584" t="s">
        <v>676</v>
      </c>
      <c r="B584" t="s">
        <v>677</v>
      </c>
      <c r="C584" s="1">
        <v>45689</v>
      </c>
      <c r="D584">
        <v>46</v>
      </c>
      <c r="E584" t="s">
        <v>258</v>
      </c>
      <c r="F584" t="s">
        <v>20</v>
      </c>
      <c r="G584" t="s">
        <v>21</v>
      </c>
      <c r="H584">
        <v>2</v>
      </c>
      <c r="I584" t="s">
        <v>22</v>
      </c>
      <c r="J584">
        <v>43</v>
      </c>
      <c r="K584" t="s">
        <v>51</v>
      </c>
      <c r="L584">
        <v>9000</v>
      </c>
      <c r="M584">
        <v>11</v>
      </c>
      <c r="N584">
        <v>99000</v>
      </c>
      <c r="O584">
        <v>64.86</v>
      </c>
      <c r="P584" t="s">
        <v>39</v>
      </c>
    </row>
    <row r="585" spans="1:17" x14ac:dyDescent="0.25">
      <c r="A585" t="s">
        <v>676</v>
      </c>
      <c r="B585" t="s">
        <v>677</v>
      </c>
      <c r="C585" s="1">
        <v>45689</v>
      </c>
      <c r="D585">
        <v>46</v>
      </c>
      <c r="E585" t="s">
        <v>258</v>
      </c>
      <c r="F585" t="s">
        <v>36</v>
      </c>
      <c r="G585" t="s">
        <v>21</v>
      </c>
      <c r="H585">
        <v>2</v>
      </c>
      <c r="I585" t="s">
        <v>22</v>
      </c>
      <c r="J585">
        <v>43</v>
      </c>
      <c r="K585" t="s">
        <v>38</v>
      </c>
      <c r="L585">
        <v>20000</v>
      </c>
      <c r="M585">
        <v>3</v>
      </c>
      <c r="N585">
        <v>60000</v>
      </c>
      <c r="O585">
        <v>19.7</v>
      </c>
      <c r="P585" t="s">
        <v>39</v>
      </c>
    </row>
    <row r="586" spans="1:17" x14ac:dyDescent="0.25">
      <c r="A586" t="s">
        <v>678</v>
      </c>
      <c r="B586" t="s">
        <v>679</v>
      </c>
      <c r="C586" s="1">
        <v>45658</v>
      </c>
      <c r="D586">
        <v>32</v>
      </c>
      <c r="E586" t="s">
        <v>131</v>
      </c>
      <c r="F586" t="s">
        <v>29</v>
      </c>
      <c r="G586" t="s">
        <v>21</v>
      </c>
      <c r="H586">
        <v>4</v>
      </c>
      <c r="I586" t="s">
        <v>114</v>
      </c>
      <c r="J586">
        <v>13</v>
      </c>
      <c r="K586" t="s">
        <v>193</v>
      </c>
      <c r="L586">
        <v>6500</v>
      </c>
      <c r="M586">
        <v>19</v>
      </c>
      <c r="N586">
        <v>123500</v>
      </c>
      <c r="O586">
        <v>124.98</v>
      </c>
      <c r="P586" t="s">
        <v>24</v>
      </c>
      <c r="Q586" t="s">
        <v>76</v>
      </c>
    </row>
    <row r="587" spans="1:17" x14ac:dyDescent="0.25">
      <c r="A587" t="s">
        <v>678</v>
      </c>
      <c r="B587" t="s">
        <v>679</v>
      </c>
      <c r="C587" s="1">
        <v>45658</v>
      </c>
      <c r="D587">
        <v>32</v>
      </c>
      <c r="E587" t="s">
        <v>131</v>
      </c>
      <c r="F587" t="s">
        <v>36</v>
      </c>
      <c r="G587" t="s">
        <v>21</v>
      </c>
      <c r="H587">
        <v>4</v>
      </c>
      <c r="I587" t="s">
        <v>114</v>
      </c>
      <c r="J587">
        <v>13</v>
      </c>
      <c r="K587" t="s">
        <v>62</v>
      </c>
      <c r="L587">
        <v>24000</v>
      </c>
      <c r="M587">
        <v>8</v>
      </c>
      <c r="N587">
        <v>192000</v>
      </c>
      <c r="O587">
        <v>10.29</v>
      </c>
      <c r="P587" t="s">
        <v>24</v>
      </c>
      <c r="Q587" t="s">
        <v>76</v>
      </c>
    </row>
    <row r="588" spans="1:17" x14ac:dyDescent="0.25">
      <c r="A588" t="s">
        <v>678</v>
      </c>
      <c r="B588" t="s">
        <v>679</v>
      </c>
      <c r="C588" s="1">
        <v>45658</v>
      </c>
      <c r="D588">
        <v>32</v>
      </c>
      <c r="E588" t="s">
        <v>131</v>
      </c>
      <c r="F588" t="s">
        <v>20</v>
      </c>
      <c r="G588" t="s">
        <v>21</v>
      </c>
      <c r="H588">
        <v>4</v>
      </c>
      <c r="I588" t="s">
        <v>114</v>
      </c>
      <c r="J588">
        <v>13</v>
      </c>
      <c r="K588" t="s">
        <v>58</v>
      </c>
      <c r="L588">
        <v>16000</v>
      </c>
      <c r="M588">
        <v>7</v>
      </c>
      <c r="N588">
        <v>112000</v>
      </c>
      <c r="O588">
        <v>3.11</v>
      </c>
      <c r="P588" t="s">
        <v>24</v>
      </c>
      <c r="Q588" t="s">
        <v>76</v>
      </c>
    </row>
    <row r="589" spans="1:17" x14ac:dyDescent="0.25">
      <c r="A589" t="s">
        <v>680</v>
      </c>
      <c r="B589" t="s">
        <v>681</v>
      </c>
      <c r="C589" s="1">
        <v>45689</v>
      </c>
      <c r="D589">
        <v>26</v>
      </c>
      <c r="E589" t="s">
        <v>35</v>
      </c>
      <c r="F589" t="s">
        <v>36</v>
      </c>
      <c r="G589" t="s">
        <v>21</v>
      </c>
      <c r="H589">
        <v>3</v>
      </c>
      <c r="I589" t="s">
        <v>50</v>
      </c>
      <c r="J589">
        <v>24</v>
      </c>
      <c r="K589" t="s">
        <v>42</v>
      </c>
      <c r="L589">
        <v>9000</v>
      </c>
      <c r="M589">
        <v>10</v>
      </c>
      <c r="N589">
        <v>90000</v>
      </c>
      <c r="O589">
        <v>146.99</v>
      </c>
      <c r="P589" t="s">
        <v>39</v>
      </c>
    </row>
    <row r="590" spans="1:17" x14ac:dyDescent="0.25">
      <c r="A590" t="s">
        <v>682</v>
      </c>
      <c r="B590" t="s">
        <v>683</v>
      </c>
      <c r="C590" s="1">
        <v>45689</v>
      </c>
      <c r="D590">
        <v>43</v>
      </c>
      <c r="E590" t="s">
        <v>75</v>
      </c>
      <c r="F590" t="s">
        <v>20</v>
      </c>
      <c r="G590" t="s">
        <v>21</v>
      </c>
      <c r="H590">
        <v>5</v>
      </c>
      <c r="I590" t="s">
        <v>55</v>
      </c>
      <c r="J590">
        <v>7</v>
      </c>
      <c r="K590" t="s">
        <v>46</v>
      </c>
      <c r="L590">
        <v>4500</v>
      </c>
      <c r="M590">
        <v>18</v>
      </c>
      <c r="N590">
        <v>81000</v>
      </c>
      <c r="O590">
        <v>111.91</v>
      </c>
      <c r="P590" t="s">
        <v>39</v>
      </c>
    </row>
    <row r="591" spans="1:17" x14ac:dyDescent="0.25">
      <c r="A591" t="s">
        <v>684</v>
      </c>
      <c r="B591" t="s">
        <v>685</v>
      </c>
      <c r="C591" s="1">
        <v>45689</v>
      </c>
      <c r="D591">
        <v>29</v>
      </c>
      <c r="E591" t="s">
        <v>152</v>
      </c>
      <c r="F591" t="s">
        <v>29</v>
      </c>
      <c r="G591" t="s">
        <v>30</v>
      </c>
      <c r="H591">
        <v>1</v>
      </c>
      <c r="I591" t="s">
        <v>37</v>
      </c>
      <c r="J591">
        <v>45</v>
      </c>
      <c r="K591" t="s">
        <v>164</v>
      </c>
      <c r="L591">
        <v>600</v>
      </c>
      <c r="M591">
        <v>20</v>
      </c>
      <c r="N591">
        <v>12000</v>
      </c>
      <c r="O591">
        <v>107.01</v>
      </c>
      <c r="P591" t="s">
        <v>24</v>
      </c>
      <c r="Q591" t="s">
        <v>265</v>
      </c>
    </row>
    <row r="592" spans="1:17" x14ac:dyDescent="0.25">
      <c r="A592" t="s">
        <v>684</v>
      </c>
      <c r="B592" t="s">
        <v>685</v>
      </c>
      <c r="C592" s="1">
        <v>45689</v>
      </c>
      <c r="D592">
        <v>29</v>
      </c>
      <c r="E592" t="s">
        <v>152</v>
      </c>
      <c r="F592" t="s">
        <v>36</v>
      </c>
      <c r="G592" t="s">
        <v>30</v>
      </c>
      <c r="H592">
        <v>1</v>
      </c>
      <c r="I592" t="s">
        <v>37</v>
      </c>
      <c r="J592">
        <v>45</v>
      </c>
      <c r="K592" t="s">
        <v>57</v>
      </c>
      <c r="L592">
        <v>150000</v>
      </c>
      <c r="M592">
        <v>11</v>
      </c>
      <c r="N592">
        <v>1650000</v>
      </c>
      <c r="O592">
        <v>186.74</v>
      </c>
      <c r="P592" t="s">
        <v>24</v>
      </c>
      <c r="Q592" t="s">
        <v>265</v>
      </c>
    </row>
    <row r="593" spans="1:17" x14ac:dyDescent="0.25">
      <c r="A593" t="s">
        <v>684</v>
      </c>
      <c r="B593" t="s">
        <v>685</v>
      </c>
      <c r="C593" s="1">
        <v>45689</v>
      </c>
      <c r="D593">
        <v>29</v>
      </c>
      <c r="E593" t="s">
        <v>152</v>
      </c>
      <c r="F593" t="s">
        <v>20</v>
      </c>
      <c r="G593" t="s">
        <v>30</v>
      </c>
      <c r="H593">
        <v>1</v>
      </c>
      <c r="I593" t="s">
        <v>37</v>
      </c>
      <c r="J593">
        <v>45</v>
      </c>
      <c r="K593" t="s">
        <v>51</v>
      </c>
      <c r="L593">
        <v>9000</v>
      </c>
      <c r="M593">
        <v>14</v>
      </c>
      <c r="N593">
        <v>126000</v>
      </c>
      <c r="O593">
        <v>169.05</v>
      </c>
      <c r="P593" t="s">
        <v>24</v>
      </c>
      <c r="Q593" t="s">
        <v>265</v>
      </c>
    </row>
    <row r="594" spans="1:17" x14ac:dyDescent="0.25">
      <c r="A594" t="s">
        <v>686</v>
      </c>
      <c r="B594" t="s">
        <v>687</v>
      </c>
      <c r="C594" s="1">
        <v>45717</v>
      </c>
      <c r="D594">
        <v>57</v>
      </c>
      <c r="E594" t="s">
        <v>70</v>
      </c>
      <c r="F594" t="s">
        <v>29</v>
      </c>
      <c r="G594" t="s">
        <v>21</v>
      </c>
      <c r="H594">
        <v>3</v>
      </c>
      <c r="I594" t="s">
        <v>50</v>
      </c>
      <c r="J594">
        <v>25</v>
      </c>
      <c r="K594" t="s">
        <v>102</v>
      </c>
      <c r="L594">
        <v>900</v>
      </c>
      <c r="M594">
        <v>20</v>
      </c>
      <c r="N594">
        <v>18000</v>
      </c>
      <c r="O594">
        <v>196.6</v>
      </c>
      <c r="P594" t="s">
        <v>39</v>
      </c>
    </row>
    <row r="595" spans="1:17" x14ac:dyDescent="0.25">
      <c r="A595" t="s">
        <v>686</v>
      </c>
      <c r="B595" t="s">
        <v>687</v>
      </c>
      <c r="C595" s="1">
        <v>45717</v>
      </c>
      <c r="D595">
        <v>57</v>
      </c>
      <c r="E595" t="s">
        <v>70</v>
      </c>
      <c r="F595" t="s">
        <v>41</v>
      </c>
      <c r="G595" t="s">
        <v>21</v>
      </c>
      <c r="H595">
        <v>3</v>
      </c>
      <c r="I595" t="s">
        <v>50</v>
      </c>
      <c r="J595">
        <v>25</v>
      </c>
      <c r="K595" t="s">
        <v>42</v>
      </c>
      <c r="L595">
        <v>9000</v>
      </c>
      <c r="M595">
        <v>10</v>
      </c>
      <c r="N595">
        <v>90000</v>
      </c>
      <c r="O595">
        <v>103.76</v>
      </c>
      <c r="P595" t="s">
        <v>39</v>
      </c>
    </row>
    <row r="596" spans="1:17" x14ac:dyDescent="0.25">
      <c r="A596" t="s">
        <v>688</v>
      </c>
      <c r="B596" t="s">
        <v>689</v>
      </c>
      <c r="C596" s="1">
        <v>45717</v>
      </c>
      <c r="D596">
        <v>54</v>
      </c>
      <c r="E596" t="s">
        <v>113</v>
      </c>
      <c r="F596" t="s">
        <v>36</v>
      </c>
      <c r="G596" t="s">
        <v>21</v>
      </c>
      <c r="H596">
        <v>1</v>
      </c>
      <c r="I596" t="s">
        <v>37</v>
      </c>
      <c r="J596">
        <v>55</v>
      </c>
      <c r="K596" t="s">
        <v>38</v>
      </c>
      <c r="L596">
        <v>20000</v>
      </c>
      <c r="M596">
        <v>12</v>
      </c>
      <c r="N596">
        <v>240000</v>
      </c>
      <c r="O596">
        <v>8.0299999999999994</v>
      </c>
      <c r="P596" t="s">
        <v>39</v>
      </c>
    </row>
    <row r="597" spans="1:17" x14ac:dyDescent="0.25">
      <c r="A597" t="s">
        <v>688</v>
      </c>
      <c r="B597" t="s">
        <v>689</v>
      </c>
      <c r="C597" s="1">
        <v>45717</v>
      </c>
      <c r="D597">
        <v>54</v>
      </c>
      <c r="E597" t="s">
        <v>113</v>
      </c>
      <c r="F597" t="s">
        <v>29</v>
      </c>
      <c r="G597" t="s">
        <v>21</v>
      </c>
      <c r="H597">
        <v>1</v>
      </c>
      <c r="I597" t="s">
        <v>37</v>
      </c>
      <c r="J597">
        <v>55</v>
      </c>
      <c r="K597" t="s">
        <v>164</v>
      </c>
      <c r="L597">
        <v>600</v>
      </c>
      <c r="M597">
        <v>12</v>
      </c>
      <c r="N597">
        <v>7200</v>
      </c>
      <c r="O597">
        <v>28.11</v>
      </c>
      <c r="P597" t="s">
        <v>39</v>
      </c>
    </row>
    <row r="598" spans="1:17" x14ac:dyDescent="0.25">
      <c r="A598" t="s">
        <v>688</v>
      </c>
      <c r="B598" t="s">
        <v>689</v>
      </c>
      <c r="C598" s="1">
        <v>45717</v>
      </c>
      <c r="D598">
        <v>54</v>
      </c>
      <c r="E598" t="s">
        <v>113</v>
      </c>
      <c r="F598" t="s">
        <v>41</v>
      </c>
      <c r="G598" t="s">
        <v>21</v>
      </c>
      <c r="H598">
        <v>1</v>
      </c>
      <c r="I598" t="s">
        <v>37</v>
      </c>
      <c r="J598">
        <v>55</v>
      </c>
      <c r="K598" t="s">
        <v>62</v>
      </c>
      <c r="L598">
        <v>24000</v>
      </c>
      <c r="M598">
        <v>9</v>
      </c>
      <c r="N598">
        <v>216000</v>
      </c>
      <c r="O598">
        <v>50.35</v>
      </c>
      <c r="P598" t="s">
        <v>39</v>
      </c>
    </row>
    <row r="599" spans="1:17" x14ac:dyDescent="0.25">
      <c r="A599" t="s">
        <v>690</v>
      </c>
      <c r="B599" t="s">
        <v>691</v>
      </c>
      <c r="C599" s="1">
        <v>45658</v>
      </c>
      <c r="D599">
        <v>27</v>
      </c>
      <c r="E599" t="s">
        <v>82</v>
      </c>
      <c r="F599" t="s">
        <v>29</v>
      </c>
      <c r="G599" t="s">
        <v>21</v>
      </c>
      <c r="H599">
        <v>3</v>
      </c>
      <c r="I599" t="s">
        <v>50</v>
      </c>
      <c r="J599">
        <v>47</v>
      </c>
      <c r="K599" t="s">
        <v>83</v>
      </c>
      <c r="L599">
        <v>1000</v>
      </c>
      <c r="M599">
        <v>10</v>
      </c>
      <c r="N599">
        <v>10000</v>
      </c>
      <c r="O599">
        <v>119.25</v>
      </c>
      <c r="P599" t="s">
        <v>39</v>
      </c>
    </row>
    <row r="600" spans="1:17" x14ac:dyDescent="0.25">
      <c r="A600" t="s">
        <v>692</v>
      </c>
      <c r="B600" t="s">
        <v>693</v>
      </c>
      <c r="C600" s="1">
        <v>45717</v>
      </c>
      <c r="D600">
        <v>64</v>
      </c>
      <c r="E600" t="s">
        <v>299</v>
      </c>
      <c r="F600" t="s">
        <v>29</v>
      </c>
      <c r="G600" t="s">
        <v>21</v>
      </c>
      <c r="H600">
        <v>3</v>
      </c>
      <c r="I600" t="s">
        <v>50</v>
      </c>
      <c r="J600">
        <v>59</v>
      </c>
      <c r="K600" t="s">
        <v>72</v>
      </c>
      <c r="L600">
        <v>350</v>
      </c>
      <c r="M600">
        <v>20</v>
      </c>
      <c r="N600">
        <v>7000</v>
      </c>
      <c r="O600">
        <v>149.66</v>
      </c>
      <c r="P600" t="s">
        <v>39</v>
      </c>
    </row>
    <row r="601" spans="1:17" x14ac:dyDescent="0.25">
      <c r="A601" t="s">
        <v>692</v>
      </c>
      <c r="B601" t="s">
        <v>693</v>
      </c>
      <c r="C601" s="1">
        <v>45717</v>
      </c>
      <c r="D601">
        <v>64</v>
      </c>
      <c r="E601" t="s">
        <v>299</v>
      </c>
      <c r="F601" t="s">
        <v>41</v>
      </c>
      <c r="G601" t="s">
        <v>21</v>
      </c>
      <c r="H601">
        <v>3</v>
      </c>
      <c r="I601" t="s">
        <v>50</v>
      </c>
      <c r="J601">
        <v>59</v>
      </c>
      <c r="K601" t="s">
        <v>42</v>
      </c>
      <c r="L601">
        <v>9000</v>
      </c>
      <c r="M601">
        <v>13</v>
      </c>
      <c r="N601">
        <v>117000</v>
      </c>
      <c r="O601">
        <v>126.96</v>
      </c>
      <c r="P601" t="s">
        <v>39</v>
      </c>
    </row>
    <row r="602" spans="1:17" x14ac:dyDescent="0.25">
      <c r="A602" t="s">
        <v>694</v>
      </c>
      <c r="B602" t="s">
        <v>695</v>
      </c>
      <c r="C602" s="1">
        <v>45689</v>
      </c>
      <c r="D602">
        <v>55</v>
      </c>
      <c r="E602" t="s">
        <v>75</v>
      </c>
      <c r="F602" t="s">
        <v>29</v>
      </c>
      <c r="G602" t="s">
        <v>21</v>
      </c>
      <c r="H602">
        <v>3</v>
      </c>
      <c r="I602" t="s">
        <v>50</v>
      </c>
      <c r="J602">
        <v>21</v>
      </c>
      <c r="K602" t="s">
        <v>58</v>
      </c>
      <c r="L602">
        <v>16000</v>
      </c>
      <c r="M602">
        <v>13</v>
      </c>
      <c r="N602">
        <v>208000</v>
      </c>
      <c r="O602">
        <v>134.88999999999999</v>
      </c>
      <c r="P602" t="s">
        <v>39</v>
      </c>
    </row>
    <row r="603" spans="1:17" x14ac:dyDescent="0.25">
      <c r="A603" t="s">
        <v>696</v>
      </c>
      <c r="B603" t="s">
        <v>697</v>
      </c>
      <c r="C603" s="1">
        <v>45717</v>
      </c>
      <c r="D603">
        <v>80</v>
      </c>
      <c r="E603" t="s">
        <v>299</v>
      </c>
      <c r="F603" t="s">
        <v>29</v>
      </c>
      <c r="G603" t="s">
        <v>21</v>
      </c>
      <c r="H603">
        <v>4</v>
      </c>
      <c r="I603" t="s">
        <v>114</v>
      </c>
      <c r="J603">
        <v>28</v>
      </c>
      <c r="K603" t="s">
        <v>102</v>
      </c>
      <c r="L603">
        <v>900</v>
      </c>
      <c r="M603">
        <v>9</v>
      </c>
      <c r="N603">
        <v>8100</v>
      </c>
      <c r="O603">
        <v>109.86</v>
      </c>
      <c r="P603" t="s">
        <v>24</v>
      </c>
      <c r="Q603" t="s">
        <v>96</v>
      </c>
    </row>
    <row r="604" spans="1:17" x14ac:dyDescent="0.25">
      <c r="A604" t="s">
        <v>698</v>
      </c>
      <c r="B604" t="s">
        <v>699</v>
      </c>
      <c r="C604" s="1">
        <v>45689</v>
      </c>
      <c r="D604">
        <v>67</v>
      </c>
      <c r="E604" t="s">
        <v>189</v>
      </c>
      <c r="F604" t="s">
        <v>29</v>
      </c>
      <c r="G604" t="s">
        <v>30</v>
      </c>
      <c r="H604">
        <v>2</v>
      </c>
      <c r="I604" t="s">
        <v>22</v>
      </c>
      <c r="J604">
        <v>50</v>
      </c>
      <c r="K604" t="s">
        <v>87</v>
      </c>
      <c r="L604">
        <v>7500</v>
      </c>
      <c r="M604">
        <v>7</v>
      </c>
      <c r="N604">
        <v>52500</v>
      </c>
      <c r="O604">
        <v>130.62</v>
      </c>
      <c r="P604" t="s">
        <v>39</v>
      </c>
    </row>
    <row r="605" spans="1:17" x14ac:dyDescent="0.25">
      <c r="A605" t="s">
        <v>700</v>
      </c>
      <c r="B605" t="s">
        <v>701</v>
      </c>
      <c r="C605" s="1">
        <v>45689</v>
      </c>
      <c r="D605">
        <v>47</v>
      </c>
      <c r="E605" t="s">
        <v>70</v>
      </c>
      <c r="F605" t="s">
        <v>41</v>
      </c>
      <c r="G605" t="s">
        <v>21</v>
      </c>
      <c r="H605">
        <v>3</v>
      </c>
      <c r="I605" t="s">
        <v>50</v>
      </c>
      <c r="J605">
        <v>18</v>
      </c>
      <c r="K605" t="s">
        <v>71</v>
      </c>
      <c r="L605">
        <v>14500</v>
      </c>
      <c r="M605">
        <v>7</v>
      </c>
      <c r="N605">
        <v>101500</v>
      </c>
      <c r="O605">
        <v>73.37</v>
      </c>
      <c r="P605" t="s">
        <v>39</v>
      </c>
    </row>
    <row r="606" spans="1:17" x14ac:dyDescent="0.25">
      <c r="A606" t="s">
        <v>700</v>
      </c>
      <c r="B606" t="s">
        <v>701</v>
      </c>
      <c r="C606" s="1">
        <v>45689</v>
      </c>
      <c r="D606">
        <v>47</v>
      </c>
      <c r="E606" t="s">
        <v>70</v>
      </c>
      <c r="F606" t="s">
        <v>29</v>
      </c>
      <c r="G606" t="s">
        <v>21</v>
      </c>
      <c r="H606">
        <v>3</v>
      </c>
      <c r="I606" t="s">
        <v>50</v>
      </c>
      <c r="J606">
        <v>18</v>
      </c>
      <c r="K606" t="s">
        <v>56</v>
      </c>
      <c r="L606">
        <v>3500</v>
      </c>
      <c r="M606">
        <v>1</v>
      </c>
      <c r="N606">
        <v>3500</v>
      </c>
      <c r="O606">
        <v>69.23</v>
      </c>
      <c r="P606" t="s">
        <v>39</v>
      </c>
    </row>
    <row r="607" spans="1:17" x14ac:dyDescent="0.25">
      <c r="A607" t="s">
        <v>700</v>
      </c>
      <c r="B607" t="s">
        <v>701</v>
      </c>
      <c r="C607" s="1">
        <v>45689</v>
      </c>
      <c r="D607">
        <v>47</v>
      </c>
      <c r="E607" t="s">
        <v>70</v>
      </c>
      <c r="F607" t="s">
        <v>20</v>
      </c>
      <c r="G607" t="s">
        <v>21</v>
      </c>
      <c r="H607">
        <v>3</v>
      </c>
      <c r="I607" t="s">
        <v>50</v>
      </c>
      <c r="J607">
        <v>18</v>
      </c>
      <c r="K607" t="s">
        <v>51</v>
      </c>
      <c r="L607">
        <v>9000</v>
      </c>
      <c r="M607">
        <v>12</v>
      </c>
      <c r="N607">
        <v>108000</v>
      </c>
      <c r="O607">
        <v>34.270000000000003</v>
      </c>
      <c r="P607" t="s">
        <v>39</v>
      </c>
    </row>
    <row r="608" spans="1:17" x14ac:dyDescent="0.25">
      <c r="A608" t="s">
        <v>702</v>
      </c>
      <c r="B608" t="s">
        <v>703</v>
      </c>
      <c r="C608" s="1">
        <v>45689</v>
      </c>
      <c r="D608">
        <v>34</v>
      </c>
      <c r="E608" t="s">
        <v>198</v>
      </c>
      <c r="F608" t="s">
        <v>41</v>
      </c>
      <c r="G608" t="s">
        <v>21</v>
      </c>
      <c r="H608">
        <v>2</v>
      </c>
      <c r="I608" t="s">
        <v>22</v>
      </c>
      <c r="J608">
        <v>60</v>
      </c>
      <c r="K608" t="s">
        <v>42</v>
      </c>
      <c r="L608">
        <v>9000</v>
      </c>
      <c r="M608">
        <v>8</v>
      </c>
      <c r="N608">
        <v>72000</v>
      </c>
      <c r="O608">
        <v>148.05000000000001</v>
      </c>
      <c r="P608" t="s">
        <v>39</v>
      </c>
    </row>
    <row r="609" spans="1:17" x14ac:dyDescent="0.25">
      <c r="A609" t="s">
        <v>704</v>
      </c>
      <c r="B609" t="s">
        <v>705</v>
      </c>
      <c r="C609" s="1">
        <v>45658</v>
      </c>
      <c r="D609">
        <v>52</v>
      </c>
      <c r="E609" t="s">
        <v>452</v>
      </c>
      <c r="F609" t="s">
        <v>36</v>
      </c>
      <c r="G609" t="s">
        <v>30</v>
      </c>
      <c r="H609">
        <v>3</v>
      </c>
      <c r="I609" t="s">
        <v>50</v>
      </c>
      <c r="J609">
        <v>45</v>
      </c>
      <c r="K609" t="s">
        <v>71</v>
      </c>
      <c r="L609">
        <v>14500</v>
      </c>
      <c r="M609">
        <v>7</v>
      </c>
      <c r="N609">
        <v>101500</v>
      </c>
      <c r="O609">
        <v>148.13</v>
      </c>
      <c r="P609" t="s">
        <v>39</v>
      </c>
    </row>
    <row r="610" spans="1:17" x14ac:dyDescent="0.25">
      <c r="A610" t="s">
        <v>706</v>
      </c>
      <c r="B610" t="s">
        <v>707</v>
      </c>
      <c r="C610" s="1">
        <v>45658</v>
      </c>
      <c r="D610">
        <v>49</v>
      </c>
      <c r="E610" t="s">
        <v>213</v>
      </c>
      <c r="F610" t="s">
        <v>41</v>
      </c>
      <c r="G610" t="s">
        <v>21</v>
      </c>
      <c r="H610">
        <v>4</v>
      </c>
      <c r="I610" t="s">
        <v>114</v>
      </c>
      <c r="J610">
        <v>45</v>
      </c>
      <c r="K610" t="s">
        <v>42</v>
      </c>
      <c r="L610">
        <v>9000</v>
      </c>
      <c r="M610">
        <v>20</v>
      </c>
      <c r="N610">
        <v>180000</v>
      </c>
      <c r="O610">
        <v>57.16</v>
      </c>
      <c r="P610" t="s">
        <v>39</v>
      </c>
    </row>
    <row r="611" spans="1:17" x14ac:dyDescent="0.25">
      <c r="A611" t="s">
        <v>706</v>
      </c>
      <c r="B611" t="s">
        <v>707</v>
      </c>
      <c r="C611" s="1">
        <v>45658</v>
      </c>
      <c r="D611">
        <v>49</v>
      </c>
      <c r="E611" t="s">
        <v>213</v>
      </c>
      <c r="F611" t="s">
        <v>20</v>
      </c>
      <c r="G611" t="s">
        <v>21</v>
      </c>
      <c r="H611">
        <v>4</v>
      </c>
      <c r="I611" t="s">
        <v>114</v>
      </c>
      <c r="J611">
        <v>45</v>
      </c>
      <c r="K611" t="s">
        <v>51</v>
      </c>
      <c r="L611">
        <v>9000</v>
      </c>
      <c r="M611">
        <v>1</v>
      </c>
      <c r="N611">
        <v>9000</v>
      </c>
      <c r="O611">
        <v>11.09</v>
      </c>
      <c r="P611" t="s">
        <v>39</v>
      </c>
    </row>
    <row r="612" spans="1:17" x14ac:dyDescent="0.25">
      <c r="A612" t="s">
        <v>706</v>
      </c>
      <c r="B612" t="s">
        <v>707</v>
      </c>
      <c r="C612" s="1">
        <v>45658</v>
      </c>
      <c r="D612">
        <v>49</v>
      </c>
      <c r="E612" t="s">
        <v>213</v>
      </c>
      <c r="F612" t="s">
        <v>29</v>
      </c>
      <c r="G612" t="s">
        <v>21</v>
      </c>
      <c r="H612">
        <v>4</v>
      </c>
      <c r="I612" t="s">
        <v>114</v>
      </c>
      <c r="J612">
        <v>45</v>
      </c>
      <c r="K612" t="s">
        <v>83</v>
      </c>
      <c r="L612">
        <v>1000</v>
      </c>
      <c r="M612">
        <v>9</v>
      </c>
      <c r="N612">
        <v>9000</v>
      </c>
      <c r="O612">
        <v>78.03</v>
      </c>
      <c r="P612" t="s">
        <v>39</v>
      </c>
    </row>
    <row r="613" spans="1:17" x14ac:dyDescent="0.25">
      <c r="A613" t="s">
        <v>708</v>
      </c>
      <c r="B613" t="s">
        <v>709</v>
      </c>
      <c r="C613" s="1">
        <v>45689</v>
      </c>
      <c r="D613">
        <v>29</v>
      </c>
      <c r="E613" t="s">
        <v>118</v>
      </c>
      <c r="F613" t="s">
        <v>41</v>
      </c>
      <c r="G613" t="s">
        <v>30</v>
      </c>
      <c r="H613">
        <v>2</v>
      </c>
      <c r="I613" t="s">
        <v>22</v>
      </c>
      <c r="J613">
        <v>56</v>
      </c>
      <c r="K613" t="s">
        <v>62</v>
      </c>
      <c r="L613">
        <v>24000</v>
      </c>
      <c r="M613">
        <v>6</v>
      </c>
      <c r="N613">
        <v>144000</v>
      </c>
      <c r="O613">
        <v>106.55</v>
      </c>
      <c r="P613" t="s">
        <v>39</v>
      </c>
    </row>
    <row r="614" spans="1:17" x14ac:dyDescent="0.25">
      <c r="A614" t="s">
        <v>708</v>
      </c>
      <c r="B614" t="s">
        <v>709</v>
      </c>
      <c r="C614" s="1">
        <v>45689</v>
      </c>
      <c r="D614">
        <v>29</v>
      </c>
      <c r="E614" t="s">
        <v>118</v>
      </c>
      <c r="F614" t="s">
        <v>20</v>
      </c>
      <c r="G614" t="s">
        <v>30</v>
      </c>
      <c r="H614">
        <v>2</v>
      </c>
      <c r="I614" t="s">
        <v>22</v>
      </c>
      <c r="J614">
        <v>56</v>
      </c>
      <c r="K614" t="s">
        <v>46</v>
      </c>
      <c r="L614">
        <v>4500</v>
      </c>
      <c r="M614">
        <v>15</v>
      </c>
      <c r="N614">
        <v>67500</v>
      </c>
      <c r="O614">
        <v>100.38</v>
      </c>
      <c r="P614" t="s">
        <v>39</v>
      </c>
    </row>
    <row r="615" spans="1:17" x14ac:dyDescent="0.25">
      <c r="A615" t="s">
        <v>708</v>
      </c>
      <c r="B615" t="s">
        <v>709</v>
      </c>
      <c r="C615" s="1">
        <v>45689</v>
      </c>
      <c r="D615">
        <v>29</v>
      </c>
      <c r="E615" t="s">
        <v>118</v>
      </c>
      <c r="F615" t="s">
        <v>36</v>
      </c>
      <c r="G615" t="s">
        <v>30</v>
      </c>
      <c r="H615">
        <v>2</v>
      </c>
      <c r="I615" t="s">
        <v>22</v>
      </c>
      <c r="J615">
        <v>56</v>
      </c>
      <c r="K615" t="s">
        <v>42</v>
      </c>
      <c r="L615">
        <v>9000</v>
      </c>
      <c r="M615">
        <v>17</v>
      </c>
      <c r="N615">
        <v>153000</v>
      </c>
      <c r="O615">
        <v>8.43</v>
      </c>
      <c r="P615" t="s">
        <v>39</v>
      </c>
    </row>
    <row r="616" spans="1:17" x14ac:dyDescent="0.25">
      <c r="A616" t="s">
        <v>710</v>
      </c>
      <c r="B616" t="s">
        <v>711</v>
      </c>
      <c r="C616" s="1">
        <v>45689</v>
      </c>
      <c r="D616">
        <v>58</v>
      </c>
      <c r="E616" t="s">
        <v>90</v>
      </c>
      <c r="F616" t="s">
        <v>36</v>
      </c>
      <c r="G616" t="s">
        <v>30</v>
      </c>
      <c r="H616">
        <v>1</v>
      </c>
      <c r="I616" t="s">
        <v>37</v>
      </c>
      <c r="J616">
        <v>48</v>
      </c>
      <c r="K616" t="s">
        <v>62</v>
      </c>
      <c r="L616">
        <v>24000</v>
      </c>
      <c r="M616">
        <v>17</v>
      </c>
      <c r="N616">
        <v>408000</v>
      </c>
      <c r="O616">
        <v>47.62</v>
      </c>
      <c r="P616" t="s">
        <v>39</v>
      </c>
    </row>
    <row r="617" spans="1:17" x14ac:dyDescent="0.25">
      <c r="A617" t="s">
        <v>710</v>
      </c>
      <c r="B617" t="s">
        <v>711</v>
      </c>
      <c r="C617" s="1">
        <v>45689</v>
      </c>
      <c r="D617">
        <v>58</v>
      </c>
      <c r="E617" t="s">
        <v>90</v>
      </c>
      <c r="F617" t="s">
        <v>29</v>
      </c>
      <c r="G617" t="s">
        <v>30</v>
      </c>
      <c r="H617">
        <v>1</v>
      </c>
      <c r="I617" t="s">
        <v>37</v>
      </c>
      <c r="J617">
        <v>48</v>
      </c>
      <c r="K617" t="s">
        <v>40</v>
      </c>
      <c r="L617">
        <v>500</v>
      </c>
      <c r="M617">
        <v>9</v>
      </c>
      <c r="N617">
        <v>4500</v>
      </c>
      <c r="O617">
        <v>162.47</v>
      </c>
      <c r="P617" t="s">
        <v>39</v>
      </c>
    </row>
    <row r="618" spans="1:17" x14ac:dyDescent="0.25">
      <c r="A618" t="s">
        <v>712</v>
      </c>
      <c r="B618" t="s">
        <v>713</v>
      </c>
      <c r="C618" s="1">
        <v>45717</v>
      </c>
      <c r="D618">
        <v>19</v>
      </c>
      <c r="E618" t="s">
        <v>192</v>
      </c>
      <c r="F618" t="s">
        <v>29</v>
      </c>
      <c r="G618" t="s">
        <v>21</v>
      </c>
      <c r="H618">
        <v>4</v>
      </c>
      <c r="I618" t="s">
        <v>114</v>
      </c>
      <c r="J618">
        <v>10</v>
      </c>
      <c r="K618" t="s">
        <v>72</v>
      </c>
      <c r="L618">
        <v>350</v>
      </c>
      <c r="M618">
        <v>19</v>
      </c>
      <c r="N618">
        <v>6650</v>
      </c>
      <c r="O618">
        <v>83.76</v>
      </c>
      <c r="P618" t="s">
        <v>39</v>
      </c>
    </row>
    <row r="619" spans="1:17" x14ac:dyDescent="0.25">
      <c r="A619" t="s">
        <v>714</v>
      </c>
      <c r="B619" t="s">
        <v>715</v>
      </c>
      <c r="C619" s="1">
        <v>45689</v>
      </c>
      <c r="D619">
        <v>70</v>
      </c>
      <c r="E619" t="s">
        <v>149</v>
      </c>
      <c r="F619" t="s">
        <v>20</v>
      </c>
      <c r="G619" t="s">
        <v>30</v>
      </c>
      <c r="H619">
        <v>2</v>
      </c>
      <c r="I619" t="s">
        <v>22</v>
      </c>
      <c r="J619">
        <v>29</v>
      </c>
      <c r="K619" t="s">
        <v>46</v>
      </c>
      <c r="L619">
        <v>4500</v>
      </c>
      <c r="M619">
        <v>5</v>
      </c>
      <c r="N619">
        <v>22500</v>
      </c>
      <c r="O619">
        <v>86.3</v>
      </c>
      <c r="P619" t="s">
        <v>39</v>
      </c>
    </row>
    <row r="620" spans="1:17" x14ac:dyDescent="0.25">
      <c r="A620" t="s">
        <v>714</v>
      </c>
      <c r="B620" t="s">
        <v>715</v>
      </c>
      <c r="C620" s="1">
        <v>45689</v>
      </c>
      <c r="D620">
        <v>70</v>
      </c>
      <c r="E620" t="s">
        <v>149</v>
      </c>
      <c r="F620" t="s">
        <v>41</v>
      </c>
      <c r="G620" t="s">
        <v>30</v>
      </c>
      <c r="H620">
        <v>2</v>
      </c>
      <c r="I620" t="s">
        <v>22</v>
      </c>
      <c r="J620">
        <v>29</v>
      </c>
      <c r="K620" t="s">
        <v>62</v>
      </c>
      <c r="L620">
        <v>24000</v>
      </c>
      <c r="M620">
        <v>11</v>
      </c>
      <c r="N620">
        <v>264000</v>
      </c>
      <c r="O620">
        <v>183.46</v>
      </c>
      <c r="P620" t="s">
        <v>39</v>
      </c>
    </row>
    <row r="621" spans="1:17" x14ac:dyDescent="0.25">
      <c r="A621" t="s">
        <v>714</v>
      </c>
      <c r="B621" t="s">
        <v>715</v>
      </c>
      <c r="C621" s="1">
        <v>45689</v>
      </c>
      <c r="D621">
        <v>70</v>
      </c>
      <c r="E621" t="s">
        <v>149</v>
      </c>
      <c r="F621" t="s">
        <v>29</v>
      </c>
      <c r="G621" t="s">
        <v>30</v>
      </c>
      <c r="H621">
        <v>2</v>
      </c>
      <c r="I621" t="s">
        <v>22</v>
      </c>
      <c r="J621">
        <v>29</v>
      </c>
      <c r="K621" t="s">
        <v>83</v>
      </c>
      <c r="L621">
        <v>1000</v>
      </c>
      <c r="M621">
        <v>4</v>
      </c>
      <c r="N621">
        <v>4000</v>
      </c>
      <c r="O621">
        <v>111.69</v>
      </c>
      <c r="P621" t="s">
        <v>39</v>
      </c>
    </row>
    <row r="622" spans="1:17" x14ac:dyDescent="0.25">
      <c r="A622" t="s">
        <v>716</v>
      </c>
      <c r="B622" t="s">
        <v>717</v>
      </c>
      <c r="C622" s="1">
        <v>45717</v>
      </c>
      <c r="D622">
        <v>56</v>
      </c>
      <c r="E622" t="s">
        <v>54</v>
      </c>
      <c r="F622" t="s">
        <v>29</v>
      </c>
      <c r="G622" t="s">
        <v>21</v>
      </c>
      <c r="H622">
        <v>4</v>
      </c>
      <c r="I622" t="s">
        <v>114</v>
      </c>
      <c r="J622">
        <v>49</v>
      </c>
      <c r="K622" t="s">
        <v>40</v>
      </c>
      <c r="L622">
        <v>500</v>
      </c>
      <c r="M622">
        <v>7</v>
      </c>
      <c r="N622">
        <v>3500</v>
      </c>
      <c r="O622">
        <v>30.82</v>
      </c>
      <c r="P622" t="s">
        <v>39</v>
      </c>
    </row>
    <row r="623" spans="1:17" x14ac:dyDescent="0.25">
      <c r="A623" t="s">
        <v>716</v>
      </c>
      <c r="B623" t="s">
        <v>717</v>
      </c>
      <c r="C623" s="1">
        <v>45717</v>
      </c>
      <c r="D623">
        <v>56</v>
      </c>
      <c r="E623" t="s">
        <v>54</v>
      </c>
      <c r="F623" t="s">
        <v>36</v>
      </c>
      <c r="G623" t="s">
        <v>21</v>
      </c>
      <c r="H623">
        <v>4</v>
      </c>
      <c r="I623" t="s">
        <v>114</v>
      </c>
      <c r="J623">
        <v>49</v>
      </c>
      <c r="K623" t="s">
        <v>38</v>
      </c>
      <c r="L623">
        <v>20000</v>
      </c>
      <c r="M623">
        <v>1</v>
      </c>
      <c r="N623">
        <v>20000</v>
      </c>
      <c r="O623">
        <v>26.74</v>
      </c>
      <c r="P623" t="s">
        <v>39</v>
      </c>
    </row>
    <row r="624" spans="1:17" x14ac:dyDescent="0.25">
      <c r="A624" t="s">
        <v>718</v>
      </c>
      <c r="B624" t="s">
        <v>719</v>
      </c>
      <c r="C624" s="1">
        <v>45658</v>
      </c>
      <c r="D624">
        <v>45</v>
      </c>
      <c r="E624" t="s">
        <v>113</v>
      </c>
      <c r="F624" t="s">
        <v>20</v>
      </c>
      <c r="G624" t="s">
        <v>21</v>
      </c>
      <c r="H624">
        <v>3</v>
      </c>
      <c r="I624" t="s">
        <v>50</v>
      </c>
      <c r="J624">
        <v>44</v>
      </c>
      <c r="K624" t="s">
        <v>23</v>
      </c>
      <c r="L624">
        <v>35000</v>
      </c>
      <c r="M624">
        <v>12</v>
      </c>
      <c r="N624">
        <v>420000</v>
      </c>
      <c r="O624">
        <v>142.55000000000001</v>
      </c>
      <c r="P624" t="s">
        <v>24</v>
      </c>
      <c r="Q624" t="s">
        <v>32</v>
      </c>
    </row>
    <row r="625" spans="1:17" x14ac:dyDescent="0.25">
      <c r="A625" t="s">
        <v>718</v>
      </c>
      <c r="B625" t="s">
        <v>719</v>
      </c>
      <c r="C625" s="1">
        <v>45658</v>
      </c>
      <c r="D625">
        <v>45</v>
      </c>
      <c r="E625" t="s">
        <v>113</v>
      </c>
      <c r="F625" t="s">
        <v>36</v>
      </c>
      <c r="G625" t="s">
        <v>21</v>
      </c>
      <c r="H625">
        <v>3</v>
      </c>
      <c r="I625" t="s">
        <v>50</v>
      </c>
      <c r="J625">
        <v>44</v>
      </c>
      <c r="K625" t="s">
        <v>65</v>
      </c>
      <c r="L625">
        <v>30000</v>
      </c>
      <c r="M625">
        <v>16</v>
      </c>
      <c r="N625">
        <v>480000</v>
      </c>
      <c r="O625">
        <v>170.5</v>
      </c>
      <c r="P625" t="s">
        <v>24</v>
      </c>
      <c r="Q625" t="s">
        <v>32</v>
      </c>
    </row>
    <row r="626" spans="1:17" x14ac:dyDescent="0.25">
      <c r="A626" t="s">
        <v>720</v>
      </c>
      <c r="B626" t="s">
        <v>721</v>
      </c>
      <c r="C626" s="1">
        <v>45658</v>
      </c>
      <c r="D626">
        <v>33</v>
      </c>
      <c r="E626" t="s">
        <v>28</v>
      </c>
      <c r="F626" t="s">
        <v>36</v>
      </c>
      <c r="G626" t="s">
        <v>21</v>
      </c>
      <c r="H626">
        <v>4</v>
      </c>
      <c r="I626" t="s">
        <v>114</v>
      </c>
      <c r="J626">
        <v>15</v>
      </c>
      <c r="K626" t="s">
        <v>105</v>
      </c>
      <c r="L626">
        <v>75000</v>
      </c>
      <c r="M626">
        <v>7</v>
      </c>
      <c r="N626">
        <v>525000</v>
      </c>
      <c r="O626">
        <v>44.9</v>
      </c>
      <c r="P626" t="s">
        <v>39</v>
      </c>
    </row>
    <row r="627" spans="1:17" x14ac:dyDescent="0.25">
      <c r="A627" t="s">
        <v>722</v>
      </c>
      <c r="B627" t="s">
        <v>723</v>
      </c>
      <c r="C627" s="1">
        <v>45689</v>
      </c>
      <c r="D627">
        <v>24</v>
      </c>
      <c r="E627" t="s">
        <v>131</v>
      </c>
      <c r="F627" t="s">
        <v>29</v>
      </c>
      <c r="G627" t="s">
        <v>30</v>
      </c>
      <c r="H627">
        <v>3</v>
      </c>
      <c r="I627" t="s">
        <v>50</v>
      </c>
      <c r="J627">
        <v>56</v>
      </c>
      <c r="K627" t="s">
        <v>87</v>
      </c>
      <c r="L627">
        <v>7500</v>
      </c>
      <c r="M627">
        <v>20</v>
      </c>
      <c r="N627">
        <v>150000</v>
      </c>
      <c r="O627">
        <v>155.35</v>
      </c>
      <c r="P627" t="s">
        <v>39</v>
      </c>
    </row>
    <row r="628" spans="1:17" x14ac:dyDescent="0.25">
      <c r="A628" t="s">
        <v>724</v>
      </c>
      <c r="B628" t="s">
        <v>725</v>
      </c>
      <c r="C628" s="1">
        <v>45658</v>
      </c>
      <c r="D628">
        <v>56</v>
      </c>
      <c r="E628" t="s">
        <v>82</v>
      </c>
      <c r="F628" t="s">
        <v>20</v>
      </c>
      <c r="G628" t="s">
        <v>21</v>
      </c>
      <c r="H628">
        <v>4</v>
      </c>
      <c r="I628" t="s">
        <v>114</v>
      </c>
      <c r="J628">
        <v>34</v>
      </c>
      <c r="K628" t="s">
        <v>23</v>
      </c>
      <c r="L628">
        <v>35000</v>
      </c>
      <c r="M628">
        <v>2</v>
      </c>
      <c r="N628">
        <v>70000</v>
      </c>
      <c r="O628">
        <v>196.77</v>
      </c>
      <c r="P628" t="s">
        <v>39</v>
      </c>
    </row>
    <row r="629" spans="1:17" x14ac:dyDescent="0.25">
      <c r="A629" t="s">
        <v>726</v>
      </c>
      <c r="B629" t="s">
        <v>727</v>
      </c>
      <c r="C629" s="1">
        <v>45689</v>
      </c>
      <c r="D629">
        <v>22</v>
      </c>
      <c r="E629" t="s">
        <v>121</v>
      </c>
      <c r="F629" t="s">
        <v>29</v>
      </c>
      <c r="G629" t="s">
        <v>30</v>
      </c>
      <c r="H629">
        <v>3</v>
      </c>
      <c r="I629" t="s">
        <v>50</v>
      </c>
      <c r="J629">
        <v>29</v>
      </c>
      <c r="K629" t="s">
        <v>87</v>
      </c>
      <c r="L629">
        <v>7500</v>
      </c>
      <c r="M629">
        <v>2</v>
      </c>
      <c r="N629">
        <v>15000</v>
      </c>
      <c r="O629">
        <v>59.24</v>
      </c>
      <c r="P629" t="s">
        <v>39</v>
      </c>
    </row>
    <row r="630" spans="1:17" x14ac:dyDescent="0.25">
      <c r="A630" t="s">
        <v>726</v>
      </c>
      <c r="B630" t="s">
        <v>727</v>
      </c>
      <c r="C630" s="1">
        <v>45689</v>
      </c>
      <c r="D630">
        <v>22</v>
      </c>
      <c r="E630" t="s">
        <v>121</v>
      </c>
      <c r="F630" t="s">
        <v>41</v>
      </c>
      <c r="G630" t="s">
        <v>30</v>
      </c>
      <c r="H630">
        <v>3</v>
      </c>
      <c r="I630" t="s">
        <v>50</v>
      </c>
      <c r="J630">
        <v>29</v>
      </c>
      <c r="K630" t="s">
        <v>62</v>
      </c>
      <c r="L630">
        <v>24000</v>
      </c>
      <c r="M630">
        <v>15</v>
      </c>
      <c r="N630">
        <v>360000</v>
      </c>
      <c r="O630">
        <v>180.78</v>
      </c>
      <c r="P630" t="s">
        <v>39</v>
      </c>
    </row>
    <row r="631" spans="1:17" x14ac:dyDescent="0.25">
      <c r="A631" t="s">
        <v>728</v>
      </c>
      <c r="B631" t="s">
        <v>729</v>
      </c>
      <c r="C631" s="1">
        <v>45689</v>
      </c>
      <c r="D631">
        <v>27</v>
      </c>
      <c r="E631" t="s">
        <v>189</v>
      </c>
      <c r="F631" t="s">
        <v>41</v>
      </c>
      <c r="G631" t="s">
        <v>21</v>
      </c>
      <c r="H631">
        <v>4</v>
      </c>
      <c r="I631" t="s">
        <v>114</v>
      </c>
      <c r="J631">
        <v>12</v>
      </c>
      <c r="K631" t="s">
        <v>71</v>
      </c>
      <c r="L631">
        <v>14500</v>
      </c>
      <c r="M631">
        <v>7</v>
      </c>
      <c r="N631">
        <v>101500</v>
      </c>
      <c r="O631">
        <v>118.27</v>
      </c>
      <c r="P631" t="s">
        <v>39</v>
      </c>
    </row>
    <row r="632" spans="1:17" x14ac:dyDescent="0.25">
      <c r="A632" t="s">
        <v>728</v>
      </c>
      <c r="B632" t="s">
        <v>729</v>
      </c>
      <c r="C632" s="1">
        <v>45689</v>
      </c>
      <c r="D632">
        <v>27</v>
      </c>
      <c r="E632" t="s">
        <v>189</v>
      </c>
      <c r="F632" t="s">
        <v>29</v>
      </c>
      <c r="G632" t="s">
        <v>21</v>
      </c>
      <c r="H632">
        <v>4</v>
      </c>
      <c r="I632" t="s">
        <v>114</v>
      </c>
      <c r="J632">
        <v>12</v>
      </c>
      <c r="K632" t="s">
        <v>31</v>
      </c>
      <c r="L632">
        <v>5500</v>
      </c>
      <c r="M632">
        <v>11</v>
      </c>
      <c r="N632">
        <v>60500</v>
      </c>
      <c r="O632">
        <v>18.489999999999998</v>
      </c>
      <c r="P632" t="s">
        <v>39</v>
      </c>
    </row>
    <row r="633" spans="1:17" x14ac:dyDescent="0.25">
      <c r="A633" t="s">
        <v>730</v>
      </c>
      <c r="B633" t="s">
        <v>731</v>
      </c>
      <c r="C633" s="1">
        <v>45689</v>
      </c>
      <c r="D633">
        <v>31</v>
      </c>
      <c r="E633" t="s">
        <v>299</v>
      </c>
      <c r="F633" t="s">
        <v>20</v>
      </c>
      <c r="G633" t="s">
        <v>21</v>
      </c>
      <c r="H633">
        <v>3</v>
      </c>
      <c r="I633" t="s">
        <v>50</v>
      </c>
      <c r="J633">
        <v>46</v>
      </c>
      <c r="K633" t="s">
        <v>23</v>
      </c>
      <c r="L633">
        <v>35000</v>
      </c>
      <c r="M633">
        <v>6</v>
      </c>
      <c r="N633">
        <v>210000</v>
      </c>
      <c r="O633">
        <v>9.26</v>
      </c>
      <c r="P633" t="s">
        <v>24</v>
      </c>
      <c r="Q633" t="s">
        <v>284</v>
      </c>
    </row>
    <row r="634" spans="1:17" x14ac:dyDescent="0.25">
      <c r="A634" t="s">
        <v>730</v>
      </c>
      <c r="B634" t="s">
        <v>731</v>
      </c>
      <c r="C634" s="1">
        <v>45689</v>
      </c>
      <c r="D634">
        <v>31</v>
      </c>
      <c r="E634" t="s">
        <v>299</v>
      </c>
      <c r="F634" t="s">
        <v>29</v>
      </c>
      <c r="G634" t="s">
        <v>21</v>
      </c>
      <c r="H634">
        <v>3</v>
      </c>
      <c r="I634" t="s">
        <v>50</v>
      </c>
      <c r="J634">
        <v>46</v>
      </c>
      <c r="K634" t="s">
        <v>56</v>
      </c>
      <c r="L634">
        <v>3500</v>
      </c>
      <c r="M634">
        <v>5</v>
      </c>
      <c r="N634">
        <v>17500</v>
      </c>
      <c r="O634">
        <v>113.32</v>
      </c>
      <c r="P634" t="s">
        <v>24</v>
      </c>
      <c r="Q634" t="s">
        <v>284</v>
      </c>
    </row>
    <row r="635" spans="1:17" x14ac:dyDescent="0.25">
      <c r="A635" t="s">
        <v>732</v>
      </c>
      <c r="B635" t="s">
        <v>733</v>
      </c>
      <c r="C635" s="1">
        <v>45717</v>
      </c>
      <c r="D635">
        <v>34</v>
      </c>
      <c r="E635" t="s">
        <v>131</v>
      </c>
      <c r="F635" t="s">
        <v>36</v>
      </c>
      <c r="G635" t="s">
        <v>21</v>
      </c>
      <c r="H635">
        <v>3</v>
      </c>
      <c r="I635" t="s">
        <v>50</v>
      </c>
      <c r="J635">
        <v>27</v>
      </c>
      <c r="K635" t="s">
        <v>65</v>
      </c>
      <c r="L635">
        <v>30000</v>
      </c>
      <c r="M635">
        <v>5</v>
      </c>
      <c r="N635">
        <v>150000</v>
      </c>
      <c r="O635">
        <v>23.95</v>
      </c>
      <c r="P635" t="s">
        <v>39</v>
      </c>
    </row>
    <row r="636" spans="1:17" x14ac:dyDescent="0.25">
      <c r="A636" t="s">
        <v>732</v>
      </c>
      <c r="B636" t="s">
        <v>733</v>
      </c>
      <c r="C636" s="1">
        <v>45717</v>
      </c>
      <c r="D636">
        <v>34</v>
      </c>
      <c r="E636" t="s">
        <v>131</v>
      </c>
      <c r="F636" t="s">
        <v>29</v>
      </c>
      <c r="G636" t="s">
        <v>21</v>
      </c>
      <c r="H636">
        <v>3</v>
      </c>
      <c r="I636" t="s">
        <v>50</v>
      </c>
      <c r="J636">
        <v>27</v>
      </c>
      <c r="K636" t="s">
        <v>72</v>
      </c>
      <c r="L636">
        <v>350</v>
      </c>
      <c r="M636">
        <v>9</v>
      </c>
      <c r="N636">
        <v>3150</v>
      </c>
      <c r="O636">
        <v>1.2</v>
      </c>
      <c r="P636" t="s">
        <v>39</v>
      </c>
    </row>
    <row r="637" spans="1:17" x14ac:dyDescent="0.25">
      <c r="A637" t="s">
        <v>734</v>
      </c>
      <c r="B637" t="s">
        <v>735</v>
      </c>
      <c r="C637" s="1">
        <v>45658</v>
      </c>
      <c r="D637">
        <v>74</v>
      </c>
      <c r="E637" t="s">
        <v>90</v>
      </c>
      <c r="F637" t="s">
        <v>20</v>
      </c>
      <c r="G637" t="s">
        <v>30</v>
      </c>
      <c r="H637">
        <v>5</v>
      </c>
      <c r="I637" t="s">
        <v>55</v>
      </c>
      <c r="J637">
        <v>35</v>
      </c>
      <c r="K637" t="s">
        <v>23</v>
      </c>
      <c r="L637">
        <v>35000</v>
      </c>
      <c r="M637">
        <v>15</v>
      </c>
      <c r="N637">
        <v>525000</v>
      </c>
      <c r="O637">
        <v>91.02</v>
      </c>
      <c r="P637" t="s">
        <v>39</v>
      </c>
    </row>
    <row r="638" spans="1:17" x14ac:dyDescent="0.25">
      <c r="A638" t="s">
        <v>736</v>
      </c>
      <c r="B638" t="s">
        <v>737</v>
      </c>
      <c r="C638" s="1">
        <v>45689</v>
      </c>
      <c r="D638">
        <v>16</v>
      </c>
      <c r="E638" t="s">
        <v>70</v>
      </c>
      <c r="F638" t="s">
        <v>29</v>
      </c>
      <c r="G638" t="s">
        <v>30</v>
      </c>
      <c r="H638">
        <v>1</v>
      </c>
      <c r="I638" t="s">
        <v>37</v>
      </c>
      <c r="J638">
        <v>40</v>
      </c>
      <c r="K638" t="s">
        <v>102</v>
      </c>
      <c r="L638">
        <v>900</v>
      </c>
      <c r="M638">
        <v>20</v>
      </c>
      <c r="N638">
        <v>18000</v>
      </c>
      <c r="O638">
        <v>133.57</v>
      </c>
      <c r="P638" t="s">
        <v>24</v>
      </c>
      <c r="Q638" t="s">
        <v>76</v>
      </c>
    </row>
    <row r="639" spans="1:17" x14ac:dyDescent="0.25">
      <c r="A639" t="s">
        <v>738</v>
      </c>
      <c r="B639" t="s">
        <v>739</v>
      </c>
      <c r="C639" s="1">
        <v>45689</v>
      </c>
      <c r="D639">
        <v>58</v>
      </c>
      <c r="E639" t="s">
        <v>299</v>
      </c>
      <c r="F639" t="s">
        <v>20</v>
      </c>
      <c r="G639" t="s">
        <v>21</v>
      </c>
      <c r="H639">
        <v>2</v>
      </c>
      <c r="I639" t="s">
        <v>22</v>
      </c>
      <c r="J639">
        <v>7</v>
      </c>
      <c r="K639" t="s">
        <v>58</v>
      </c>
      <c r="L639">
        <v>16000</v>
      </c>
      <c r="M639">
        <v>10</v>
      </c>
      <c r="N639">
        <v>160000</v>
      </c>
      <c r="O639">
        <v>19.079999999999998</v>
      </c>
      <c r="P639" t="s">
        <v>24</v>
      </c>
      <c r="Q639" t="s">
        <v>96</v>
      </c>
    </row>
    <row r="640" spans="1:17" x14ac:dyDescent="0.25">
      <c r="A640" t="s">
        <v>738</v>
      </c>
      <c r="B640" t="s">
        <v>739</v>
      </c>
      <c r="C640" s="1">
        <v>45689</v>
      </c>
      <c r="D640">
        <v>58</v>
      </c>
      <c r="E640" t="s">
        <v>299</v>
      </c>
      <c r="F640" t="s">
        <v>29</v>
      </c>
      <c r="G640" t="s">
        <v>21</v>
      </c>
      <c r="H640">
        <v>2</v>
      </c>
      <c r="I640" t="s">
        <v>22</v>
      </c>
      <c r="J640">
        <v>7</v>
      </c>
      <c r="K640" t="s">
        <v>56</v>
      </c>
      <c r="L640">
        <v>3500</v>
      </c>
      <c r="M640">
        <v>13</v>
      </c>
      <c r="N640">
        <v>45500</v>
      </c>
      <c r="O640">
        <v>74.03</v>
      </c>
      <c r="P640" t="s">
        <v>24</v>
      </c>
      <c r="Q640" t="s">
        <v>96</v>
      </c>
    </row>
    <row r="641" spans="1:17" x14ac:dyDescent="0.25">
      <c r="A641" t="s">
        <v>738</v>
      </c>
      <c r="B641" t="s">
        <v>739</v>
      </c>
      <c r="C641" s="1">
        <v>45689</v>
      </c>
      <c r="D641">
        <v>58</v>
      </c>
      <c r="E641" t="s">
        <v>299</v>
      </c>
      <c r="F641" t="s">
        <v>36</v>
      </c>
      <c r="G641" t="s">
        <v>21</v>
      </c>
      <c r="H641">
        <v>2</v>
      </c>
      <c r="I641" t="s">
        <v>22</v>
      </c>
      <c r="J641">
        <v>7</v>
      </c>
      <c r="K641" t="s">
        <v>38</v>
      </c>
      <c r="L641">
        <v>20000</v>
      </c>
      <c r="M641">
        <v>18</v>
      </c>
      <c r="N641">
        <v>360000</v>
      </c>
      <c r="O641">
        <v>151.81</v>
      </c>
      <c r="P641" t="s">
        <v>24</v>
      </c>
      <c r="Q641" t="s">
        <v>96</v>
      </c>
    </row>
    <row r="642" spans="1:17" x14ac:dyDescent="0.25">
      <c r="A642" t="s">
        <v>740</v>
      </c>
      <c r="B642" t="s">
        <v>741</v>
      </c>
      <c r="C642" s="1">
        <v>45717</v>
      </c>
      <c r="D642">
        <v>53</v>
      </c>
      <c r="E642" t="s">
        <v>213</v>
      </c>
      <c r="F642" t="s">
        <v>20</v>
      </c>
      <c r="G642" t="s">
        <v>21</v>
      </c>
      <c r="H642">
        <v>3</v>
      </c>
      <c r="I642" t="s">
        <v>50</v>
      </c>
      <c r="J642">
        <v>8</v>
      </c>
      <c r="K642" t="s">
        <v>58</v>
      </c>
      <c r="L642">
        <v>16000</v>
      </c>
      <c r="M642">
        <v>17</v>
      </c>
      <c r="N642">
        <v>272000</v>
      </c>
      <c r="O642">
        <v>22.31</v>
      </c>
      <c r="P642" t="s">
        <v>39</v>
      </c>
    </row>
    <row r="643" spans="1:17" x14ac:dyDescent="0.25">
      <c r="A643" t="s">
        <v>740</v>
      </c>
      <c r="B643" t="s">
        <v>741</v>
      </c>
      <c r="C643" s="1">
        <v>45717</v>
      </c>
      <c r="D643">
        <v>53</v>
      </c>
      <c r="E643" t="s">
        <v>213</v>
      </c>
      <c r="F643" t="s">
        <v>36</v>
      </c>
      <c r="G643" t="s">
        <v>21</v>
      </c>
      <c r="H643">
        <v>3</v>
      </c>
      <c r="I643" t="s">
        <v>50</v>
      </c>
      <c r="J643">
        <v>8</v>
      </c>
      <c r="K643" t="s">
        <v>38</v>
      </c>
      <c r="L643">
        <v>20000</v>
      </c>
      <c r="M643">
        <v>20</v>
      </c>
      <c r="N643">
        <v>400000</v>
      </c>
      <c r="O643">
        <v>96.99</v>
      </c>
      <c r="P643" t="s">
        <v>39</v>
      </c>
    </row>
    <row r="644" spans="1:17" x14ac:dyDescent="0.25">
      <c r="A644" t="s">
        <v>740</v>
      </c>
      <c r="B644" t="s">
        <v>741</v>
      </c>
      <c r="C644" s="1">
        <v>45717</v>
      </c>
      <c r="D644">
        <v>53</v>
      </c>
      <c r="E644" t="s">
        <v>213</v>
      </c>
      <c r="F644" t="s">
        <v>41</v>
      </c>
      <c r="G644" t="s">
        <v>21</v>
      </c>
      <c r="H644">
        <v>3</v>
      </c>
      <c r="I644" t="s">
        <v>50</v>
      </c>
      <c r="J644">
        <v>8</v>
      </c>
      <c r="K644" t="s">
        <v>65</v>
      </c>
      <c r="L644">
        <v>30000</v>
      </c>
      <c r="M644">
        <v>11</v>
      </c>
      <c r="N644">
        <v>330000</v>
      </c>
      <c r="O644">
        <v>85.7</v>
      </c>
      <c r="P644" t="s">
        <v>39</v>
      </c>
    </row>
    <row r="645" spans="1:17" x14ac:dyDescent="0.25">
      <c r="A645" t="s">
        <v>742</v>
      </c>
      <c r="B645" t="s">
        <v>743</v>
      </c>
      <c r="C645" s="1">
        <v>45689</v>
      </c>
      <c r="D645">
        <v>61</v>
      </c>
      <c r="E645" t="s">
        <v>140</v>
      </c>
      <c r="F645" t="s">
        <v>20</v>
      </c>
      <c r="G645" t="s">
        <v>30</v>
      </c>
      <c r="H645">
        <v>4</v>
      </c>
      <c r="I645" t="s">
        <v>114</v>
      </c>
      <c r="J645">
        <v>34</v>
      </c>
      <c r="K645" t="s">
        <v>46</v>
      </c>
      <c r="L645">
        <v>4500</v>
      </c>
      <c r="M645">
        <v>1</v>
      </c>
      <c r="N645">
        <v>4500</v>
      </c>
      <c r="O645">
        <v>0.82</v>
      </c>
      <c r="P645" t="s">
        <v>39</v>
      </c>
    </row>
    <row r="646" spans="1:17" x14ac:dyDescent="0.25">
      <c r="A646" t="s">
        <v>742</v>
      </c>
      <c r="B646" t="s">
        <v>743</v>
      </c>
      <c r="C646" s="1">
        <v>45689</v>
      </c>
      <c r="D646">
        <v>61</v>
      </c>
      <c r="E646" t="s">
        <v>140</v>
      </c>
      <c r="F646" t="s">
        <v>36</v>
      </c>
      <c r="G646" t="s">
        <v>30</v>
      </c>
      <c r="H646">
        <v>4</v>
      </c>
      <c r="I646" t="s">
        <v>114</v>
      </c>
      <c r="J646">
        <v>34</v>
      </c>
      <c r="K646" t="s">
        <v>57</v>
      </c>
      <c r="L646">
        <v>150000</v>
      </c>
      <c r="M646">
        <v>4</v>
      </c>
      <c r="N646">
        <v>600000</v>
      </c>
      <c r="O646">
        <v>125.28</v>
      </c>
      <c r="P646" t="s">
        <v>39</v>
      </c>
    </row>
    <row r="647" spans="1:17" x14ac:dyDescent="0.25">
      <c r="A647" t="s">
        <v>742</v>
      </c>
      <c r="B647" t="s">
        <v>743</v>
      </c>
      <c r="C647" s="1">
        <v>45689</v>
      </c>
      <c r="D647">
        <v>61</v>
      </c>
      <c r="E647" t="s">
        <v>140</v>
      </c>
      <c r="F647" t="s">
        <v>29</v>
      </c>
      <c r="G647" t="s">
        <v>30</v>
      </c>
      <c r="H647">
        <v>4</v>
      </c>
      <c r="I647" t="s">
        <v>114</v>
      </c>
      <c r="J647">
        <v>34</v>
      </c>
      <c r="K647" t="s">
        <v>72</v>
      </c>
      <c r="L647">
        <v>350</v>
      </c>
      <c r="M647">
        <v>14</v>
      </c>
      <c r="N647">
        <v>4900</v>
      </c>
      <c r="O647">
        <v>160.01</v>
      </c>
      <c r="P647" t="s">
        <v>39</v>
      </c>
    </row>
    <row r="648" spans="1:17" x14ac:dyDescent="0.25">
      <c r="A648" t="s">
        <v>744</v>
      </c>
      <c r="B648" t="s">
        <v>745</v>
      </c>
      <c r="C648" s="1">
        <v>45689</v>
      </c>
      <c r="D648">
        <v>21</v>
      </c>
      <c r="E648" t="s">
        <v>157</v>
      </c>
      <c r="F648" t="s">
        <v>36</v>
      </c>
      <c r="G648" t="s">
        <v>30</v>
      </c>
      <c r="H648">
        <v>1</v>
      </c>
      <c r="I648" t="s">
        <v>37</v>
      </c>
      <c r="J648">
        <v>36</v>
      </c>
      <c r="K648" t="s">
        <v>62</v>
      </c>
      <c r="L648">
        <v>24000</v>
      </c>
      <c r="M648">
        <v>18</v>
      </c>
      <c r="N648">
        <v>432000</v>
      </c>
      <c r="O648">
        <v>60.41</v>
      </c>
      <c r="P648" t="s">
        <v>39</v>
      </c>
    </row>
    <row r="649" spans="1:17" x14ac:dyDescent="0.25">
      <c r="A649" t="s">
        <v>744</v>
      </c>
      <c r="B649" t="s">
        <v>745</v>
      </c>
      <c r="C649" s="1">
        <v>45689</v>
      </c>
      <c r="D649">
        <v>21</v>
      </c>
      <c r="E649" t="s">
        <v>157</v>
      </c>
      <c r="F649" t="s">
        <v>20</v>
      </c>
      <c r="G649" t="s">
        <v>30</v>
      </c>
      <c r="H649">
        <v>1</v>
      </c>
      <c r="I649" t="s">
        <v>37</v>
      </c>
      <c r="J649">
        <v>36</v>
      </c>
      <c r="K649" t="s">
        <v>51</v>
      </c>
      <c r="L649">
        <v>9000</v>
      </c>
      <c r="M649">
        <v>4</v>
      </c>
      <c r="N649">
        <v>36000</v>
      </c>
      <c r="O649">
        <v>153.52000000000001</v>
      </c>
      <c r="P649" t="s">
        <v>39</v>
      </c>
    </row>
    <row r="650" spans="1:17" x14ac:dyDescent="0.25">
      <c r="A650" t="s">
        <v>744</v>
      </c>
      <c r="B650" t="s">
        <v>745</v>
      </c>
      <c r="C650" s="1">
        <v>45689</v>
      </c>
      <c r="D650">
        <v>21</v>
      </c>
      <c r="E650" t="s">
        <v>157</v>
      </c>
      <c r="F650" t="s">
        <v>41</v>
      </c>
      <c r="G650" t="s">
        <v>30</v>
      </c>
      <c r="H650">
        <v>1</v>
      </c>
      <c r="I650" t="s">
        <v>37</v>
      </c>
      <c r="J650">
        <v>36</v>
      </c>
      <c r="K650" t="s">
        <v>65</v>
      </c>
      <c r="L650">
        <v>30000</v>
      </c>
      <c r="M650">
        <v>19</v>
      </c>
      <c r="N650">
        <v>570000</v>
      </c>
      <c r="O650">
        <v>68.599999999999994</v>
      </c>
      <c r="P650" t="s">
        <v>39</v>
      </c>
    </row>
    <row r="651" spans="1:17" x14ac:dyDescent="0.25">
      <c r="A651" t="s">
        <v>746</v>
      </c>
      <c r="B651" t="s">
        <v>747</v>
      </c>
      <c r="C651" s="1">
        <v>45717</v>
      </c>
      <c r="D651">
        <v>38</v>
      </c>
      <c r="E651" t="s">
        <v>121</v>
      </c>
      <c r="F651" t="s">
        <v>20</v>
      </c>
      <c r="G651" t="s">
        <v>30</v>
      </c>
      <c r="H651">
        <v>4</v>
      </c>
      <c r="I651" t="s">
        <v>114</v>
      </c>
      <c r="J651">
        <v>54</v>
      </c>
      <c r="K651" t="s">
        <v>23</v>
      </c>
      <c r="L651">
        <v>35000</v>
      </c>
      <c r="M651">
        <v>15</v>
      </c>
      <c r="N651">
        <v>525000</v>
      </c>
      <c r="O651">
        <v>31.5</v>
      </c>
      <c r="P651" t="s">
        <v>39</v>
      </c>
    </row>
    <row r="652" spans="1:17" x14ac:dyDescent="0.25">
      <c r="A652" t="s">
        <v>748</v>
      </c>
      <c r="B652" t="s">
        <v>749</v>
      </c>
      <c r="C652" s="1">
        <v>45658</v>
      </c>
      <c r="D652">
        <v>58</v>
      </c>
      <c r="E652" t="s">
        <v>35</v>
      </c>
      <c r="F652" t="s">
        <v>36</v>
      </c>
      <c r="G652" t="s">
        <v>30</v>
      </c>
      <c r="H652">
        <v>5</v>
      </c>
      <c r="I652" t="s">
        <v>55</v>
      </c>
      <c r="J652">
        <v>60</v>
      </c>
      <c r="K652" t="s">
        <v>71</v>
      </c>
      <c r="L652">
        <v>14500</v>
      </c>
      <c r="M652">
        <v>11</v>
      </c>
      <c r="N652">
        <v>159500</v>
      </c>
      <c r="O652">
        <v>115.69</v>
      </c>
      <c r="P652" t="s">
        <v>24</v>
      </c>
      <c r="Q652" t="s">
        <v>284</v>
      </c>
    </row>
    <row r="653" spans="1:17" x14ac:dyDescent="0.25">
      <c r="A653" t="s">
        <v>748</v>
      </c>
      <c r="B653" t="s">
        <v>749</v>
      </c>
      <c r="C653" s="1">
        <v>45658</v>
      </c>
      <c r="D653">
        <v>58</v>
      </c>
      <c r="E653" t="s">
        <v>35</v>
      </c>
      <c r="F653" t="s">
        <v>29</v>
      </c>
      <c r="G653" t="s">
        <v>30</v>
      </c>
      <c r="H653">
        <v>5</v>
      </c>
      <c r="I653" t="s">
        <v>55</v>
      </c>
      <c r="J653">
        <v>60</v>
      </c>
      <c r="K653" t="s">
        <v>56</v>
      </c>
      <c r="L653">
        <v>3500</v>
      </c>
      <c r="M653">
        <v>5</v>
      </c>
      <c r="N653">
        <v>17500</v>
      </c>
      <c r="O653">
        <v>13.71</v>
      </c>
      <c r="P653" t="s">
        <v>24</v>
      </c>
      <c r="Q653" t="s">
        <v>284</v>
      </c>
    </row>
    <row r="654" spans="1:17" x14ac:dyDescent="0.25">
      <c r="A654" t="s">
        <v>748</v>
      </c>
      <c r="B654" t="s">
        <v>749</v>
      </c>
      <c r="C654" s="1">
        <v>45658</v>
      </c>
      <c r="D654">
        <v>58</v>
      </c>
      <c r="E654" t="s">
        <v>35</v>
      </c>
      <c r="F654" t="s">
        <v>41</v>
      </c>
      <c r="G654" t="s">
        <v>30</v>
      </c>
      <c r="H654">
        <v>5</v>
      </c>
      <c r="I654" t="s">
        <v>55</v>
      </c>
      <c r="J654">
        <v>60</v>
      </c>
      <c r="K654" t="s">
        <v>65</v>
      </c>
      <c r="L654">
        <v>30000</v>
      </c>
      <c r="M654">
        <v>11</v>
      </c>
      <c r="N654">
        <v>330000</v>
      </c>
      <c r="O654">
        <v>168.23</v>
      </c>
      <c r="P654" t="s">
        <v>24</v>
      </c>
      <c r="Q654" t="s">
        <v>284</v>
      </c>
    </row>
    <row r="655" spans="1:17" x14ac:dyDescent="0.25">
      <c r="A655" t="s">
        <v>750</v>
      </c>
      <c r="B655" t="s">
        <v>751</v>
      </c>
      <c r="C655" s="1">
        <v>45658</v>
      </c>
      <c r="D655">
        <v>37</v>
      </c>
      <c r="E655" t="s">
        <v>61</v>
      </c>
      <c r="F655" t="s">
        <v>41</v>
      </c>
      <c r="G655" t="s">
        <v>21</v>
      </c>
      <c r="H655">
        <v>3</v>
      </c>
      <c r="I655" t="s">
        <v>50</v>
      </c>
      <c r="J655">
        <v>39</v>
      </c>
      <c r="K655" t="s">
        <v>71</v>
      </c>
      <c r="L655">
        <v>14500</v>
      </c>
      <c r="M655">
        <v>8</v>
      </c>
      <c r="N655">
        <v>116000</v>
      </c>
      <c r="O655">
        <v>17.82</v>
      </c>
      <c r="P655" t="s">
        <v>39</v>
      </c>
    </row>
    <row r="656" spans="1:17" x14ac:dyDescent="0.25">
      <c r="A656" t="s">
        <v>750</v>
      </c>
      <c r="B656" t="s">
        <v>751</v>
      </c>
      <c r="C656" s="1">
        <v>45658</v>
      </c>
      <c r="D656">
        <v>37</v>
      </c>
      <c r="E656" t="s">
        <v>61</v>
      </c>
      <c r="F656" t="s">
        <v>20</v>
      </c>
      <c r="G656" t="s">
        <v>21</v>
      </c>
      <c r="H656">
        <v>3</v>
      </c>
      <c r="I656" t="s">
        <v>50</v>
      </c>
      <c r="J656">
        <v>39</v>
      </c>
      <c r="K656" t="s">
        <v>51</v>
      </c>
      <c r="L656">
        <v>9000</v>
      </c>
      <c r="M656">
        <v>10</v>
      </c>
      <c r="N656">
        <v>90000</v>
      </c>
      <c r="O656">
        <v>90.66</v>
      </c>
      <c r="P656" t="s">
        <v>39</v>
      </c>
    </row>
    <row r="657" spans="1:17" x14ac:dyDescent="0.25">
      <c r="A657" t="s">
        <v>752</v>
      </c>
      <c r="B657" t="s">
        <v>753</v>
      </c>
      <c r="C657" s="1">
        <v>45658</v>
      </c>
      <c r="D657">
        <v>54</v>
      </c>
      <c r="E657" t="s">
        <v>131</v>
      </c>
      <c r="F657" t="s">
        <v>41</v>
      </c>
      <c r="G657" t="s">
        <v>21</v>
      </c>
      <c r="H657">
        <v>2</v>
      </c>
      <c r="I657" t="s">
        <v>22</v>
      </c>
      <c r="J657">
        <v>24</v>
      </c>
      <c r="K657" t="s">
        <v>62</v>
      </c>
      <c r="L657">
        <v>24000</v>
      </c>
      <c r="M657">
        <v>11</v>
      </c>
      <c r="N657">
        <v>264000</v>
      </c>
      <c r="O657">
        <v>31.24</v>
      </c>
      <c r="P657" t="s">
        <v>39</v>
      </c>
    </row>
    <row r="658" spans="1:17" x14ac:dyDescent="0.25">
      <c r="A658" t="s">
        <v>752</v>
      </c>
      <c r="B658" t="s">
        <v>753</v>
      </c>
      <c r="C658" s="1">
        <v>45658</v>
      </c>
      <c r="D658">
        <v>54</v>
      </c>
      <c r="E658" t="s">
        <v>131</v>
      </c>
      <c r="F658" t="s">
        <v>20</v>
      </c>
      <c r="G658" t="s">
        <v>21</v>
      </c>
      <c r="H658">
        <v>2</v>
      </c>
      <c r="I658" t="s">
        <v>22</v>
      </c>
      <c r="J658">
        <v>24</v>
      </c>
      <c r="K658" t="s">
        <v>23</v>
      </c>
      <c r="L658">
        <v>35000</v>
      </c>
      <c r="M658">
        <v>17</v>
      </c>
      <c r="N658">
        <v>595000</v>
      </c>
      <c r="O658">
        <v>146.62</v>
      </c>
      <c r="P658" t="s">
        <v>39</v>
      </c>
    </row>
    <row r="659" spans="1:17" x14ac:dyDescent="0.25">
      <c r="A659" t="s">
        <v>754</v>
      </c>
      <c r="B659" t="s">
        <v>755</v>
      </c>
      <c r="C659" s="1">
        <v>45689</v>
      </c>
      <c r="D659">
        <v>57</v>
      </c>
      <c r="E659" t="s">
        <v>54</v>
      </c>
      <c r="F659" t="s">
        <v>29</v>
      </c>
      <c r="G659" t="s">
        <v>21</v>
      </c>
      <c r="H659">
        <v>2</v>
      </c>
      <c r="I659" t="s">
        <v>22</v>
      </c>
      <c r="J659">
        <v>53</v>
      </c>
      <c r="K659" t="s">
        <v>193</v>
      </c>
      <c r="L659">
        <v>6500</v>
      </c>
      <c r="M659">
        <v>10</v>
      </c>
      <c r="N659">
        <v>65000</v>
      </c>
      <c r="O659">
        <v>23.61</v>
      </c>
      <c r="P659" t="s">
        <v>39</v>
      </c>
    </row>
    <row r="660" spans="1:17" x14ac:dyDescent="0.25">
      <c r="A660" t="s">
        <v>754</v>
      </c>
      <c r="B660" t="s">
        <v>755</v>
      </c>
      <c r="C660" s="1">
        <v>45689</v>
      </c>
      <c r="D660">
        <v>57</v>
      </c>
      <c r="E660" t="s">
        <v>54</v>
      </c>
      <c r="F660" t="s">
        <v>36</v>
      </c>
      <c r="G660" t="s">
        <v>21</v>
      </c>
      <c r="H660">
        <v>2</v>
      </c>
      <c r="I660" t="s">
        <v>22</v>
      </c>
      <c r="J660">
        <v>53</v>
      </c>
      <c r="K660" t="s">
        <v>42</v>
      </c>
      <c r="L660">
        <v>9000</v>
      </c>
      <c r="M660">
        <v>20</v>
      </c>
      <c r="N660">
        <v>180000</v>
      </c>
      <c r="O660">
        <v>137.57</v>
      </c>
      <c r="P660" t="s">
        <v>39</v>
      </c>
    </row>
    <row r="661" spans="1:17" x14ac:dyDescent="0.25">
      <c r="A661" t="s">
        <v>756</v>
      </c>
      <c r="B661" t="s">
        <v>757</v>
      </c>
      <c r="C661" s="1">
        <v>45717</v>
      </c>
      <c r="D661">
        <v>58</v>
      </c>
      <c r="E661" t="s">
        <v>35</v>
      </c>
      <c r="F661" t="s">
        <v>20</v>
      </c>
      <c r="G661" t="s">
        <v>21</v>
      </c>
      <c r="H661">
        <v>1</v>
      </c>
      <c r="I661" t="s">
        <v>37</v>
      </c>
      <c r="J661">
        <v>7</v>
      </c>
      <c r="K661" t="s">
        <v>46</v>
      </c>
      <c r="L661">
        <v>4500</v>
      </c>
      <c r="M661">
        <v>9</v>
      </c>
      <c r="N661">
        <v>40500</v>
      </c>
      <c r="O661">
        <v>38.909999999999997</v>
      </c>
      <c r="P661" t="s">
        <v>39</v>
      </c>
    </row>
    <row r="662" spans="1:17" x14ac:dyDescent="0.25">
      <c r="A662" t="s">
        <v>756</v>
      </c>
      <c r="B662" t="s">
        <v>757</v>
      </c>
      <c r="C662" s="1">
        <v>45717</v>
      </c>
      <c r="D662">
        <v>58</v>
      </c>
      <c r="E662" t="s">
        <v>35</v>
      </c>
      <c r="F662" t="s">
        <v>29</v>
      </c>
      <c r="G662" t="s">
        <v>21</v>
      </c>
      <c r="H662">
        <v>1</v>
      </c>
      <c r="I662" t="s">
        <v>37</v>
      </c>
      <c r="J662">
        <v>7</v>
      </c>
      <c r="K662" t="s">
        <v>193</v>
      </c>
      <c r="L662">
        <v>6500</v>
      </c>
      <c r="M662">
        <v>15</v>
      </c>
      <c r="N662">
        <v>97500</v>
      </c>
      <c r="O662">
        <v>64.17</v>
      </c>
      <c r="P662" t="s">
        <v>39</v>
      </c>
    </row>
    <row r="663" spans="1:17" x14ac:dyDescent="0.25">
      <c r="A663" t="s">
        <v>758</v>
      </c>
      <c r="B663" t="s">
        <v>759</v>
      </c>
      <c r="C663" s="1">
        <v>45658</v>
      </c>
      <c r="D663">
        <v>50</v>
      </c>
      <c r="E663" t="s">
        <v>54</v>
      </c>
      <c r="F663" t="s">
        <v>41</v>
      </c>
      <c r="G663" t="s">
        <v>21</v>
      </c>
      <c r="H663">
        <v>1</v>
      </c>
      <c r="I663" t="s">
        <v>37</v>
      </c>
      <c r="J663">
        <v>18</v>
      </c>
      <c r="K663" t="s">
        <v>62</v>
      </c>
      <c r="L663">
        <v>24000</v>
      </c>
      <c r="M663">
        <v>5</v>
      </c>
      <c r="N663">
        <v>120000</v>
      </c>
      <c r="O663">
        <v>64.040000000000006</v>
      </c>
      <c r="P663" t="s">
        <v>39</v>
      </c>
    </row>
    <row r="664" spans="1:17" x14ac:dyDescent="0.25">
      <c r="A664" t="s">
        <v>758</v>
      </c>
      <c r="B664" t="s">
        <v>759</v>
      </c>
      <c r="C664" s="1">
        <v>45658</v>
      </c>
      <c r="D664">
        <v>50</v>
      </c>
      <c r="E664" t="s">
        <v>54</v>
      </c>
      <c r="F664" t="s">
        <v>29</v>
      </c>
      <c r="G664" t="s">
        <v>21</v>
      </c>
      <c r="H664">
        <v>1</v>
      </c>
      <c r="I664" t="s">
        <v>37</v>
      </c>
      <c r="J664">
        <v>18</v>
      </c>
      <c r="K664" t="s">
        <v>40</v>
      </c>
      <c r="L664">
        <v>500</v>
      </c>
      <c r="M664">
        <v>6</v>
      </c>
      <c r="N664">
        <v>3000</v>
      </c>
      <c r="O664">
        <v>115.03</v>
      </c>
      <c r="P664" t="s">
        <v>39</v>
      </c>
    </row>
    <row r="665" spans="1:17" x14ac:dyDescent="0.25">
      <c r="A665" t="s">
        <v>758</v>
      </c>
      <c r="B665" t="s">
        <v>759</v>
      </c>
      <c r="C665" s="1">
        <v>45658</v>
      </c>
      <c r="D665">
        <v>50</v>
      </c>
      <c r="E665" t="s">
        <v>54</v>
      </c>
      <c r="F665" t="s">
        <v>20</v>
      </c>
      <c r="G665" t="s">
        <v>21</v>
      </c>
      <c r="H665">
        <v>1</v>
      </c>
      <c r="I665" t="s">
        <v>37</v>
      </c>
      <c r="J665">
        <v>18</v>
      </c>
      <c r="K665" t="s">
        <v>58</v>
      </c>
      <c r="L665">
        <v>16000</v>
      </c>
      <c r="M665">
        <v>11</v>
      </c>
      <c r="N665">
        <v>176000</v>
      </c>
      <c r="O665">
        <v>62.62</v>
      </c>
      <c r="P665" t="s">
        <v>39</v>
      </c>
    </row>
    <row r="666" spans="1:17" x14ac:dyDescent="0.25">
      <c r="A666" t="s">
        <v>760</v>
      </c>
      <c r="B666" t="s">
        <v>761</v>
      </c>
      <c r="C666" s="1">
        <v>45689</v>
      </c>
      <c r="D666">
        <v>72</v>
      </c>
      <c r="E666" t="s">
        <v>49</v>
      </c>
      <c r="F666" t="s">
        <v>29</v>
      </c>
      <c r="G666" t="s">
        <v>21</v>
      </c>
      <c r="H666">
        <v>1</v>
      </c>
      <c r="I666" t="s">
        <v>37</v>
      </c>
      <c r="J666">
        <v>2</v>
      </c>
      <c r="K666" t="s">
        <v>87</v>
      </c>
      <c r="L666">
        <v>7500</v>
      </c>
      <c r="M666">
        <v>20</v>
      </c>
      <c r="N666">
        <v>150000</v>
      </c>
      <c r="O666">
        <v>36.21</v>
      </c>
      <c r="P666" t="s">
        <v>24</v>
      </c>
      <c r="Q666" t="s">
        <v>76</v>
      </c>
    </row>
    <row r="667" spans="1:17" x14ac:dyDescent="0.25">
      <c r="A667" t="s">
        <v>762</v>
      </c>
      <c r="B667" t="s">
        <v>133</v>
      </c>
      <c r="C667" s="1">
        <v>45689</v>
      </c>
      <c r="D667">
        <v>61</v>
      </c>
      <c r="E667" t="s">
        <v>149</v>
      </c>
      <c r="F667" t="s">
        <v>20</v>
      </c>
      <c r="G667" t="s">
        <v>30</v>
      </c>
      <c r="H667">
        <v>5</v>
      </c>
      <c r="I667" t="s">
        <v>55</v>
      </c>
      <c r="J667">
        <v>53</v>
      </c>
      <c r="K667" t="s">
        <v>23</v>
      </c>
      <c r="L667">
        <v>35000</v>
      </c>
      <c r="M667">
        <v>10</v>
      </c>
      <c r="N667">
        <v>350000</v>
      </c>
      <c r="O667">
        <v>19.899999999999999</v>
      </c>
      <c r="P667" t="s">
        <v>24</v>
      </c>
      <c r="Q667" t="s">
        <v>32</v>
      </c>
    </row>
    <row r="668" spans="1:17" x14ac:dyDescent="0.25">
      <c r="A668" t="s">
        <v>762</v>
      </c>
      <c r="B668" t="s">
        <v>133</v>
      </c>
      <c r="C668" s="1">
        <v>45689</v>
      </c>
      <c r="D668">
        <v>61</v>
      </c>
      <c r="E668" t="s">
        <v>149</v>
      </c>
      <c r="F668" t="s">
        <v>41</v>
      </c>
      <c r="G668" t="s">
        <v>30</v>
      </c>
      <c r="H668">
        <v>5</v>
      </c>
      <c r="I668" t="s">
        <v>55</v>
      </c>
      <c r="J668">
        <v>53</v>
      </c>
      <c r="K668" t="s">
        <v>71</v>
      </c>
      <c r="L668">
        <v>14500</v>
      </c>
      <c r="M668">
        <v>8</v>
      </c>
      <c r="N668">
        <v>116000</v>
      </c>
      <c r="O668">
        <v>94.37</v>
      </c>
      <c r="P668" t="s">
        <v>24</v>
      </c>
      <c r="Q668" t="s">
        <v>32</v>
      </c>
    </row>
    <row r="669" spans="1:17" x14ac:dyDescent="0.25">
      <c r="A669" t="s">
        <v>763</v>
      </c>
      <c r="B669" t="s">
        <v>764</v>
      </c>
      <c r="C669" s="1">
        <v>45717</v>
      </c>
      <c r="D669">
        <v>49</v>
      </c>
      <c r="E669" t="s">
        <v>45</v>
      </c>
      <c r="F669" t="s">
        <v>41</v>
      </c>
      <c r="G669" t="s">
        <v>30</v>
      </c>
      <c r="H669">
        <v>3</v>
      </c>
      <c r="I669" t="s">
        <v>50</v>
      </c>
      <c r="J669">
        <v>12</v>
      </c>
      <c r="K669" t="s">
        <v>71</v>
      </c>
      <c r="L669">
        <v>14500</v>
      </c>
      <c r="M669">
        <v>16</v>
      </c>
      <c r="N669">
        <v>232000</v>
      </c>
      <c r="O669">
        <v>23.02</v>
      </c>
      <c r="P669" t="s">
        <v>39</v>
      </c>
    </row>
    <row r="670" spans="1:17" x14ac:dyDescent="0.25">
      <c r="A670" t="s">
        <v>765</v>
      </c>
      <c r="B670" t="s">
        <v>766</v>
      </c>
      <c r="C670" s="1">
        <v>45689</v>
      </c>
      <c r="D670">
        <v>37</v>
      </c>
      <c r="E670" t="s">
        <v>101</v>
      </c>
      <c r="F670" t="s">
        <v>41</v>
      </c>
      <c r="G670" t="s">
        <v>30</v>
      </c>
      <c r="H670">
        <v>5</v>
      </c>
      <c r="I670" t="s">
        <v>55</v>
      </c>
      <c r="J670">
        <v>39</v>
      </c>
      <c r="K670" t="s">
        <v>65</v>
      </c>
      <c r="L670">
        <v>30000</v>
      </c>
      <c r="M670">
        <v>13</v>
      </c>
      <c r="N670">
        <v>390000</v>
      </c>
      <c r="O670">
        <v>106.78</v>
      </c>
      <c r="P670" t="s">
        <v>24</v>
      </c>
      <c r="Q670" t="s">
        <v>32</v>
      </c>
    </row>
    <row r="671" spans="1:17" x14ac:dyDescent="0.25">
      <c r="A671" t="s">
        <v>765</v>
      </c>
      <c r="B671" t="s">
        <v>766</v>
      </c>
      <c r="C671" s="1">
        <v>45689</v>
      </c>
      <c r="D671">
        <v>37</v>
      </c>
      <c r="E671" t="s">
        <v>101</v>
      </c>
      <c r="F671" t="s">
        <v>20</v>
      </c>
      <c r="G671" t="s">
        <v>30</v>
      </c>
      <c r="H671">
        <v>5</v>
      </c>
      <c r="I671" t="s">
        <v>55</v>
      </c>
      <c r="J671">
        <v>39</v>
      </c>
      <c r="K671" t="s">
        <v>23</v>
      </c>
      <c r="L671">
        <v>35000</v>
      </c>
      <c r="M671">
        <v>8</v>
      </c>
      <c r="N671">
        <v>280000</v>
      </c>
      <c r="O671">
        <v>48.1</v>
      </c>
      <c r="P671" t="s">
        <v>24</v>
      </c>
      <c r="Q671" t="s">
        <v>32</v>
      </c>
    </row>
    <row r="672" spans="1:17" x14ac:dyDescent="0.25">
      <c r="A672" t="s">
        <v>765</v>
      </c>
      <c r="B672" t="s">
        <v>766</v>
      </c>
      <c r="C672" s="1">
        <v>45689</v>
      </c>
      <c r="D672">
        <v>37</v>
      </c>
      <c r="E672" t="s">
        <v>101</v>
      </c>
      <c r="F672" t="s">
        <v>29</v>
      </c>
      <c r="G672" t="s">
        <v>30</v>
      </c>
      <c r="H672">
        <v>5</v>
      </c>
      <c r="I672" t="s">
        <v>55</v>
      </c>
      <c r="J672">
        <v>39</v>
      </c>
      <c r="K672" t="s">
        <v>193</v>
      </c>
      <c r="L672">
        <v>6500</v>
      </c>
      <c r="M672">
        <v>16</v>
      </c>
      <c r="N672">
        <v>104000</v>
      </c>
      <c r="O672">
        <v>32.22</v>
      </c>
      <c r="P672" t="s">
        <v>24</v>
      </c>
      <c r="Q672" t="s">
        <v>32</v>
      </c>
    </row>
    <row r="673" spans="1:17" x14ac:dyDescent="0.25">
      <c r="A673" t="s">
        <v>767</v>
      </c>
      <c r="B673" t="s">
        <v>768</v>
      </c>
      <c r="C673" s="1">
        <v>45689</v>
      </c>
      <c r="D673">
        <v>24</v>
      </c>
      <c r="E673" t="s">
        <v>157</v>
      </c>
      <c r="F673" t="s">
        <v>20</v>
      </c>
      <c r="G673" t="s">
        <v>21</v>
      </c>
      <c r="H673">
        <v>4</v>
      </c>
      <c r="I673" t="s">
        <v>114</v>
      </c>
      <c r="J673">
        <v>53</v>
      </c>
      <c r="K673" t="s">
        <v>58</v>
      </c>
      <c r="L673">
        <v>16000</v>
      </c>
      <c r="M673">
        <v>19</v>
      </c>
      <c r="N673">
        <v>304000</v>
      </c>
      <c r="O673">
        <v>148</v>
      </c>
      <c r="P673" t="s">
        <v>39</v>
      </c>
    </row>
    <row r="674" spans="1:17" x14ac:dyDescent="0.25">
      <c r="A674" t="s">
        <v>767</v>
      </c>
      <c r="B674" t="s">
        <v>768</v>
      </c>
      <c r="C674" s="1">
        <v>45689</v>
      </c>
      <c r="D674">
        <v>24</v>
      </c>
      <c r="E674" t="s">
        <v>157</v>
      </c>
      <c r="F674" t="s">
        <v>41</v>
      </c>
      <c r="G674" t="s">
        <v>21</v>
      </c>
      <c r="H674">
        <v>4</v>
      </c>
      <c r="I674" t="s">
        <v>114</v>
      </c>
      <c r="J674">
        <v>53</v>
      </c>
      <c r="K674" t="s">
        <v>71</v>
      </c>
      <c r="L674">
        <v>14500</v>
      </c>
      <c r="M674">
        <v>20</v>
      </c>
      <c r="N674">
        <v>290000</v>
      </c>
      <c r="O674">
        <v>23.31</v>
      </c>
      <c r="P674" t="s">
        <v>39</v>
      </c>
    </row>
    <row r="675" spans="1:17" x14ac:dyDescent="0.25">
      <c r="A675" t="s">
        <v>769</v>
      </c>
      <c r="B675" t="s">
        <v>770</v>
      </c>
      <c r="C675" s="1">
        <v>45717</v>
      </c>
      <c r="D675">
        <v>57</v>
      </c>
      <c r="E675" t="s">
        <v>95</v>
      </c>
      <c r="F675" t="s">
        <v>29</v>
      </c>
      <c r="G675" t="s">
        <v>30</v>
      </c>
      <c r="H675">
        <v>4</v>
      </c>
      <c r="I675" t="s">
        <v>114</v>
      </c>
      <c r="J675">
        <v>12</v>
      </c>
      <c r="K675" t="s">
        <v>102</v>
      </c>
      <c r="L675">
        <v>900</v>
      </c>
      <c r="M675">
        <v>5</v>
      </c>
      <c r="N675">
        <v>4500</v>
      </c>
      <c r="O675">
        <v>18.559999999999999</v>
      </c>
      <c r="P675" t="s">
        <v>24</v>
      </c>
      <c r="Q675" t="s">
        <v>76</v>
      </c>
    </row>
    <row r="676" spans="1:17" x14ac:dyDescent="0.25">
      <c r="A676" t="s">
        <v>769</v>
      </c>
      <c r="B676" t="s">
        <v>770</v>
      </c>
      <c r="C676" s="1">
        <v>45717</v>
      </c>
      <c r="D676">
        <v>57</v>
      </c>
      <c r="E676" t="s">
        <v>95</v>
      </c>
      <c r="F676" t="s">
        <v>20</v>
      </c>
      <c r="G676" t="s">
        <v>30</v>
      </c>
      <c r="H676">
        <v>4</v>
      </c>
      <c r="I676" t="s">
        <v>114</v>
      </c>
      <c r="J676">
        <v>12</v>
      </c>
      <c r="K676" t="s">
        <v>58</v>
      </c>
      <c r="L676">
        <v>16000</v>
      </c>
      <c r="M676">
        <v>5</v>
      </c>
      <c r="N676">
        <v>80000</v>
      </c>
      <c r="O676">
        <v>151.54</v>
      </c>
      <c r="P676" t="s">
        <v>24</v>
      </c>
      <c r="Q676" t="s">
        <v>76</v>
      </c>
    </row>
    <row r="677" spans="1:17" x14ac:dyDescent="0.25">
      <c r="A677" t="s">
        <v>769</v>
      </c>
      <c r="B677" t="s">
        <v>770</v>
      </c>
      <c r="C677" s="1">
        <v>45717</v>
      </c>
      <c r="D677">
        <v>57</v>
      </c>
      <c r="E677" t="s">
        <v>95</v>
      </c>
      <c r="F677" t="s">
        <v>36</v>
      </c>
      <c r="G677" t="s">
        <v>30</v>
      </c>
      <c r="H677">
        <v>4</v>
      </c>
      <c r="I677" t="s">
        <v>114</v>
      </c>
      <c r="J677">
        <v>12</v>
      </c>
      <c r="K677" t="s">
        <v>57</v>
      </c>
      <c r="L677">
        <v>150000</v>
      </c>
      <c r="M677">
        <v>13</v>
      </c>
      <c r="N677">
        <v>1950000</v>
      </c>
      <c r="O677">
        <v>106.49</v>
      </c>
      <c r="P677" t="s">
        <v>24</v>
      </c>
      <c r="Q677" t="s">
        <v>76</v>
      </c>
    </row>
    <row r="678" spans="1:17" x14ac:dyDescent="0.25">
      <c r="A678" t="s">
        <v>771</v>
      </c>
      <c r="B678" t="s">
        <v>772</v>
      </c>
      <c r="C678" s="1">
        <v>45717</v>
      </c>
      <c r="D678">
        <v>41</v>
      </c>
      <c r="E678" t="s">
        <v>79</v>
      </c>
      <c r="F678" t="s">
        <v>41</v>
      </c>
      <c r="G678" t="s">
        <v>30</v>
      </c>
      <c r="H678">
        <v>4</v>
      </c>
      <c r="I678" t="s">
        <v>114</v>
      </c>
      <c r="J678">
        <v>20</v>
      </c>
      <c r="K678" t="s">
        <v>42</v>
      </c>
      <c r="L678">
        <v>9000</v>
      </c>
      <c r="M678">
        <v>17</v>
      </c>
      <c r="N678">
        <v>153000</v>
      </c>
      <c r="O678">
        <v>122.49</v>
      </c>
      <c r="P678" t="s">
        <v>39</v>
      </c>
    </row>
    <row r="679" spans="1:17" x14ac:dyDescent="0.25">
      <c r="A679" t="s">
        <v>771</v>
      </c>
      <c r="B679" t="s">
        <v>772</v>
      </c>
      <c r="C679" s="1">
        <v>45717</v>
      </c>
      <c r="D679">
        <v>41</v>
      </c>
      <c r="E679" t="s">
        <v>79</v>
      </c>
      <c r="F679" t="s">
        <v>36</v>
      </c>
      <c r="G679" t="s">
        <v>30</v>
      </c>
      <c r="H679">
        <v>4</v>
      </c>
      <c r="I679" t="s">
        <v>114</v>
      </c>
      <c r="J679">
        <v>20</v>
      </c>
      <c r="K679" t="s">
        <v>105</v>
      </c>
      <c r="L679">
        <v>75000</v>
      </c>
      <c r="M679">
        <v>10</v>
      </c>
      <c r="N679">
        <v>750000</v>
      </c>
      <c r="O679">
        <v>169.6</v>
      </c>
      <c r="P679" t="s">
        <v>39</v>
      </c>
    </row>
    <row r="680" spans="1:17" x14ac:dyDescent="0.25">
      <c r="A680" t="s">
        <v>773</v>
      </c>
      <c r="B680" t="s">
        <v>774</v>
      </c>
      <c r="C680" s="1">
        <v>45717</v>
      </c>
      <c r="D680">
        <v>63</v>
      </c>
      <c r="E680" t="s">
        <v>49</v>
      </c>
      <c r="F680" t="s">
        <v>20</v>
      </c>
      <c r="G680" t="s">
        <v>21</v>
      </c>
      <c r="H680">
        <v>1</v>
      </c>
      <c r="I680" t="s">
        <v>37</v>
      </c>
      <c r="J680">
        <v>46</v>
      </c>
      <c r="K680" t="s">
        <v>23</v>
      </c>
      <c r="L680">
        <v>35000</v>
      </c>
      <c r="M680">
        <v>13</v>
      </c>
      <c r="N680">
        <v>455000</v>
      </c>
      <c r="O680">
        <v>140.59</v>
      </c>
      <c r="P680" t="s">
        <v>39</v>
      </c>
    </row>
    <row r="681" spans="1:17" x14ac:dyDescent="0.25">
      <c r="A681" t="s">
        <v>775</v>
      </c>
      <c r="B681" t="s">
        <v>776</v>
      </c>
      <c r="C681" s="1">
        <v>45689</v>
      </c>
      <c r="D681">
        <v>64</v>
      </c>
      <c r="E681" t="s">
        <v>82</v>
      </c>
      <c r="F681" t="s">
        <v>29</v>
      </c>
      <c r="G681" t="s">
        <v>30</v>
      </c>
      <c r="H681">
        <v>2</v>
      </c>
      <c r="I681" t="s">
        <v>22</v>
      </c>
      <c r="J681">
        <v>28</v>
      </c>
      <c r="K681" t="s">
        <v>56</v>
      </c>
      <c r="L681">
        <v>3500</v>
      </c>
      <c r="M681">
        <v>5</v>
      </c>
      <c r="N681">
        <v>17500</v>
      </c>
      <c r="O681">
        <v>168.07</v>
      </c>
      <c r="P681" t="s">
        <v>39</v>
      </c>
    </row>
    <row r="682" spans="1:17" x14ac:dyDescent="0.25">
      <c r="A682" t="s">
        <v>777</v>
      </c>
      <c r="B682" t="s">
        <v>778</v>
      </c>
      <c r="C682" s="1">
        <v>45658</v>
      </c>
      <c r="D682">
        <v>32</v>
      </c>
      <c r="E682" t="s">
        <v>140</v>
      </c>
      <c r="F682" t="s">
        <v>29</v>
      </c>
      <c r="G682" t="s">
        <v>21</v>
      </c>
      <c r="H682">
        <v>2</v>
      </c>
      <c r="I682" t="s">
        <v>22</v>
      </c>
      <c r="J682">
        <v>5</v>
      </c>
      <c r="K682" t="s">
        <v>83</v>
      </c>
      <c r="L682">
        <v>1000</v>
      </c>
      <c r="M682">
        <v>14</v>
      </c>
      <c r="N682">
        <v>14000</v>
      </c>
      <c r="O682">
        <v>27.88</v>
      </c>
      <c r="P682" t="s">
        <v>39</v>
      </c>
    </row>
    <row r="683" spans="1:17" x14ac:dyDescent="0.25">
      <c r="A683" t="s">
        <v>777</v>
      </c>
      <c r="B683" t="s">
        <v>778</v>
      </c>
      <c r="C683" s="1">
        <v>45658</v>
      </c>
      <c r="D683">
        <v>32</v>
      </c>
      <c r="E683" t="s">
        <v>140</v>
      </c>
      <c r="F683" t="s">
        <v>41</v>
      </c>
      <c r="G683" t="s">
        <v>21</v>
      </c>
      <c r="H683">
        <v>2</v>
      </c>
      <c r="I683" t="s">
        <v>22</v>
      </c>
      <c r="J683">
        <v>5</v>
      </c>
      <c r="K683" t="s">
        <v>71</v>
      </c>
      <c r="L683">
        <v>14500</v>
      </c>
      <c r="M683">
        <v>20</v>
      </c>
      <c r="N683">
        <v>290000</v>
      </c>
      <c r="O683">
        <v>178.77</v>
      </c>
      <c r="P683" t="s">
        <v>39</v>
      </c>
    </row>
    <row r="684" spans="1:17" x14ac:dyDescent="0.25">
      <c r="A684" t="s">
        <v>779</v>
      </c>
      <c r="B684" t="s">
        <v>780</v>
      </c>
      <c r="C684" s="1">
        <v>45689</v>
      </c>
      <c r="D684">
        <v>39</v>
      </c>
      <c r="E684" t="s">
        <v>35</v>
      </c>
      <c r="F684" t="s">
        <v>29</v>
      </c>
      <c r="G684" t="s">
        <v>30</v>
      </c>
      <c r="H684">
        <v>4</v>
      </c>
      <c r="I684" t="s">
        <v>114</v>
      </c>
      <c r="J684">
        <v>36</v>
      </c>
      <c r="K684" t="s">
        <v>102</v>
      </c>
      <c r="L684">
        <v>900</v>
      </c>
      <c r="M684">
        <v>8</v>
      </c>
      <c r="N684">
        <v>7200</v>
      </c>
      <c r="O684">
        <v>115.8</v>
      </c>
      <c r="P684" t="s">
        <v>39</v>
      </c>
    </row>
    <row r="685" spans="1:17" x14ac:dyDescent="0.25">
      <c r="A685" t="s">
        <v>781</v>
      </c>
      <c r="B685" t="s">
        <v>782</v>
      </c>
      <c r="C685" s="1">
        <v>45658</v>
      </c>
      <c r="D685">
        <v>50</v>
      </c>
      <c r="E685" t="s">
        <v>110</v>
      </c>
      <c r="F685" t="s">
        <v>41</v>
      </c>
      <c r="G685" t="s">
        <v>30</v>
      </c>
      <c r="H685">
        <v>5</v>
      </c>
      <c r="I685" t="s">
        <v>55</v>
      </c>
      <c r="J685">
        <v>3</v>
      </c>
      <c r="K685" t="s">
        <v>71</v>
      </c>
      <c r="L685">
        <v>14500</v>
      </c>
      <c r="M685">
        <v>3</v>
      </c>
      <c r="N685">
        <v>43500</v>
      </c>
      <c r="O685">
        <v>192.37</v>
      </c>
      <c r="P685" t="s">
        <v>39</v>
      </c>
    </row>
    <row r="686" spans="1:17" x14ac:dyDescent="0.25">
      <c r="A686" t="s">
        <v>781</v>
      </c>
      <c r="B686" t="s">
        <v>782</v>
      </c>
      <c r="C686" s="1">
        <v>45658</v>
      </c>
      <c r="D686">
        <v>50</v>
      </c>
      <c r="E686" t="s">
        <v>110</v>
      </c>
      <c r="F686" t="s">
        <v>36</v>
      </c>
      <c r="G686" t="s">
        <v>30</v>
      </c>
      <c r="H686">
        <v>5</v>
      </c>
      <c r="I686" t="s">
        <v>55</v>
      </c>
      <c r="J686">
        <v>3</v>
      </c>
      <c r="K686" t="s">
        <v>65</v>
      </c>
      <c r="L686">
        <v>30000</v>
      </c>
      <c r="M686">
        <v>17</v>
      </c>
      <c r="N686">
        <v>510000</v>
      </c>
      <c r="O686">
        <v>146.16999999999999</v>
      </c>
      <c r="P686" t="s">
        <v>39</v>
      </c>
    </row>
    <row r="687" spans="1:17" x14ac:dyDescent="0.25">
      <c r="A687" t="s">
        <v>783</v>
      </c>
      <c r="B687" t="s">
        <v>784</v>
      </c>
      <c r="C687" s="1">
        <v>45658</v>
      </c>
      <c r="D687">
        <v>75</v>
      </c>
      <c r="E687" t="s">
        <v>75</v>
      </c>
      <c r="F687" t="s">
        <v>41</v>
      </c>
      <c r="G687" t="s">
        <v>21</v>
      </c>
      <c r="H687">
        <v>2</v>
      </c>
      <c r="I687" t="s">
        <v>22</v>
      </c>
      <c r="J687">
        <v>34</v>
      </c>
      <c r="K687" t="s">
        <v>62</v>
      </c>
      <c r="L687">
        <v>24000</v>
      </c>
      <c r="M687">
        <v>11</v>
      </c>
      <c r="N687">
        <v>264000</v>
      </c>
      <c r="O687">
        <v>11.03</v>
      </c>
      <c r="P687" t="s">
        <v>39</v>
      </c>
    </row>
    <row r="688" spans="1:17" x14ac:dyDescent="0.25">
      <c r="A688" t="s">
        <v>783</v>
      </c>
      <c r="B688" t="s">
        <v>784</v>
      </c>
      <c r="C688" s="1">
        <v>45658</v>
      </c>
      <c r="D688">
        <v>75</v>
      </c>
      <c r="E688" t="s">
        <v>75</v>
      </c>
      <c r="F688" t="s">
        <v>36</v>
      </c>
      <c r="G688" t="s">
        <v>21</v>
      </c>
      <c r="H688">
        <v>2</v>
      </c>
      <c r="I688" t="s">
        <v>22</v>
      </c>
      <c r="J688">
        <v>34</v>
      </c>
      <c r="K688" t="s">
        <v>42</v>
      </c>
      <c r="L688">
        <v>9000</v>
      </c>
      <c r="M688">
        <v>17</v>
      </c>
      <c r="N688">
        <v>153000</v>
      </c>
      <c r="O688">
        <v>94.04</v>
      </c>
      <c r="P688" t="s">
        <v>39</v>
      </c>
    </row>
    <row r="689" spans="1:16" x14ac:dyDescent="0.25">
      <c r="A689" t="s">
        <v>783</v>
      </c>
      <c r="B689" t="s">
        <v>784</v>
      </c>
      <c r="C689" s="1">
        <v>45658</v>
      </c>
      <c r="D689">
        <v>75</v>
      </c>
      <c r="E689" t="s">
        <v>75</v>
      </c>
      <c r="F689" t="s">
        <v>20</v>
      </c>
      <c r="G689" t="s">
        <v>21</v>
      </c>
      <c r="H689">
        <v>2</v>
      </c>
      <c r="I689" t="s">
        <v>22</v>
      </c>
      <c r="J689">
        <v>34</v>
      </c>
      <c r="K689" t="s">
        <v>23</v>
      </c>
      <c r="L689">
        <v>35000</v>
      </c>
      <c r="M689">
        <v>11</v>
      </c>
      <c r="N689">
        <v>385000</v>
      </c>
      <c r="O689">
        <v>115.01</v>
      </c>
      <c r="P689" t="s">
        <v>39</v>
      </c>
    </row>
    <row r="690" spans="1:16" x14ac:dyDescent="0.25">
      <c r="A690" t="s">
        <v>785</v>
      </c>
      <c r="B690" t="s">
        <v>786</v>
      </c>
      <c r="C690" s="1">
        <v>45658</v>
      </c>
      <c r="D690">
        <v>61</v>
      </c>
      <c r="E690" t="s">
        <v>101</v>
      </c>
      <c r="F690" t="s">
        <v>36</v>
      </c>
      <c r="G690" t="s">
        <v>30</v>
      </c>
      <c r="H690">
        <v>5</v>
      </c>
      <c r="I690" t="s">
        <v>55</v>
      </c>
      <c r="J690">
        <v>11</v>
      </c>
      <c r="K690" t="s">
        <v>65</v>
      </c>
      <c r="L690">
        <v>30000</v>
      </c>
      <c r="M690">
        <v>10</v>
      </c>
      <c r="N690">
        <v>300000</v>
      </c>
      <c r="O690">
        <v>114.79</v>
      </c>
      <c r="P690" t="s">
        <v>39</v>
      </c>
    </row>
    <row r="691" spans="1:16" x14ac:dyDescent="0.25">
      <c r="A691" t="s">
        <v>785</v>
      </c>
      <c r="B691" t="s">
        <v>786</v>
      </c>
      <c r="C691" s="1">
        <v>45658</v>
      </c>
      <c r="D691">
        <v>61</v>
      </c>
      <c r="E691" t="s">
        <v>101</v>
      </c>
      <c r="F691" t="s">
        <v>41</v>
      </c>
      <c r="G691" t="s">
        <v>30</v>
      </c>
      <c r="H691">
        <v>5</v>
      </c>
      <c r="I691" t="s">
        <v>55</v>
      </c>
      <c r="J691">
        <v>11</v>
      </c>
      <c r="K691" t="s">
        <v>62</v>
      </c>
      <c r="L691">
        <v>24000</v>
      </c>
      <c r="M691">
        <v>16</v>
      </c>
      <c r="N691">
        <v>384000</v>
      </c>
      <c r="O691">
        <v>5.95</v>
      </c>
      <c r="P691" t="s">
        <v>39</v>
      </c>
    </row>
    <row r="692" spans="1:16" x14ac:dyDescent="0.25">
      <c r="A692" t="s">
        <v>785</v>
      </c>
      <c r="B692" t="s">
        <v>786</v>
      </c>
      <c r="C692" s="1">
        <v>45658</v>
      </c>
      <c r="D692">
        <v>61</v>
      </c>
      <c r="E692" t="s">
        <v>101</v>
      </c>
      <c r="F692" t="s">
        <v>20</v>
      </c>
      <c r="G692" t="s">
        <v>30</v>
      </c>
      <c r="H692">
        <v>5</v>
      </c>
      <c r="I692" t="s">
        <v>55</v>
      </c>
      <c r="J692">
        <v>11</v>
      </c>
      <c r="K692" t="s">
        <v>58</v>
      </c>
      <c r="L692">
        <v>16000</v>
      </c>
      <c r="M692">
        <v>3</v>
      </c>
      <c r="N692">
        <v>48000</v>
      </c>
      <c r="O692">
        <v>25.8</v>
      </c>
      <c r="P692" t="s">
        <v>39</v>
      </c>
    </row>
    <row r="693" spans="1:16" x14ac:dyDescent="0.25">
      <c r="A693" t="s">
        <v>787</v>
      </c>
      <c r="B693" t="s">
        <v>788</v>
      </c>
      <c r="C693" s="1">
        <v>45717</v>
      </c>
      <c r="D693">
        <v>48</v>
      </c>
      <c r="E693" t="s">
        <v>140</v>
      </c>
      <c r="F693" t="s">
        <v>20</v>
      </c>
      <c r="G693" t="s">
        <v>30</v>
      </c>
      <c r="H693">
        <v>1</v>
      </c>
      <c r="I693" t="s">
        <v>37</v>
      </c>
      <c r="J693">
        <v>18</v>
      </c>
      <c r="K693" t="s">
        <v>23</v>
      </c>
      <c r="L693">
        <v>35000</v>
      </c>
      <c r="M693">
        <v>6</v>
      </c>
      <c r="N693">
        <v>210000</v>
      </c>
      <c r="O693">
        <v>74.27</v>
      </c>
      <c r="P693" t="s">
        <v>39</v>
      </c>
    </row>
    <row r="694" spans="1:16" x14ac:dyDescent="0.25">
      <c r="A694" t="s">
        <v>787</v>
      </c>
      <c r="B694" t="s">
        <v>788</v>
      </c>
      <c r="C694" s="1">
        <v>45717</v>
      </c>
      <c r="D694">
        <v>48</v>
      </c>
      <c r="E694" t="s">
        <v>140</v>
      </c>
      <c r="F694" t="s">
        <v>36</v>
      </c>
      <c r="G694" t="s">
        <v>30</v>
      </c>
      <c r="H694">
        <v>1</v>
      </c>
      <c r="I694" t="s">
        <v>37</v>
      </c>
      <c r="J694">
        <v>18</v>
      </c>
      <c r="K694" t="s">
        <v>62</v>
      </c>
      <c r="L694">
        <v>24000</v>
      </c>
      <c r="M694">
        <v>8</v>
      </c>
      <c r="N694">
        <v>192000</v>
      </c>
      <c r="O694">
        <v>156.61000000000001</v>
      </c>
      <c r="P694" t="s">
        <v>39</v>
      </c>
    </row>
    <row r="695" spans="1:16" x14ac:dyDescent="0.25">
      <c r="A695" t="s">
        <v>787</v>
      </c>
      <c r="B695" t="s">
        <v>788</v>
      </c>
      <c r="C695" s="1">
        <v>45717</v>
      </c>
      <c r="D695">
        <v>48</v>
      </c>
      <c r="E695" t="s">
        <v>140</v>
      </c>
      <c r="F695" t="s">
        <v>41</v>
      </c>
      <c r="G695" t="s">
        <v>30</v>
      </c>
      <c r="H695">
        <v>1</v>
      </c>
      <c r="I695" t="s">
        <v>37</v>
      </c>
      <c r="J695">
        <v>18</v>
      </c>
      <c r="K695" t="s">
        <v>71</v>
      </c>
      <c r="L695">
        <v>14500</v>
      </c>
      <c r="M695">
        <v>17</v>
      </c>
      <c r="N695">
        <v>246500</v>
      </c>
      <c r="O695">
        <v>36.57</v>
      </c>
      <c r="P695" t="s">
        <v>39</v>
      </c>
    </row>
    <row r="696" spans="1:16" x14ac:dyDescent="0.25">
      <c r="A696" t="s">
        <v>789</v>
      </c>
      <c r="B696" t="s">
        <v>790</v>
      </c>
      <c r="C696" s="1">
        <v>45689</v>
      </c>
      <c r="D696">
        <v>59</v>
      </c>
      <c r="E696" t="s">
        <v>299</v>
      </c>
      <c r="F696" t="s">
        <v>29</v>
      </c>
      <c r="G696" t="s">
        <v>21</v>
      </c>
      <c r="H696">
        <v>4</v>
      </c>
      <c r="I696" t="s">
        <v>114</v>
      </c>
      <c r="J696">
        <v>39</v>
      </c>
      <c r="K696" t="s">
        <v>31</v>
      </c>
      <c r="L696">
        <v>5500</v>
      </c>
      <c r="M696">
        <v>6</v>
      </c>
      <c r="N696">
        <v>33000</v>
      </c>
      <c r="O696">
        <v>145.34</v>
      </c>
      <c r="P696" t="s">
        <v>39</v>
      </c>
    </row>
    <row r="697" spans="1:16" x14ac:dyDescent="0.25">
      <c r="A697" t="s">
        <v>789</v>
      </c>
      <c r="B697" t="s">
        <v>790</v>
      </c>
      <c r="C697" s="1">
        <v>45689</v>
      </c>
      <c r="D697">
        <v>59</v>
      </c>
      <c r="E697" t="s">
        <v>299</v>
      </c>
      <c r="F697" t="s">
        <v>41</v>
      </c>
      <c r="G697" t="s">
        <v>21</v>
      </c>
      <c r="H697">
        <v>4</v>
      </c>
      <c r="I697" t="s">
        <v>114</v>
      </c>
      <c r="J697">
        <v>39</v>
      </c>
      <c r="K697" t="s">
        <v>38</v>
      </c>
      <c r="L697">
        <v>20000</v>
      </c>
      <c r="M697">
        <v>12</v>
      </c>
      <c r="N697">
        <v>240000</v>
      </c>
      <c r="O697">
        <v>115.76</v>
      </c>
      <c r="P697" t="s">
        <v>39</v>
      </c>
    </row>
    <row r="698" spans="1:16" x14ac:dyDescent="0.25">
      <c r="A698" t="s">
        <v>791</v>
      </c>
      <c r="B698" t="s">
        <v>792</v>
      </c>
      <c r="C698" s="1">
        <v>45689</v>
      </c>
      <c r="D698">
        <v>49</v>
      </c>
      <c r="E698" t="s">
        <v>176</v>
      </c>
      <c r="F698" t="s">
        <v>20</v>
      </c>
      <c r="G698" t="s">
        <v>21</v>
      </c>
      <c r="H698">
        <v>4</v>
      </c>
      <c r="I698" t="s">
        <v>114</v>
      </c>
      <c r="J698">
        <v>11</v>
      </c>
      <c r="K698" t="s">
        <v>23</v>
      </c>
      <c r="L698">
        <v>35000</v>
      </c>
      <c r="M698">
        <v>5</v>
      </c>
      <c r="N698">
        <v>175000</v>
      </c>
      <c r="O698">
        <v>95.18</v>
      </c>
      <c r="P698" t="s">
        <v>39</v>
      </c>
    </row>
    <row r="699" spans="1:16" x14ac:dyDescent="0.25">
      <c r="A699" t="s">
        <v>791</v>
      </c>
      <c r="B699" t="s">
        <v>792</v>
      </c>
      <c r="C699" s="1">
        <v>45689</v>
      </c>
      <c r="D699">
        <v>49</v>
      </c>
      <c r="E699" t="s">
        <v>176</v>
      </c>
      <c r="F699" t="s">
        <v>29</v>
      </c>
      <c r="G699" t="s">
        <v>21</v>
      </c>
      <c r="H699">
        <v>4</v>
      </c>
      <c r="I699" t="s">
        <v>114</v>
      </c>
      <c r="J699">
        <v>11</v>
      </c>
      <c r="K699" t="s">
        <v>193</v>
      </c>
      <c r="L699">
        <v>6500</v>
      </c>
      <c r="M699">
        <v>1</v>
      </c>
      <c r="N699">
        <v>6500</v>
      </c>
      <c r="O699">
        <v>174.12</v>
      </c>
      <c r="P699" t="s">
        <v>39</v>
      </c>
    </row>
    <row r="700" spans="1:16" x14ac:dyDescent="0.25">
      <c r="A700" t="s">
        <v>793</v>
      </c>
      <c r="B700" t="s">
        <v>794</v>
      </c>
      <c r="C700" s="1">
        <v>45658</v>
      </c>
      <c r="D700">
        <v>73</v>
      </c>
      <c r="E700" t="s">
        <v>61</v>
      </c>
      <c r="F700" t="s">
        <v>36</v>
      </c>
      <c r="G700" t="s">
        <v>30</v>
      </c>
      <c r="H700">
        <v>1</v>
      </c>
      <c r="I700" t="s">
        <v>37</v>
      </c>
      <c r="J700">
        <v>34</v>
      </c>
      <c r="K700" t="s">
        <v>115</v>
      </c>
      <c r="L700">
        <v>25000</v>
      </c>
      <c r="M700">
        <v>4</v>
      </c>
      <c r="N700">
        <v>100000</v>
      </c>
      <c r="O700">
        <v>54.43</v>
      </c>
      <c r="P700" t="s">
        <v>39</v>
      </c>
    </row>
    <row r="701" spans="1:16" x14ac:dyDescent="0.25">
      <c r="A701" t="s">
        <v>793</v>
      </c>
      <c r="B701" t="s">
        <v>794</v>
      </c>
      <c r="C701" s="1">
        <v>45658</v>
      </c>
      <c r="D701">
        <v>73</v>
      </c>
      <c r="E701" t="s">
        <v>61</v>
      </c>
      <c r="F701" t="s">
        <v>20</v>
      </c>
      <c r="G701" t="s">
        <v>30</v>
      </c>
      <c r="H701">
        <v>1</v>
      </c>
      <c r="I701" t="s">
        <v>37</v>
      </c>
      <c r="J701">
        <v>34</v>
      </c>
      <c r="K701" t="s">
        <v>51</v>
      </c>
      <c r="L701">
        <v>9000</v>
      </c>
      <c r="M701">
        <v>13</v>
      </c>
      <c r="N701">
        <v>117000</v>
      </c>
      <c r="O701">
        <v>131.04</v>
      </c>
      <c r="P701" t="s">
        <v>39</v>
      </c>
    </row>
    <row r="702" spans="1:16" x14ac:dyDescent="0.25">
      <c r="A702" t="s">
        <v>793</v>
      </c>
      <c r="B702" t="s">
        <v>794</v>
      </c>
      <c r="C702" s="1">
        <v>45658</v>
      </c>
      <c r="D702">
        <v>73</v>
      </c>
      <c r="E702" t="s">
        <v>61</v>
      </c>
      <c r="F702" t="s">
        <v>29</v>
      </c>
      <c r="G702" t="s">
        <v>30</v>
      </c>
      <c r="H702">
        <v>1</v>
      </c>
      <c r="I702" t="s">
        <v>37</v>
      </c>
      <c r="J702">
        <v>34</v>
      </c>
      <c r="K702" t="s">
        <v>31</v>
      </c>
      <c r="L702">
        <v>5500</v>
      </c>
      <c r="M702">
        <v>8</v>
      </c>
      <c r="N702">
        <v>44000</v>
      </c>
      <c r="O702">
        <v>154.74</v>
      </c>
      <c r="P702" t="s">
        <v>39</v>
      </c>
    </row>
    <row r="703" spans="1:16" x14ac:dyDescent="0.25">
      <c r="A703" t="s">
        <v>795</v>
      </c>
      <c r="B703" t="s">
        <v>796</v>
      </c>
      <c r="C703" s="1">
        <v>45658</v>
      </c>
      <c r="D703">
        <v>59</v>
      </c>
      <c r="E703" t="s">
        <v>131</v>
      </c>
      <c r="F703" t="s">
        <v>29</v>
      </c>
      <c r="G703" t="s">
        <v>30</v>
      </c>
      <c r="H703">
        <v>1</v>
      </c>
      <c r="I703" t="s">
        <v>37</v>
      </c>
      <c r="J703">
        <v>36</v>
      </c>
      <c r="K703" t="s">
        <v>83</v>
      </c>
      <c r="L703">
        <v>1000</v>
      </c>
      <c r="M703">
        <v>15</v>
      </c>
      <c r="N703">
        <v>15000</v>
      </c>
      <c r="O703">
        <v>105.29</v>
      </c>
      <c r="P703" t="s">
        <v>39</v>
      </c>
    </row>
    <row r="704" spans="1:16" x14ac:dyDescent="0.25">
      <c r="A704" t="s">
        <v>797</v>
      </c>
      <c r="B704" t="s">
        <v>798</v>
      </c>
      <c r="C704" s="1">
        <v>45658</v>
      </c>
      <c r="D704">
        <v>44</v>
      </c>
      <c r="E704" t="s">
        <v>101</v>
      </c>
      <c r="F704" t="s">
        <v>20</v>
      </c>
      <c r="G704" t="s">
        <v>30</v>
      </c>
      <c r="H704">
        <v>1</v>
      </c>
      <c r="I704" t="s">
        <v>37</v>
      </c>
      <c r="J704">
        <v>13</v>
      </c>
      <c r="K704" t="s">
        <v>58</v>
      </c>
      <c r="L704">
        <v>16000</v>
      </c>
      <c r="M704">
        <v>4</v>
      </c>
      <c r="N704">
        <v>64000</v>
      </c>
      <c r="O704">
        <v>141.76</v>
      </c>
      <c r="P704" t="s">
        <v>39</v>
      </c>
    </row>
    <row r="705" spans="1:17" x14ac:dyDescent="0.25">
      <c r="A705" t="s">
        <v>799</v>
      </c>
      <c r="B705" t="s">
        <v>800</v>
      </c>
      <c r="C705" s="1">
        <v>45658</v>
      </c>
      <c r="D705">
        <v>32</v>
      </c>
      <c r="E705" t="s">
        <v>61</v>
      </c>
      <c r="F705" t="s">
        <v>41</v>
      </c>
      <c r="G705" t="s">
        <v>21</v>
      </c>
      <c r="H705">
        <v>2</v>
      </c>
      <c r="I705" t="s">
        <v>22</v>
      </c>
      <c r="J705">
        <v>58</v>
      </c>
      <c r="K705" t="s">
        <v>65</v>
      </c>
      <c r="L705">
        <v>30000</v>
      </c>
      <c r="M705">
        <v>11</v>
      </c>
      <c r="N705">
        <v>330000</v>
      </c>
      <c r="O705">
        <v>153.99</v>
      </c>
      <c r="P705" t="s">
        <v>24</v>
      </c>
      <c r="Q705" t="s">
        <v>167</v>
      </c>
    </row>
    <row r="706" spans="1:17" x14ac:dyDescent="0.25">
      <c r="A706" t="s">
        <v>799</v>
      </c>
      <c r="B706" t="s">
        <v>800</v>
      </c>
      <c r="C706" s="1">
        <v>45658</v>
      </c>
      <c r="D706">
        <v>32</v>
      </c>
      <c r="E706" t="s">
        <v>61</v>
      </c>
      <c r="F706" t="s">
        <v>36</v>
      </c>
      <c r="G706" t="s">
        <v>21</v>
      </c>
      <c r="H706">
        <v>2</v>
      </c>
      <c r="I706" t="s">
        <v>22</v>
      </c>
      <c r="J706">
        <v>58</v>
      </c>
      <c r="K706" t="s">
        <v>62</v>
      </c>
      <c r="L706">
        <v>24000</v>
      </c>
      <c r="M706">
        <v>3</v>
      </c>
      <c r="N706">
        <v>72000</v>
      </c>
      <c r="O706">
        <v>32.81</v>
      </c>
      <c r="P706" t="s">
        <v>24</v>
      </c>
      <c r="Q706" t="s">
        <v>167</v>
      </c>
    </row>
    <row r="707" spans="1:17" x14ac:dyDescent="0.25">
      <c r="A707" t="s">
        <v>799</v>
      </c>
      <c r="B707" t="s">
        <v>800</v>
      </c>
      <c r="C707" s="1">
        <v>45658</v>
      </c>
      <c r="D707">
        <v>32</v>
      </c>
      <c r="E707" t="s">
        <v>61</v>
      </c>
      <c r="F707" t="s">
        <v>20</v>
      </c>
      <c r="G707" t="s">
        <v>21</v>
      </c>
      <c r="H707">
        <v>2</v>
      </c>
      <c r="I707" t="s">
        <v>22</v>
      </c>
      <c r="J707">
        <v>58</v>
      </c>
      <c r="K707" t="s">
        <v>51</v>
      </c>
      <c r="L707">
        <v>9000</v>
      </c>
      <c r="M707">
        <v>13</v>
      </c>
      <c r="N707">
        <v>117000</v>
      </c>
      <c r="O707">
        <v>155.53</v>
      </c>
      <c r="P707" t="s">
        <v>24</v>
      </c>
      <c r="Q707" t="s">
        <v>167</v>
      </c>
    </row>
    <row r="708" spans="1:17" x14ac:dyDescent="0.25">
      <c r="A708" t="s">
        <v>801</v>
      </c>
      <c r="B708" t="s">
        <v>802</v>
      </c>
      <c r="C708" s="1">
        <v>45717</v>
      </c>
      <c r="D708">
        <v>58</v>
      </c>
      <c r="E708" t="s">
        <v>49</v>
      </c>
      <c r="F708" t="s">
        <v>20</v>
      </c>
      <c r="G708" t="s">
        <v>30</v>
      </c>
      <c r="H708">
        <v>2</v>
      </c>
      <c r="I708" t="s">
        <v>22</v>
      </c>
      <c r="J708">
        <v>53</v>
      </c>
      <c r="K708" t="s">
        <v>23</v>
      </c>
      <c r="L708">
        <v>35000</v>
      </c>
      <c r="M708">
        <v>16</v>
      </c>
      <c r="N708">
        <v>560000</v>
      </c>
      <c r="O708">
        <v>36.1</v>
      </c>
      <c r="P708" t="s">
        <v>39</v>
      </c>
    </row>
    <row r="709" spans="1:17" x14ac:dyDescent="0.25">
      <c r="A709" t="s">
        <v>801</v>
      </c>
      <c r="B709" t="s">
        <v>802</v>
      </c>
      <c r="C709" s="1">
        <v>45717</v>
      </c>
      <c r="D709">
        <v>58</v>
      </c>
      <c r="E709" t="s">
        <v>49</v>
      </c>
      <c r="F709" t="s">
        <v>36</v>
      </c>
      <c r="G709" t="s">
        <v>30</v>
      </c>
      <c r="H709">
        <v>2</v>
      </c>
      <c r="I709" t="s">
        <v>22</v>
      </c>
      <c r="J709">
        <v>53</v>
      </c>
      <c r="K709" t="s">
        <v>38</v>
      </c>
      <c r="L709">
        <v>20000</v>
      </c>
      <c r="M709">
        <v>14</v>
      </c>
      <c r="N709">
        <v>280000</v>
      </c>
      <c r="O709">
        <v>29.2</v>
      </c>
      <c r="P709" t="s">
        <v>39</v>
      </c>
    </row>
    <row r="710" spans="1:17" x14ac:dyDescent="0.25">
      <c r="A710" t="s">
        <v>803</v>
      </c>
      <c r="B710" t="s">
        <v>804</v>
      </c>
      <c r="C710" s="1">
        <v>45658</v>
      </c>
      <c r="D710">
        <v>29</v>
      </c>
      <c r="E710" t="s">
        <v>198</v>
      </c>
      <c r="F710" t="s">
        <v>29</v>
      </c>
      <c r="G710" t="s">
        <v>30</v>
      </c>
      <c r="H710">
        <v>1</v>
      </c>
      <c r="I710" t="s">
        <v>37</v>
      </c>
      <c r="J710">
        <v>7</v>
      </c>
      <c r="K710" t="s">
        <v>31</v>
      </c>
      <c r="L710">
        <v>5500</v>
      </c>
      <c r="M710">
        <v>1</v>
      </c>
      <c r="N710">
        <v>5500</v>
      </c>
      <c r="O710">
        <v>30.2</v>
      </c>
      <c r="P710" t="s">
        <v>24</v>
      </c>
      <c r="Q710" t="s">
        <v>284</v>
      </c>
    </row>
    <row r="711" spans="1:17" x14ac:dyDescent="0.25">
      <c r="A711" t="s">
        <v>803</v>
      </c>
      <c r="B711" t="s">
        <v>804</v>
      </c>
      <c r="C711" s="1">
        <v>45658</v>
      </c>
      <c r="D711">
        <v>29</v>
      </c>
      <c r="E711" t="s">
        <v>198</v>
      </c>
      <c r="F711" t="s">
        <v>41</v>
      </c>
      <c r="G711" t="s">
        <v>30</v>
      </c>
      <c r="H711">
        <v>1</v>
      </c>
      <c r="I711" t="s">
        <v>37</v>
      </c>
      <c r="J711">
        <v>7</v>
      </c>
      <c r="K711" t="s">
        <v>42</v>
      </c>
      <c r="L711">
        <v>9000</v>
      </c>
      <c r="M711">
        <v>9</v>
      </c>
      <c r="N711">
        <v>81000</v>
      </c>
      <c r="O711">
        <v>133.09</v>
      </c>
      <c r="P711" t="s">
        <v>24</v>
      </c>
      <c r="Q711" t="s">
        <v>284</v>
      </c>
    </row>
    <row r="712" spans="1:17" x14ac:dyDescent="0.25">
      <c r="A712" t="s">
        <v>805</v>
      </c>
      <c r="B712" t="s">
        <v>806</v>
      </c>
      <c r="C712" s="1">
        <v>45689</v>
      </c>
      <c r="D712">
        <v>58</v>
      </c>
      <c r="E712" t="s">
        <v>82</v>
      </c>
      <c r="F712" t="s">
        <v>41</v>
      </c>
      <c r="G712" t="s">
        <v>21</v>
      </c>
      <c r="H712">
        <v>4</v>
      </c>
      <c r="I712" t="s">
        <v>114</v>
      </c>
      <c r="J712">
        <v>33</v>
      </c>
      <c r="K712" t="s">
        <v>42</v>
      </c>
      <c r="L712">
        <v>9000</v>
      </c>
      <c r="M712">
        <v>16</v>
      </c>
      <c r="N712">
        <v>144000</v>
      </c>
      <c r="O712">
        <v>77.19</v>
      </c>
      <c r="P712" t="s">
        <v>39</v>
      </c>
    </row>
    <row r="713" spans="1:17" x14ac:dyDescent="0.25">
      <c r="A713" t="s">
        <v>805</v>
      </c>
      <c r="B713" t="s">
        <v>806</v>
      </c>
      <c r="C713" s="1">
        <v>45689</v>
      </c>
      <c r="D713">
        <v>58</v>
      </c>
      <c r="E713" t="s">
        <v>82</v>
      </c>
      <c r="F713" t="s">
        <v>36</v>
      </c>
      <c r="G713" t="s">
        <v>21</v>
      </c>
      <c r="H713">
        <v>4</v>
      </c>
      <c r="I713" t="s">
        <v>114</v>
      </c>
      <c r="J713">
        <v>33</v>
      </c>
      <c r="K713" t="s">
        <v>38</v>
      </c>
      <c r="L713">
        <v>20000</v>
      </c>
      <c r="M713">
        <v>12</v>
      </c>
      <c r="N713">
        <v>240000</v>
      </c>
      <c r="O713">
        <v>113.67</v>
      </c>
      <c r="P713" t="s">
        <v>39</v>
      </c>
    </row>
    <row r="714" spans="1:17" x14ac:dyDescent="0.25">
      <c r="A714" t="s">
        <v>805</v>
      </c>
      <c r="B714" t="s">
        <v>806</v>
      </c>
      <c r="C714" s="1">
        <v>45689</v>
      </c>
      <c r="D714">
        <v>58</v>
      </c>
      <c r="E714" t="s">
        <v>82</v>
      </c>
      <c r="F714" t="s">
        <v>29</v>
      </c>
      <c r="G714" t="s">
        <v>21</v>
      </c>
      <c r="H714">
        <v>4</v>
      </c>
      <c r="I714" t="s">
        <v>114</v>
      </c>
      <c r="J714">
        <v>33</v>
      </c>
      <c r="K714" t="s">
        <v>56</v>
      </c>
      <c r="L714">
        <v>3500</v>
      </c>
      <c r="M714">
        <v>13</v>
      </c>
      <c r="N714">
        <v>45500</v>
      </c>
      <c r="O714">
        <v>136.53</v>
      </c>
      <c r="P714" t="s">
        <v>39</v>
      </c>
    </row>
    <row r="715" spans="1:17" x14ac:dyDescent="0.25">
      <c r="A715" t="s">
        <v>807</v>
      </c>
      <c r="B715" t="s">
        <v>808</v>
      </c>
      <c r="C715" s="1">
        <v>45689</v>
      </c>
      <c r="D715">
        <v>27</v>
      </c>
      <c r="E715" t="s">
        <v>45</v>
      </c>
      <c r="F715" t="s">
        <v>41</v>
      </c>
      <c r="G715" t="s">
        <v>30</v>
      </c>
      <c r="H715">
        <v>3</v>
      </c>
      <c r="I715" t="s">
        <v>50</v>
      </c>
      <c r="J715">
        <v>6</v>
      </c>
      <c r="K715" t="s">
        <v>71</v>
      </c>
      <c r="L715">
        <v>14500</v>
      </c>
      <c r="M715">
        <v>10</v>
      </c>
      <c r="N715">
        <v>145000</v>
      </c>
      <c r="O715">
        <v>132.32</v>
      </c>
      <c r="P715" t="s">
        <v>39</v>
      </c>
    </row>
    <row r="716" spans="1:17" x14ac:dyDescent="0.25">
      <c r="A716" t="s">
        <v>809</v>
      </c>
      <c r="B716" t="s">
        <v>810</v>
      </c>
      <c r="C716" s="1">
        <v>45689</v>
      </c>
      <c r="D716">
        <v>29</v>
      </c>
      <c r="E716" t="s">
        <v>152</v>
      </c>
      <c r="F716" t="s">
        <v>20</v>
      </c>
      <c r="G716" t="s">
        <v>30</v>
      </c>
      <c r="H716">
        <v>2</v>
      </c>
      <c r="I716" t="s">
        <v>22</v>
      </c>
      <c r="J716">
        <v>6</v>
      </c>
      <c r="K716" t="s">
        <v>23</v>
      </c>
      <c r="L716">
        <v>35000</v>
      </c>
      <c r="M716">
        <v>18</v>
      </c>
      <c r="N716">
        <v>630000</v>
      </c>
      <c r="O716">
        <v>78.06</v>
      </c>
      <c r="P716" t="s">
        <v>24</v>
      </c>
      <c r="Q716" t="s">
        <v>265</v>
      </c>
    </row>
    <row r="717" spans="1:17" x14ac:dyDescent="0.25">
      <c r="A717" t="s">
        <v>811</v>
      </c>
      <c r="B717" t="s">
        <v>812</v>
      </c>
      <c r="C717" s="1">
        <v>45658</v>
      </c>
      <c r="D717">
        <v>79</v>
      </c>
      <c r="E717" t="s">
        <v>86</v>
      </c>
      <c r="F717" t="s">
        <v>41</v>
      </c>
      <c r="G717" t="s">
        <v>30</v>
      </c>
      <c r="H717">
        <v>3</v>
      </c>
      <c r="I717" t="s">
        <v>50</v>
      </c>
      <c r="J717">
        <v>2</v>
      </c>
      <c r="K717" t="s">
        <v>38</v>
      </c>
      <c r="L717">
        <v>20000</v>
      </c>
      <c r="M717">
        <v>17</v>
      </c>
      <c r="N717">
        <v>340000</v>
      </c>
      <c r="O717">
        <v>161.52000000000001</v>
      </c>
      <c r="P717" t="s">
        <v>24</v>
      </c>
      <c r="Q717" t="s">
        <v>32</v>
      </c>
    </row>
    <row r="718" spans="1:17" x14ac:dyDescent="0.25">
      <c r="A718" t="s">
        <v>811</v>
      </c>
      <c r="B718" t="s">
        <v>812</v>
      </c>
      <c r="C718" s="1">
        <v>45658</v>
      </c>
      <c r="D718">
        <v>79</v>
      </c>
      <c r="E718" t="s">
        <v>86</v>
      </c>
      <c r="F718" t="s">
        <v>20</v>
      </c>
      <c r="G718" t="s">
        <v>30</v>
      </c>
      <c r="H718">
        <v>3</v>
      </c>
      <c r="I718" t="s">
        <v>50</v>
      </c>
      <c r="J718">
        <v>2</v>
      </c>
      <c r="K718" t="s">
        <v>23</v>
      </c>
      <c r="L718">
        <v>35000</v>
      </c>
      <c r="M718">
        <v>18</v>
      </c>
      <c r="N718">
        <v>630000</v>
      </c>
      <c r="O718">
        <v>188.05</v>
      </c>
      <c r="P718" t="s">
        <v>24</v>
      </c>
      <c r="Q718" t="s">
        <v>32</v>
      </c>
    </row>
    <row r="719" spans="1:17" x14ac:dyDescent="0.25">
      <c r="A719" t="s">
        <v>811</v>
      </c>
      <c r="B719" t="s">
        <v>812</v>
      </c>
      <c r="C719" s="1">
        <v>45658</v>
      </c>
      <c r="D719">
        <v>79</v>
      </c>
      <c r="E719" t="s">
        <v>86</v>
      </c>
      <c r="F719" t="s">
        <v>29</v>
      </c>
      <c r="G719" t="s">
        <v>30</v>
      </c>
      <c r="H719">
        <v>3</v>
      </c>
      <c r="I719" t="s">
        <v>50</v>
      </c>
      <c r="J719">
        <v>2</v>
      </c>
      <c r="K719" t="s">
        <v>164</v>
      </c>
      <c r="L719">
        <v>600</v>
      </c>
      <c r="M719">
        <v>8</v>
      </c>
      <c r="N719">
        <v>4800</v>
      </c>
      <c r="O719">
        <v>148.34</v>
      </c>
      <c r="P719" t="s">
        <v>24</v>
      </c>
      <c r="Q719" t="s">
        <v>32</v>
      </c>
    </row>
    <row r="720" spans="1:17" x14ac:dyDescent="0.25">
      <c r="A720" t="s">
        <v>813</v>
      </c>
      <c r="B720" t="s">
        <v>814</v>
      </c>
      <c r="C720" s="1">
        <v>45658</v>
      </c>
      <c r="D720">
        <v>20</v>
      </c>
      <c r="E720" t="s">
        <v>54</v>
      </c>
      <c r="F720" t="s">
        <v>41</v>
      </c>
      <c r="G720" t="s">
        <v>30</v>
      </c>
      <c r="H720">
        <v>4</v>
      </c>
      <c r="I720" t="s">
        <v>114</v>
      </c>
      <c r="J720">
        <v>42</v>
      </c>
      <c r="K720" t="s">
        <v>42</v>
      </c>
      <c r="L720">
        <v>9000</v>
      </c>
      <c r="M720">
        <v>2</v>
      </c>
      <c r="N720">
        <v>18000</v>
      </c>
      <c r="O720">
        <v>34.86</v>
      </c>
      <c r="P720" t="s">
        <v>39</v>
      </c>
    </row>
    <row r="721" spans="1:17" x14ac:dyDescent="0.25">
      <c r="A721" t="s">
        <v>813</v>
      </c>
      <c r="B721" t="s">
        <v>814</v>
      </c>
      <c r="C721" s="1">
        <v>45658</v>
      </c>
      <c r="D721">
        <v>20</v>
      </c>
      <c r="E721" t="s">
        <v>54</v>
      </c>
      <c r="F721" t="s">
        <v>29</v>
      </c>
      <c r="G721" t="s">
        <v>30</v>
      </c>
      <c r="H721">
        <v>4</v>
      </c>
      <c r="I721" t="s">
        <v>114</v>
      </c>
      <c r="J721">
        <v>42</v>
      </c>
      <c r="K721" t="s">
        <v>40</v>
      </c>
      <c r="L721">
        <v>500</v>
      </c>
      <c r="M721">
        <v>4</v>
      </c>
      <c r="N721">
        <v>2000</v>
      </c>
      <c r="O721">
        <v>164.24</v>
      </c>
      <c r="P721" t="s">
        <v>39</v>
      </c>
    </row>
    <row r="722" spans="1:17" x14ac:dyDescent="0.25">
      <c r="A722" t="s">
        <v>813</v>
      </c>
      <c r="B722" t="s">
        <v>814</v>
      </c>
      <c r="C722" s="1">
        <v>45658</v>
      </c>
      <c r="D722">
        <v>20</v>
      </c>
      <c r="E722" t="s">
        <v>54</v>
      </c>
      <c r="F722" t="s">
        <v>36</v>
      </c>
      <c r="G722" t="s">
        <v>30</v>
      </c>
      <c r="H722">
        <v>4</v>
      </c>
      <c r="I722" t="s">
        <v>114</v>
      </c>
      <c r="J722">
        <v>42</v>
      </c>
      <c r="K722" t="s">
        <v>57</v>
      </c>
      <c r="L722">
        <v>150000</v>
      </c>
      <c r="M722">
        <v>19</v>
      </c>
      <c r="N722">
        <v>2850000</v>
      </c>
      <c r="O722">
        <v>122.44</v>
      </c>
      <c r="P722" t="s">
        <v>39</v>
      </c>
    </row>
    <row r="723" spans="1:17" x14ac:dyDescent="0.25">
      <c r="A723" t="s">
        <v>815</v>
      </c>
      <c r="B723" t="s">
        <v>816</v>
      </c>
      <c r="C723" s="1">
        <v>45689</v>
      </c>
      <c r="D723">
        <v>29</v>
      </c>
      <c r="E723" t="s">
        <v>176</v>
      </c>
      <c r="F723" t="s">
        <v>36</v>
      </c>
      <c r="G723" t="s">
        <v>30</v>
      </c>
      <c r="H723">
        <v>1</v>
      </c>
      <c r="I723" t="s">
        <v>37</v>
      </c>
      <c r="J723">
        <v>39</v>
      </c>
      <c r="K723" t="s">
        <v>105</v>
      </c>
      <c r="L723">
        <v>75000</v>
      </c>
      <c r="M723">
        <v>19</v>
      </c>
      <c r="N723">
        <v>1425000</v>
      </c>
      <c r="O723">
        <v>65.180000000000007</v>
      </c>
      <c r="P723" t="s">
        <v>39</v>
      </c>
    </row>
    <row r="724" spans="1:17" x14ac:dyDescent="0.25">
      <c r="A724" t="s">
        <v>815</v>
      </c>
      <c r="B724" t="s">
        <v>816</v>
      </c>
      <c r="C724" s="1">
        <v>45689</v>
      </c>
      <c r="D724">
        <v>29</v>
      </c>
      <c r="E724" t="s">
        <v>176</v>
      </c>
      <c r="F724" t="s">
        <v>29</v>
      </c>
      <c r="G724" t="s">
        <v>30</v>
      </c>
      <c r="H724">
        <v>1</v>
      </c>
      <c r="I724" t="s">
        <v>37</v>
      </c>
      <c r="J724">
        <v>39</v>
      </c>
      <c r="K724" t="s">
        <v>193</v>
      </c>
      <c r="L724">
        <v>6500</v>
      </c>
      <c r="M724">
        <v>7</v>
      </c>
      <c r="N724">
        <v>45500</v>
      </c>
      <c r="O724">
        <v>27.9</v>
      </c>
      <c r="P724" t="s">
        <v>39</v>
      </c>
    </row>
    <row r="725" spans="1:17" x14ac:dyDescent="0.25">
      <c r="A725" t="s">
        <v>817</v>
      </c>
      <c r="B725" t="s">
        <v>818</v>
      </c>
      <c r="C725" s="1">
        <v>45717</v>
      </c>
      <c r="D725">
        <v>38</v>
      </c>
      <c r="E725" t="s">
        <v>157</v>
      </c>
      <c r="F725" t="s">
        <v>36</v>
      </c>
      <c r="G725" t="s">
        <v>21</v>
      </c>
      <c r="H725">
        <v>2</v>
      </c>
      <c r="I725" t="s">
        <v>22</v>
      </c>
      <c r="J725">
        <v>8</v>
      </c>
      <c r="K725" t="s">
        <v>65</v>
      </c>
      <c r="L725">
        <v>30000</v>
      </c>
      <c r="M725">
        <v>19</v>
      </c>
      <c r="N725">
        <v>570000</v>
      </c>
      <c r="O725">
        <v>88.01</v>
      </c>
      <c r="P725" t="s">
        <v>39</v>
      </c>
    </row>
    <row r="726" spans="1:17" x14ac:dyDescent="0.25">
      <c r="A726" t="s">
        <v>819</v>
      </c>
      <c r="B726" t="s">
        <v>820</v>
      </c>
      <c r="C726" s="1">
        <v>45689</v>
      </c>
      <c r="D726">
        <v>33</v>
      </c>
      <c r="E726" t="s">
        <v>95</v>
      </c>
      <c r="F726" t="s">
        <v>41</v>
      </c>
      <c r="G726" t="s">
        <v>30</v>
      </c>
      <c r="H726">
        <v>1</v>
      </c>
      <c r="I726" t="s">
        <v>37</v>
      </c>
      <c r="J726">
        <v>50</v>
      </c>
      <c r="K726" t="s">
        <v>42</v>
      </c>
      <c r="L726">
        <v>9000</v>
      </c>
      <c r="M726">
        <v>3</v>
      </c>
      <c r="N726">
        <v>27000</v>
      </c>
      <c r="O726">
        <v>36.29</v>
      </c>
      <c r="P726" t="s">
        <v>39</v>
      </c>
    </row>
    <row r="727" spans="1:17" x14ac:dyDescent="0.25">
      <c r="A727" t="s">
        <v>821</v>
      </c>
      <c r="B727" t="s">
        <v>822</v>
      </c>
      <c r="C727" s="1">
        <v>45689</v>
      </c>
      <c r="D727">
        <v>69</v>
      </c>
      <c r="E727" t="s">
        <v>213</v>
      </c>
      <c r="F727" t="s">
        <v>20</v>
      </c>
      <c r="G727" t="s">
        <v>21</v>
      </c>
      <c r="H727">
        <v>3</v>
      </c>
      <c r="I727" t="s">
        <v>50</v>
      </c>
      <c r="J727">
        <v>14</v>
      </c>
      <c r="K727" t="s">
        <v>58</v>
      </c>
      <c r="L727">
        <v>16000</v>
      </c>
      <c r="M727">
        <v>16</v>
      </c>
      <c r="N727">
        <v>256000</v>
      </c>
      <c r="O727">
        <v>119.46</v>
      </c>
      <c r="P727" t="s">
        <v>39</v>
      </c>
    </row>
    <row r="728" spans="1:17" x14ac:dyDescent="0.25">
      <c r="A728" t="s">
        <v>821</v>
      </c>
      <c r="B728" t="s">
        <v>822</v>
      </c>
      <c r="C728" s="1">
        <v>45689</v>
      </c>
      <c r="D728">
        <v>69</v>
      </c>
      <c r="E728" t="s">
        <v>213</v>
      </c>
      <c r="F728" t="s">
        <v>41</v>
      </c>
      <c r="G728" t="s">
        <v>21</v>
      </c>
      <c r="H728">
        <v>3</v>
      </c>
      <c r="I728" t="s">
        <v>50</v>
      </c>
      <c r="J728">
        <v>14</v>
      </c>
      <c r="K728" t="s">
        <v>62</v>
      </c>
      <c r="L728">
        <v>24000</v>
      </c>
      <c r="M728">
        <v>10</v>
      </c>
      <c r="N728">
        <v>240000</v>
      </c>
      <c r="O728">
        <v>190.08</v>
      </c>
      <c r="P728" t="s">
        <v>39</v>
      </c>
    </row>
    <row r="729" spans="1:17" x14ac:dyDescent="0.25">
      <c r="A729" t="s">
        <v>823</v>
      </c>
      <c r="B729" t="s">
        <v>824</v>
      </c>
      <c r="C729" s="1">
        <v>45658</v>
      </c>
      <c r="D729">
        <v>69</v>
      </c>
      <c r="E729" t="s">
        <v>452</v>
      </c>
      <c r="F729" t="s">
        <v>36</v>
      </c>
      <c r="G729" t="s">
        <v>21</v>
      </c>
      <c r="H729">
        <v>5</v>
      </c>
      <c r="I729" t="s">
        <v>55</v>
      </c>
      <c r="J729">
        <v>13</v>
      </c>
      <c r="K729" t="s">
        <v>57</v>
      </c>
      <c r="L729">
        <v>150000</v>
      </c>
      <c r="M729">
        <v>7</v>
      </c>
      <c r="N729">
        <v>1050000</v>
      </c>
      <c r="O729">
        <v>154.18</v>
      </c>
      <c r="P729" t="s">
        <v>39</v>
      </c>
    </row>
    <row r="730" spans="1:17" x14ac:dyDescent="0.25">
      <c r="A730" t="s">
        <v>823</v>
      </c>
      <c r="B730" t="s">
        <v>824</v>
      </c>
      <c r="C730" s="1">
        <v>45658</v>
      </c>
      <c r="D730">
        <v>69</v>
      </c>
      <c r="E730" t="s">
        <v>452</v>
      </c>
      <c r="F730" t="s">
        <v>29</v>
      </c>
      <c r="G730" t="s">
        <v>21</v>
      </c>
      <c r="H730">
        <v>5</v>
      </c>
      <c r="I730" t="s">
        <v>55</v>
      </c>
      <c r="J730">
        <v>13</v>
      </c>
      <c r="K730" t="s">
        <v>40</v>
      </c>
      <c r="L730">
        <v>500</v>
      </c>
      <c r="M730">
        <v>4</v>
      </c>
      <c r="N730">
        <v>2000</v>
      </c>
      <c r="O730">
        <v>11.09</v>
      </c>
      <c r="P730" t="s">
        <v>39</v>
      </c>
    </row>
    <row r="731" spans="1:17" x14ac:dyDescent="0.25">
      <c r="A731" t="s">
        <v>823</v>
      </c>
      <c r="B731" t="s">
        <v>824</v>
      </c>
      <c r="C731" s="1">
        <v>45658</v>
      </c>
      <c r="D731">
        <v>69</v>
      </c>
      <c r="E731" t="s">
        <v>452</v>
      </c>
      <c r="F731" t="s">
        <v>41</v>
      </c>
      <c r="G731" t="s">
        <v>21</v>
      </c>
      <c r="H731">
        <v>5</v>
      </c>
      <c r="I731" t="s">
        <v>55</v>
      </c>
      <c r="J731">
        <v>13</v>
      </c>
      <c r="K731" t="s">
        <v>38</v>
      </c>
      <c r="L731">
        <v>20000</v>
      </c>
      <c r="M731">
        <v>16</v>
      </c>
      <c r="N731">
        <v>320000</v>
      </c>
      <c r="O731">
        <v>137.21</v>
      </c>
      <c r="P731" t="s">
        <v>39</v>
      </c>
    </row>
    <row r="732" spans="1:17" x14ac:dyDescent="0.25">
      <c r="A732" t="s">
        <v>825</v>
      </c>
      <c r="B732" t="s">
        <v>826</v>
      </c>
      <c r="C732" s="1">
        <v>45717</v>
      </c>
      <c r="D732">
        <v>38</v>
      </c>
      <c r="E732" t="s">
        <v>28</v>
      </c>
      <c r="F732" t="s">
        <v>29</v>
      </c>
      <c r="G732" t="s">
        <v>21</v>
      </c>
      <c r="H732">
        <v>3</v>
      </c>
      <c r="I732" t="s">
        <v>50</v>
      </c>
      <c r="J732">
        <v>4</v>
      </c>
      <c r="K732" t="s">
        <v>83</v>
      </c>
      <c r="L732">
        <v>1000</v>
      </c>
      <c r="M732">
        <v>18</v>
      </c>
      <c r="N732">
        <v>18000</v>
      </c>
      <c r="O732">
        <v>148.21</v>
      </c>
      <c r="P732" t="s">
        <v>24</v>
      </c>
      <c r="Q732" t="s">
        <v>96</v>
      </c>
    </row>
    <row r="733" spans="1:17" x14ac:dyDescent="0.25">
      <c r="A733" t="s">
        <v>825</v>
      </c>
      <c r="B733" t="s">
        <v>826</v>
      </c>
      <c r="C733" s="1">
        <v>45717</v>
      </c>
      <c r="D733">
        <v>38</v>
      </c>
      <c r="E733" t="s">
        <v>28</v>
      </c>
      <c r="F733" t="s">
        <v>41</v>
      </c>
      <c r="G733" t="s">
        <v>21</v>
      </c>
      <c r="H733">
        <v>3</v>
      </c>
      <c r="I733" t="s">
        <v>50</v>
      </c>
      <c r="J733">
        <v>4</v>
      </c>
      <c r="K733" t="s">
        <v>38</v>
      </c>
      <c r="L733">
        <v>20000</v>
      </c>
      <c r="M733">
        <v>1</v>
      </c>
      <c r="N733">
        <v>20000</v>
      </c>
      <c r="O733">
        <v>32.03</v>
      </c>
      <c r="P733" t="s">
        <v>24</v>
      </c>
      <c r="Q733" t="s">
        <v>96</v>
      </c>
    </row>
    <row r="734" spans="1:17" x14ac:dyDescent="0.25">
      <c r="A734" t="s">
        <v>827</v>
      </c>
      <c r="B734" t="s">
        <v>828</v>
      </c>
      <c r="C734" s="1">
        <v>45689</v>
      </c>
      <c r="D734">
        <v>30</v>
      </c>
      <c r="E734" t="s">
        <v>146</v>
      </c>
      <c r="F734" t="s">
        <v>20</v>
      </c>
      <c r="G734" t="s">
        <v>21</v>
      </c>
      <c r="H734">
        <v>5</v>
      </c>
      <c r="I734" t="s">
        <v>55</v>
      </c>
      <c r="J734">
        <v>47</v>
      </c>
      <c r="K734" t="s">
        <v>51</v>
      </c>
      <c r="L734">
        <v>9000</v>
      </c>
      <c r="M734">
        <v>4</v>
      </c>
      <c r="N734">
        <v>36000</v>
      </c>
      <c r="O734">
        <v>46.4</v>
      </c>
      <c r="P734" t="s">
        <v>39</v>
      </c>
    </row>
    <row r="735" spans="1:17" x14ac:dyDescent="0.25">
      <c r="A735" t="s">
        <v>827</v>
      </c>
      <c r="B735" t="s">
        <v>828</v>
      </c>
      <c r="C735" s="1">
        <v>45689</v>
      </c>
      <c r="D735">
        <v>30</v>
      </c>
      <c r="E735" t="s">
        <v>146</v>
      </c>
      <c r="F735" t="s">
        <v>36</v>
      </c>
      <c r="G735" t="s">
        <v>21</v>
      </c>
      <c r="H735">
        <v>5</v>
      </c>
      <c r="I735" t="s">
        <v>55</v>
      </c>
      <c r="J735">
        <v>47</v>
      </c>
      <c r="K735" t="s">
        <v>115</v>
      </c>
      <c r="L735">
        <v>25000</v>
      </c>
      <c r="M735">
        <v>8</v>
      </c>
      <c r="N735">
        <v>200000</v>
      </c>
      <c r="O735">
        <v>45.94</v>
      </c>
      <c r="P735" t="s">
        <v>39</v>
      </c>
    </row>
    <row r="736" spans="1:17" x14ac:dyDescent="0.25">
      <c r="A736" t="s">
        <v>829</v>
      </c>
      <c r="B736" t="s">
        <v>830</v>
      </c>
      <c r="C736" s="1">
        <v>45689</v>
      </c>
      <c r="D736">
        <v>41</v>
      </c>
      <c r="E736" t="s">
        <v>61</v>
      </c>
      <c r="F736" t="s">
        <v>20</v>
      </c>
      <c r="G736" t="s">
        <v>21</v>
      </c>
      <c r="H736">
        <v>5</v>
      </c>
      <c r="I736" t="s">
        <v>55</v>
      </c>
      <c r="J736">
        <v>5</v>
      </c>
      <c r="K736" t="s">
        <v>23</v>
      </c>
      <c r="L736">
        <v>35000</v>
      </c>
      <c r="M736">
        <v>12</v>
      </c>
      <c r="N736">
        <v>420000</v>
      </c>
      <c r="O736">
        <v>36.020000000000003</v>
      </c>
      <c r="P736" t="s">
        <v>39</v>
      </c>
    </row>
    <row r="737" spans="1:17" x14ac:dyDescent="0.25">
      <c r="A737" t="s">
        <v>829</v>
      </c>
      <c r="B737" t="s">
        <v>830</v>
      </c>
      <c r="C737" s="1">
        <v>45689</v>
      </c>
      <c r="D737">
        <v>41</v>
      </c>
      <c r="E737" t="s">
        <v>61</v>
      </c>
      <c r="F737" t="s">
        <v>41</v>
      </c>
      <c r="G737" t="s">
        <v>21</v>
      </c>
      <c r="H737">
        <v>5</v>
      </c>
      <c r="I737" t="s">
        <v>55</v>
      </c>
      <c r="J737">
        <v>5</v>
      </c>
      <c r="K737" t="s">
        <v>38</v>
      </c>
      <c r="L737">
        <v>20000</v>
      </c>
      <c r="M737">
        <v>7</v>
      </c>
      <c r="N737">
        <v>140000</v>
      </c>
      <c r="O737">
        <v>91.82</v>
      </c>
      <c r="P737" t="s">
        <v>39</v>
      </c>
    </row>
    <row r="738" spans="1:17" x14ac:dyDescent="0.25">
      <c r="A738" t="s">
        <v>831</v>
      </c>
      <c r="B738" t="s">
        <v>832</v>
      </c>
      <c r="C738" s="1">
        <v>45658</v>
      </c>
      <c r="D738">
        <v>50</v>
      </c>
      <c r="E738" t="s">
        <v>121</v>
      </c>
      <c r="F738" t="s">
        <v>29</v>
      </c>
      <c r="G738" t="s">
        <v>30</v>
      </c>
      <c r="H738">
        <v>5</v>
      </c>
      <c r="I738" t="s">
        <v>55</v>
      </c>
      <c r="J738">
        <v>9</v>
      </c>
      <c r="K738" t="s">
        <v>31</v>
      </c>
      <c r="L738">
        <v>5500</v>
      </c>
      <c r="M738">
        <v>11</v>
      </c>
      <c r="N738">
        <v>60500</v>
      </c>
      <c r="O738">
        <v>83.94</v>
      </c>
      <c r="P738" t="s">
        <v>24</v>
      </c>
      <c r="Q738" t="s">
        <v>265</v>
      </c>
    </row>
    <row r="739" spans="1:17" x14ac:dyDescent="0.25">
      <c r="A739" t="s">
        <v>833</v>
      </c>
      <c r="B739" t="s">
        <v>834</v>
      </c>
      <c r="C739" s="1">
        <v>45689</v>
      </c>
      <c r="D739">
        <v>53</v>
      </c>
      <c r="E739" t="s">
        <v>28</v>
      </c>
      <c r="F739" t="s">
        <v>29</v>
      </c>
      <c r="G739" t="s">
        <v>21</v>
      </c>
      <c r="H739">
        <v>1</v>
      </c>
      <c r="I739" t="s">
        <v>37</v>
      </c>
      <c r="J739">
        <v>37</v>
      </c>
      <c r="K739" t="s">
        <v>31</v>
      </c>
      <c r="L739">
        <v>5500</v>
      </c>
      <c r="M739">
        <v>14</v>
      </c>
      <c r="N739">
        <v>77000</v>
      </c>
      <c r="O739">
        <v>56.19</v>
      </c>
      <c r="P739" t="s">
        <v>39</v>
      </c>
    </row>
    <row r="740" spans="1:17" x14ac:dyDescent="0.25">
      <c r="A740" t="s">
        <v>833</v>
      </c>
      <c r="B740" t="s">
        <v>834</v>
      </c>
      <c r="C740" s="1">
        <v>45689</v>
      </c>
      <c r="D740">
        <v>53</v>
      </c>
      <c r="E740" t="s">
        <v>28</v>
      </c>
      <c r="F740" t="s">
        <v>41</v>
      </c>
      <c r="G740" t="s">
        <v>21</v>
      </c>
      <c r="H740">
        <v>1</v>
      </c>
      <c r="I740" t="s">
        <v>37</v>
      </c>
      <c r="J740">
        <v>37</v>
      </c>
      <c r="K740" t="s">
        <v>38</v>
      </c>
      <c r="L740">
        <v>20000</v>
      </c>
      <c r="M740">
        <v>14</v>
      </c>
      <c r="N740">
        <v>280000</v>
      </c>
      <c r="O740">
        <v>49.94</v>
      </c>
      <c r="P740" t="s">
        <v>39</v>
      </c>
    </row>
    <row r="741" spans="1:17" x14ac:dyDescent="0.25">
      <c r="A741" t="s">
        <v>833</v>
      </c>
      <c r="B741" t="s">
        <v>834</v>
      </c>
      <c r="C741" s="1">
        <v>45689</v>
      </c>
      <c r="D741">
        <v>53</v>
      </c>
      <c r="E741" t="s">
        <v>28</v>
      </c>
      <c r="F741" t="s">
        <v>20</v>
      </c>
      <c r="G741" t="s">
        <v>21</v>
      </c>
      <c r="H741">
        <v>1</v>
      </c>
      <c r="I741" t="s">
        <v>37</v>
      </c>
      <c r="J741">
        <v>37</v>
      </c>
      <c r="K741" t="s">
        <v>46</v>
      </c>
      <c r="L741">
        <v>4500</v>
      </c>
      <c r="M741">
        <v>19</v>
      </c>
      <c r="N741">
        <v>85500</v>
      </c>
      <c r="O741">
        <v>178.42</v>
      </c>
      <c r="P741" t="s">
        <v>39</v>
      </c>
    </row>
    <row r="742" spans="1:17" x14ac:dyDescent="0.25">
      <c r="A742" t="s">
        <v>835</v>
      </c>
      <c r="B742" t="s">
        <v>433</v>
      </c>
      <c r="C742" s="1">
        <v>45689</v>
      </c>
      <c r="D742">
        <v>16</v>
      </c>
      <c r="E742" t="s">
        <v>110</v>
      </c>
      <c r="F742" t="s">
        <v>29</v>
      </c>
      <c r="G742" t="s">
        <v>21</v>
      </c>
      <c r="H742">
        <v>5</v>
      </c>
      <c r="I742" t="s">
        <v>55</v>
      </c>
      <c r="J742">
        <v>3</v>
      </c>
      <c r="K742" t="s">
        <v>83</v>
      </c>
      <c r="L742">
        <v>1000</v>
      </c>
      <c r="M742">
        <v>8</v>
      </c>
      <c r="N742">
        <v>8000</v>
      </c>
      <c r="O742">
        <v>90.76</v>
      </c>
      <c r="P742" t="s">
        <v>24</v>
      </c>
      <c r="Q742" t="s">
        <v>25</v>
      </c>
    </row>
    <row r="743" spans="1:17" x14ac:dyDescent="0.25">
      <c r="A743" t="s">
        <v>836</v>
      </c>
      <c r="B743" t="s">
        <v>837</v>
      </c>
      <c r="C743" s="1">
        <v>45717</v>
      </c>
      <c r="D743">
        <v>17</v>
      </c>
      <c r="E743" t="s">
        <v>110</v>
      </c>
      <c r="F743" t="s">
        <v>29</v>
      </c>
      <c r="G743" t="s">
        <v>21</v>
      </c>
      <c r="H743">
        <v>3</v>
      </c>
      <c r="I743" t="s">
        <v>50</v>
      </c>
      <c r="J743">
        <v>9</v>
      </c>
      <c r="K743" t="s">
        <v>40</v>
      </c>
      <c r="L743">
        <v>500</v>
      </c>
      <c r="M743">
        <v>15</v>
      </c>
      <c r="N743">
        <v>7500</v>
      </c>
      <c r="O743">
        <v>32.78</v>
      </c>
      <c r="P743" t="s">
        <v>24</v>
      </c>
      <c r="Q743" t="s">
        <v>76</v>
      </c>
    </row>
    <row r="744" spans="1:17" x14ac:dyDescent="0.25">
      <c r="A744" t="s">
        <v>838</v>
      </c>
      <c r="B744" t="s">
        <v>839</v>
      </c>
      <c r="C744" s="1">
        <v>45689</v>
      </c>
      <c r="D744">
        <v>74</v>
      </c>
      <c r="E744" t="s">
        <v>35</v>
      </c>
      <c r="F744" t="s">
        <v>29</v>
      </c>
      <c r="G744" t="s">
        <v>21</v>
      </c>
      <c r="H744">
        <v>2</v>
      </c>
      <c r="I744" t="s">
        <v>22</v>
      </c>
      <c r="J744">
        <v>56</v>
      </c>
      <c r="K744" t="s">
        <v>102</v>
      </c>
      <c r="L744">
        <v>900</v>
      </c>
      <c r="M744">
        <v>3</v>
      </c>
      <c r="N744">
        <v>2700</v>
      </c>
      <c r="O744">
        <v>172.15</v>
      </c>
      <c r="P744" t="s">
        <v>39</v>
      </c>
    </row>
    <row r="745" spans="1:17" x14ac:dyDescent="0.25">
      <c r="A745" t="s">
        <v>838</v>
      </c>
      <c r="B745" t="s">
        <v>839</v>
      </c>
      <c r="C745" s="1">
        <v>45689</v>
      </c>
      <c r="D745">
        <v>74</v>
      </c>
      <c r="E745" t="s">
        <v>35</v>
      </c>
      <c r="F745" t="s">
        <v>36</v>
      </c>
      <c r="G745" t="s">
        <v>21</v>
      </c>
      <c r="H745">
        <v>2</v>
      </c>
      <c r="I745" t="s">
        <v>22</v>
      </c>
      <c r="J745">
        <v>56</v>
      </c>
      <c r="K745" t="s">
        <v>105</v>
      </c>
      <c r="L745">
        <v>75000</v>
      </c>
      <c r="M745">
        <v>11</v>
      </c>
      <c r="N745">
        <v>825000</v>
      </c>
      <c r="O745">
        <v>178.74</v>
      </c>
      <c r="P745" t="s">
        <v>39</v>
      </c>
    </row>
    <row r="746" spans="1:17" x14ac:dyDescent="0.25">
      <c r="A746" t="s">
        <v>840</v>
      </c>
      <c r="B746" t="s">
        <v>841</v>
      </c>
      <c r="C746" s="1">
        <v>45717</v>
      </c>
      <c r="D746">
        <v>20</v>
      </c>
      <c r="E746" t="s">
        <v>101</v>
      </c>
      <c r="F746" t="s">
        <v>41</v>
      </c>
      <c r="G746" t="s">
        <v>30</v>
      </c>
      <c r="H746">
        <v>5</v>
      </c>
      <c r="I746" t="s">
        <v>55</v>
      </c>
      <c r="J746">
        <v>49</v>
      </c>
      <c r="K746" t="s">
        <v>62</v>
      </c>
      <c r="L746">
        <v>24000</v>
      </c>
      <c r="M746">
        <v>2</v>
      </c>
      <c r="N746">
        <v>48000</v>
      </c>
      <c r="O746">
        <v>176.23</v>
      </c>
      <c r="P746" t="s">
        <v>39</v>
      </c>
    </row>
    <row r="747" spans="1:17" x14ac:dyDescent="0.25">
      <c r="A747" t="s">
        <v>842</v>
      </c>
      <c r="B747" t="s">
        <v>843</v>
      </c>
      <c r="C747" s="1">
        <v>45717</v>
      </c>
      <c r="D747">
        <v>62</v>
      </c>
      <c r="E747" t="s">
        <v>49</v>
      </c>
      <c r="F747" t="s">
        <v>36</v>
      </c>
      <c r="G747" t="s">
        <v>21</v>
      </c>
      <c r="H747">
        <v>4</v>
      </c>
      <c r="I747" t="s">
        <v>114</v>
      </c>
      <c r="J747">
        <v>25</v>
      </c>
      <c r="K747" t="s">
        <v>38</v>
      </c>
      <c r="L747">
        <v>20000</v>
      </c>
      <c r="M747">
        <v>7</v>
      </c>
      <c r="N747">
        <v>140000</v>
      </c>
      <c r="O747">
        <v>112.37</v>
      </c>
      <c r="P747" t="s">
        <v>39</v>
      </c>
    </row>
    <row r="748" spans="1:17" x14ac:dyDescent="0.25">
      <c r="A748" t="s">
        <v>842</v>
      </c>
      <c r="B748" t="s">
        <v>843</v>
      </c>
      <c r="C748" s="1">
        <v>45717</v>
      </c>
      <c r="D748">
        <v>62</v>
      </c>
      <c r="E748" t="s">
        <v>49</v>
      </c>
      <c r="F748" t="s">
        <v>41</v>
      </c>
      <c r="G748" t="s">
        <v>21</v>
      </c>
      <c r="H748">
        <v>4</v>
      </c>
      <c r="I748" t="s">
        <v>114</v>
      </c>
      <c r="J748">
        <v>25</v>
      </c>
      <c r="K748" t="s">
        <v>38</v>
      </c>
      <c r="L748">
        <v>20000</v>
      </c>
      <c r="M748">
        <v>8</v>
      </c>
      <c r="N748">
        <v>160000</v>
      </c>
      <c r="O748">
        <v>196.26</v>
      </c>
      <c r="P748" t="s">
        <v>39</v>
      </c>
    </row>
    <row r="749" spans="1:17" x14ac:dyDescent="0.25">
      <c r="A749" t="s">
        <v>844</v>
      </c>
      <c r="B749" t="s">
        <v>845</v>
      </c>
      <c r="C749" s="1">
        <v>45689</v>
      </c>
      <c r="D749">
        <v>30</v>
      </c>
      <c r="E749" t="s">
        <v>213</v>
      </c>
      <c r="F749" t="s">
        <v>29</v>
      </c>
      <c r="G749" t="s">
        <v>21</v>
      </c>
      <c r="H749">
        <v>3</v>
      </c>
      <c r="I749" t="s">
        <v>50</v>
      </c>
      <c r="J749">
        <v>49</v>
      </c>
      <c r="K749" t="s">
        <v>102</v>
      </c>
      <c r="L749">
        <v>900</v>
      </c>
      <c r="M749">
        <v>12</v>
      </c>
      <c r="N749">
        <v>10800</v>
      </c>
      <c r="O749">
        <v>13.14</v>
      </c>
      <c r="P749" t="s">
        <v>39</v>
      </c>
    </row>
    <row r="750" spans="1:17" x14ac:dyDescent="0.25">
      <c r="A750" t="s">
        <v>844</v>
      </c>
      <c r="B750" t="s">
        <v>845</v>
      </c>
      <c r="C750" s="1">
        <v>45689</v>
      </c>
      <c r="D750">
        <v>30</v>
      </c>
      <c r="E750" t="s">
        <v>213</v>
      </c>
      <c r="F750" t="s">
        <v>20</v>
      </c>
      <c r="G750" t="s">
        <v>21</v>
      </c>
      <c r="H750">
        <v>3</v>
      </c>
      <c r="I750" t="s">
        <v>50</v>
      </c>
      <c r="J750">
        <v>49</v>
      </c>
      <c r="K750" t="s">
        <v>23</v>
      </c>
      <c r="L750">
        <v>35000</v>
      </c>
      <c r="M750">
        <v>17</v>
      </c>
      <c r="N750">
        <v>595000</v>
      </c>
      <c r="O750">
        <v>97.5</v>
      </c>
      <c r="P750" t="s">
        <v>39</v>
      </c>
    </row>
    <row r="751" spans="1:17" x14ac:dyDescent="0.25">
      <c r="A751" t="s">
        <v>846</v>
      </c>
      <c r="B751" t="s">
        <v>847</v>
      </c>
      <c r="C751" s="1">
        <v>45717</v>
      </c>
      <c r="D751">
        <v>76</v>
      </c>
      <c r="E751" t="s">
        <v>86</v>
      </c>
      <c r="F751" t="s">
        <v>41</v>
      </c>
      <c r="G751" t="s">
        <v>30</v>
      </c>
      <c r="H751">
        <v>1</v>
      </c>
      <c r="I751" t="s">
        <v>37</v>
      </c>
      <c r="J751">
        <v>29</v>
      </c>
      <c r="K751" t="s">
        <v>71</v>
      </c>
      <c r="L751">
        <v>14500</v>
      </c>
      <c r="M751">
        <v>10</v>
      </c>
      <c r="N751">
        <v>145000</v>
      </c>
      <c r="O751">
        <v>179.64</v>
      </c>
      <c r="P751" t="s">
        <v>24</v>
      </c>
      <c r="Q751" t="s">
        <v>167</v>
      </c>
    </row>
    <row r="752" spans="1:17" x14ac:dyDescent="0.25">
      <c r="A752" t="s">
        <v>848</v>
      </c>
      <c r="B752" t="s">
        <v>849</v>
      </c>
      <c r="C752" s="1">
        <v>45689</v>
      </c>
      <c r="D752">
        <v>29</v>
      </c>
      <c r="E752" t="s">
        <v>28</v>
      </c>
      <c r="F752" t="s">
        <v>41</v>
      </c>
      <c r="G752" t="s">
        <v>30</v>
      </c>
      <c r="H752">
        <v>4</v>
      </c>
      <c r="I752" t="s">
        <v>114</v>
      </c>
      <c r="J752">
        <v>8</v>
      </c>
      <c r="K752" t="s">
        <v>62</v>
      </c>
      <c r="L752">
        <v>24000</v>
      </c>
      <c r="M752">
        <v>16</v>
      </c>
      <c r="N752">
        <v>384000</v>
      </c>
      <c r="O752">
        <v>186.38</v>
      </c>
      <c r="P752" t="s">
        <v>24</v>
      </c>
      <c r="Q752" t="s">
        <v>265</v>
      </c>
    </row>
    <row r="753" spans="1:17" x14ac:dyDescent="0.25">
      <c r="A753" t="s">
        <v>848</v>
      </c>
      <c r="B753" t="s">
        <v>849</v>
      </c>
      <c r="C753" s="1">
        <v>45689</v>
      </c>
      <c r="D753">
        <v>29</v>
      </c>
      <c r="E753" t="s">
        <v>28</v>
      </c>
      <c r="F753" t="s">
        <v>20</v>
      </c>
      <c r="G753" t="s">
        <v>30</v>
      </c>
      <c r="H753">
        <v>4</v>
      </c>
      <c r="I753" t="s">
        <v>114</v>
      </c>
      <c r="J753">
        <v>8</v>
      </c>
      <c r="K753" t="s">
        <v>51</v>
      </c>
      <c r="L753">
        <v>9000</v>
      </c>
      <c r="M753">
        <v>1</v>
      </c>
      <c r="N753">
        <v>9000</v>
      </c>
      <c r="O753">
        <v>84.32</v>
      </c>
      <c r="P753" t="s">
        <v>24</v>
      </c>
      <c r="Q753" t="s">
        <v>265</v>
      </c>
    </row>
    <row r="754" spans="1:17" x14ac:dyDescent="0.25">
      <c r="A754" t="s">
        <v>848</v>
      </c>
      <c r="B754" t="s">
        <v>849</v>
      </c>
      <c r="C754" s="1">
        <v>45689</v>
      </c>
      <c r="D754">
        <v>29</v>
      </c>
      <c r="E754" t="s">
        <v>28</v>
      </c>
      <c r="F754" t="s">
        <v>36</v>
      </c>
      <c r="G754" t="s">
        <v>30</v>
      </c>
      <c r="H754">
        <v>4</v>
      </c>
      <c r="I754" t="s">
        <v>114</v>
      </c>
      <c r="J754">
        <v>8</v>
      </c>
      <c r="K754" t="s">
        <v>62</v>
      </c>
      <c r="L754">
        <v>24000</v>
      </c>
      <c r="M754">
        <v>1</v>
      </c>
      <c r="N754">
        <v>24000</v>
      </c>
      <c r="O754">
        <v>38.22</v>
      </c>
      <c r="P754" t="s">
        <v>24</v>
      </c>
      <c r="Q754" t="s">
        <v>265</v>
      </c>
    </row>
    <row r="755" spans="1:17" x14ac:dyDescent="0.25">
      <c r="A755" t="s">
        <v>850</v>
      </c>
      <c r="B755" t="s">
        <v>851</v>
      </c>
      <c r="C755" s="1">
        <v>45717</v>
      </c>
      <c r="D755">
        <v>58</v>
      </c>
      <c r="E755" t="s">
        <v>110</v>
      </c>
      <c r="F755" t="s">
        <v>29</v>
      </c>
      <c r="G755" t="s">
        <v>30</v>
      </c>
      <c r="H755">
        <v>4</v>
      </c>
      <c r="I755" t="s">
        <v>114</v>
      </c>
      <c r="J755">
        <v>42</v>
      </c>
      <c r="K755" t="s">
        <v>164</v>
      </c>
      <c r="L755">
        <v>600</v>
      </c>
      <c r="M755">
        <v>10</v>
      </c>
      <c r="N755">
        <v>6000</v>
      </c>
      <c r="O755">
        <v>179.71</v>
      </c>
      <c r="P755" t="s">
        <v>39</v>
      </c>
    </row>
    <row r="756" spans="1:17" x14ac:dyDescent="0.25">
      <c r="A756" t="s">
        <v>850</v>
      </c>
      <c r="B756" t="s">
        <v>851</v>
      </c>
      <c r="C756" s="1">
        <v>45717</v>
      </c>
      <c r="D756">
        <v>58</v>
      </c>
      <c r="E756" t="s">
        <v>110</v>
      </c>
      <c r="F756" t="s">
        <v>20</v>
      </c>
      <c r="G756" t="s">
        <v>30</v>
      </c>
      <c r="H756">
        <v>4</v>
      </c>
      <c r="I756" t="s">
        <v>114</v>
      </c>
      <c r="J756">
        <v>42</v>
      </c>
      <c r="K756" t="s">
        <v>46</v>
      </c>
      <c r="L756">
        <v>4500</v>
      </c>
      <c r="M756">
        <v>8</v>
      </c>
      <c r="N756">
        <v>36000</v>
      </c>
      <c r="O756">
        <v>157.96</v>
      </c>
      <c r="P756" t="s">
        <v>39</v>
      </c>
    </row>
    <row r="757" spans="1:17" x14ac:dyDescent="0.25">
      <c r="A757" t="s">
        <v>850</v>
      </c>
      <c r="B757" t="s">
        <v>851</v>
      </c>
      <c r="C757" s="1">
        <v>45717</v>
      </c>
      <c r="D757">
        <v>58</v>
      </c>
      <c r="E757" t="s">
        <v>110</v>
      </c>
      <c r="F757" t="s">
        <v>36</v>
      </c>
      <c r="G757" t="s">
        <v>30</v>
      </c>
      <c r="H757">
        <v>4</v>
      </c>
      <c r="I757" t="s">
        <v>114</v>
      </c>
      <c r="J757">
        <v>42</v>
      </c>
      <c r="K757" t="s">
        <v>57</v>
      </c>
      <c r="L757">
        <v>150000</v>
      </c>
      <c r="M757">
        <v>10</v>
      </c>
      <c r="N757">
        <v>1500000</v>
      </c>
      <c r="O757">
        <v>74.69</v>
      </c>
      <c r="P757" t="s">
        <v>39</v>
      </c>
    </row>
    <row r="758" spans="1:17" x14ac:dyDescent="0.25">
      <c r="A758" t="s">
        <v>852</v>
      </c>
      <c r="B758" t="s">
        <v>853</v>
      </c>
      <c r="C758" s="1">
        <v>45689</v>
      </c>
      <c r="D758">
        <v>34</v>
      </c>
      <c r="E758" t="s">
        <v>152</v>
      </c>
      <c r="F758" t="s">
        <v>36</v>
      </c>
      <c r="G758" t="s">
        <v>30</v>
      </c>
      <c r="H758">
        <v>5</v>
      </c>
      <c r="I758" t="s">
        <v>55</v>
      </c>
      <c r="J758">
        <v>30</v>
      </c>
      <c r="K758" t="s">
        <v>65</v>
      </c>
      <c r="L758">
        <v>30000</v>
      </c>
      <c r="M758">
        <v>4</v>
      </c>
      <c r="N758">
        <v>120000</v>
      </c>
      <c r="O758">
        <v>32.67</v>
      </c>
      <c r="P758" t="s">
        <v>39</v>
      </c>
    </row>
    <row r="759" spans="1:17" x14ac:dyDescent="0.25">
      <c r="A759" t="s">
        <v>852</v>
      </c>
      <c r="B759" t="s">
        <v>853</v>
      </c>
      <c r="C759" s="1">
        <v>45689</v>
      </c>
      <c r="D759">
        <v>34</v>
      </c>
      <c r="E759" t="s">
        <v>152</v>
      </c>
      <c r="F759" t="s">
        <v>41</v>
      </c>
      <c r="G759" t="s">
        <v>30</v>
      </c>
      <c r="H759">
        <v>5</v>
      </c>
      <c r="I759" t="s">
        <v>55</v>
      </c>
      <c r="J759">
        <v>30</v>
      </c>
      <c r="K759" t="s">
        <v>42</v>
      </c>
      <c r="L759">
        <v>9000</v>
      </c>
      <c r="M759">
        <v>19</v>
      </c>
      <c r="N759">
        <v>171000</v>
      </c>
      <c r="O759">
        <v>198.76</v>
      </c>
      <c r="P759" t="s">
        <v>39</v>
      </c>
    </row>
    <row r="760" spans="1:17" x14ac:dyDescent="0.25">
      <c r="A760" t="s">
        <v>852</v>
      </c>
      <c r="B760" t="s">
        <v>853</v>
      </c>
      <c r="C760" s="1">
        <v>45689</v>
      </c>
      <c r="D760">
        <v>34</v>
      </c>
      <c r="E760" t="s">
        <v>152</v>
      </c>
      <c r="F760" t="s">
        <v>29</v>
      </c>
      <c r="G760" t="s">
        <v>30</v>
      </c>
      <c r="H760">
        <v>5</v>
      </c>
      <c r="I760" t="s">
        <v>55</v>
      </c>
      <c r="J760">
        <v>30</v>
      </c>
      <c r="K760" t="s">
        <v>164</v>
      </c>
      <c r="L760">
        <v>600</v>
      </c>
      <c r="M760">
        <v>12</v>
      </c>
      <c r="N760">
        <v>7200</v>
      </c>
      <c r="O760">
        <v>88.46</v>
      </c>
      <c r="P760" t="s">
        <v>39</v>
      </c>
    </row>
    <row r="761" spans="1:17" x14ac:dyDescent="0.25">
      <c r="A761" t="s">
        <v>854</v>
      </c>
      <c r="B761" t="s">
        <v>855</v>
      </c>
      <c r="C761" s="1">
        <v>45689</v>
      </c>
      <c r="D761">
        <v>42</v>
      </c>
      <c r="E761" t="s">
        <v>128</v>
      </c>
      <c r="F761" t="s">
        <v>36</v>
      </c>
      <c r="G761" t="s">
        <v>30</v>
      </c>
      <c r="H761">
        <v>3</v>
      </c>
      <c r="I761" t="s">
        <v>50</v>
      </c>
      <c r="J761">
        <v>23</v>
      </c>
      <c r="K761" t="s">
        <v>38</v>
      </c>
      <c r="L761">
        <v>20000</v>
      </c>
      <c r="M761">
        <v>13</v>
      </c>
      <c r="N761">
        <v>260000</v>
      </c>
      <c r="O761">
        <v>184.13</v>
      </c>
      <c r="P761" t="s">
        <v>39</v>
      </c>
    </row>
    <row r="762" spans="1:17" x14ac:dyDescent="0.25">
      <c r="A762" t="s">
        <v>856</v>
      </c>
      <c r="B762" t="s">
        <v>857</v>
      </c>
      <c r="C762" s="1">
        <v>45658</v>
      </c>
      <c r="D762">
        <v>34</v>
      </c>
      <c r="E762" t="s">
        <v>35</v>
      </c>
      <c r="F762" t="s">
        <v>36</v>
      </c>
      <c r="G762" t="s">
        <v>30</v>
      </c>
      <c r="H762">
        <v>5</v>
      </c>
      <c r="I762" t="s">
        <v>55</v>
      </c>
      <c r="J762">
        <v>10</v>
      </c>
      <c r="K762" t="s">
        <v>62</v>
      </c>
      <c r="L762">
        <v>24000</v>
      </c>
      <c r="M762">
        <v>19</v>
      </c>
      <c r="N762">
        <v>456000</v>
      </c>
      <c r="O762">
        <v>193.94</v>
      </c>
      <c r="P762" t="s">
        <v>39</v>
      </c>
    </row>
    <row r="763" spans="1:17" x14ac:dyDescent="0.25">
      <c r="A763" t="s">
        <v>856</v>
      </c>
      <c r="B763" t="s">
        <v>857</v>
      </c>
      <c r="C763" s="1">
        <v>45658</v>
      </c>
      <c r="D763">
        <v>34</v>
      </c>
      <c r="E763" t="s">
        <v>35</v>
      </c>
      <c r="F763" t="s">
        <v>20</v>
      </c>
      <c r="G763" t="s">
        <v>30</v>
      </c>
      <c r="H763">
        <v>5</v>
      </c>
      <c r="I763" t="s">
        <v>55</v>
      </c>
      <c r="J763">
        <v>10</v>
      </c>
      <c r="K763" t="s">
        <v>46</v>
      </c>
      <c r="L763">
        <v>4500</v>
      </c>
      <c r="M763">
        <v>15</v>
      </c>
      <c r="N763">
        <v>67500</v>
      </c>
      <c r="O763">
        <v>160.02000000000001</v>
      </c>
      <c r="P763" t="s">
        <v>39</v>
      </c>
    </row>
    <row r="764" spans="1:17" x14ac:dyDescent="0.25">
      <c r="A764" t="s">
        <v>858</v>
      </c>
      <c r="B764" t="s">
        <v>859</v>
      </c>
      <c r="C764" s="1">
        <v>45658</v>
      </c>
      <c r="D764">
        <v>30</v>
      </c>
      <c r="E764" t="s">
        <v>213</v>
      </c>
      <c r="F764" t="s">
        <v>29</v>
      </c>
      <c r="G764" t="s">
        <v>21</v>
      </c>
      <c r="H764">
        <v>3</v>
      </c>
      <c r="I764" t="s">
        <v>50</v>
      </c>
      <c r="J764">
        <v>9</v>
      </c>
      <c r="K764" t="s">
        <v>56</v>
      </c>
      <c r="L764">
        <v>3500</v>
      </c>
      <c r="M764">
        <v>2</v>
      </c>
      <c r="N764">
        <v>7000</v>
      </c>
      <c r="O764">
        <v>18.95</v>
      </c>
      <c r="P764" t="s">
        <v>24</v>
      </c>
      <c r="Q764" t="s">
        <v>25</v>
      </c>
    </row>
    <row r="765" spans="1:17" x14ac:dyDescent="0.25">
      <c r="A765" t="s">
        <v>860</v>
      </c>
      <c r="B765" t="s">
        <v>861</v>
      </c>
      <c r="C765" s="1">
        <v>45658</v>
      </c>
      <c r="D765">
        <v>44</v>
      </c>
      <c r="E765" t="s">
        <v>192</v>
      </c>
      <c r="F765" t="s">
        <v>41</v>
      </c>
      <c r="G765" t="s">
        <v>21</v>
      </c>
      <c r="H765">
        <v>5</v>
      </c>
      <c r="I765" t="s">
        <v>55</v>
      </c>
      <c r="J765">
        <v>2</v>
      </c>
      <c r="K765" t="s">
        <v>38</v>
      </c>
      <c r="L765">
        <v>20000</v>
      </c>
      <c r="M765">
        <v>20</v>
      </c>
      <c r="N765">
        <v>400000</v>
      </c>
      <c r="O765">
        <v>98.35</v>
      </c>
      <c r="P765" t="s">
        <v>39</v>
      </c>
    </row>
    <row r="766" spans="1:17" x14ac:dyDescent="0.25">
      <c r="A766" t="s">
        <v>860</v>
      </c>
      <c r="B766" t="s">
        <v>861</v>
      </c>
      <c r="C766" s="1">
        <v>45658</v>
      </c>
      <c r="D766">
        <v>44</v>
      </c>
      <c r="E766" t="s">
        <v>192</v>
      </c>
      <c r="F766" t="s">
        <v>36</v>
      </c>
      <c r="G766" t="s">
        <v>21</v>
      </c>
      <c r="H766">
        <v>5</v>
      </c>
      <c r="I766" t="s">
        <v>55</v>
      </c>
      <c r="J766">
        <v>2</v>
      </c>
      <c r="K766" t="s">
        <v>42</v>
      </c>
      <c r="L766">
        <v>9000</v>
      </c>
      <c r="M766">
        <v>12</v>
      </c>
      <c r="N766">
        <v>108000</v>
      </c>
      <c r="O766">
        <v>181.74</v>
      </c>
      <c r="P766" t="s">
        <v>39</v>
      </c>
    </row>
    <row r="767" spans="1:17" x14ac:dyDescent="0.25">
      <c r="A767" t="s">
        <v>860</v>
      </c>
      <c r="B767" t="s">
        <v>861</v>
      </c>
      <c r="C767" s="1">
        <v>45658</v>
      </c>
      <c r="D767">
        <v>44</v>
      </c>
      <c r="E767" t="s">
        <v>192</v>
      </c>
      <c r="F767" t="s">
        <v>20</v>
      </c>
      <c r="G767" t="s">
        <v>21</v>
      </c>
      <c r="H767">
        <v>5</v>
      </c>
      <c r="I767" t="s">
        <v>55</v>
      </c>
      <c r="J767">
        <v>2</v>
      </c>
      <c r="K767" t="s">
        <v>23</v>
      </c>
      <c r="L767">
        <v>35000</v>
      </c>
      <c r="M767">
        <v>14</v>
      </c>
      <c r="N767">
        <v>490000</v>
      </c>
      <c r="O767">
        <v>30.02</v>
      </c>
      <c r="P767" t="s">
        <v>39</v>
      </c>
    </row>
    <row r="768" spans="1:17" x14ac:dyDescent="0.25">
      <c r="A768" t="s">
        <v>862</v>
      </c>
      <c r="B768" t="s">
        <v>863</v>
      </c>
      <c r="C768" s="1">
        <v>45717</v>
      </c>
      <c r="D768">
        <v>65</v>
      </c>
      <c r="E768" t="s">
        <v>45</v>
      </c>
      <c r="F768" t="s">
        <v>41</v>
      </c>
      <c r="G768" t="s">
        <v>21</v>
      </c>
      <c r="H768">
        <v>3</v>
      </c>
      <c r="I768" t="s">
        <v>50</v>
      </c>
      <c r="J768">
        <v>19</v>
      </c>
      <c r="K768" t="s">
        <v>71</v>
      </c>
      <c r="L768">
        <v>14500</v>
      </c>
      <c r="M768">
        <v>14</v>
      </c>
      <c r="N768">
        <v>203000</v>
      </c>
      <c r="O768">
        <v>148.43</v>
      </c>
      <c r="P768" t="s">
        <v>39</v>
      </c>
    </row>
    <row r="769" spans="1:17" x14ac:dyDescent="0.25">
      <c r="A769" t="s">
        <v>862</v>
      </c>
      <c r="B769" t="s">
        <v>863</v>
      </c>
      <c r="C769" s="1">
        <v>45717</v>
      </c>
      <c r="D769">
        <v>65</v>
      </c>
      <c r="E769" t="s">
        <v>45</v>
      </c>
      <c r="F769" t="s">
        <v>29</v>
      </c>
      <c r="G769" t="s">
        <v>21</v>
      </c>
      <c r="H769">
        <v>3</v>
      </c>
      <c r="I769" t="s">
        <v>50</v>
      </c>
      <c r="J769">
        <v>19</v>
      </c>
      <c r="K769" t="s">
        <v>31</v>
      </c>
      <c r="L769">
        <v>5500</v>
      </c>
      <c r="M769">
        <v>14</v>
      </c>
      <c r="N769">
        <v>77000</v>
      </c>
      <c r="O769">
        <v>58.08</v>
      </c>
      <c r="P769" t="s">
        <v>39</v>
      </c>
    </row>
    <row r="770" spans="1:17" x14ac:dyDescent="0.25">
      <c r="A770" t="s">
        <v>864</v>
      </c>
      <c r="B770" t="s">
        <v>865</v>
      </c>
      <c r="C770" s="1">
        <v>45717</v>
      </c>
      <c r="D770">
        <v>33</v>
      </c>
      <c r="E770" t="s">
        <v>299</v>
      </c>
      <c r="F770" t="s">
        <v>36</v>
      </c>
      <c r="G770" t="s">
        <v>21</v>
      </c>
      <c r="H770">
        <v>4</v>
      </c>
      <c r="I770" t="s">
        <v>114</v>
      </c>
      <c r="J770">
        <v>14</v>
      </c>
      <c r="K770" t="s">
        <v>38</v>
      </c>
      <c r="L770">
        <v>20000</v>
      </c>
      <c r="M770">
        <v>9</v>
      </c>
      <c r="N770">
        <v>180000</v>
      </c>
      <c r="O770">
        <v>1.82</v>
      </c>
      <c r="P770" t="s">
        <v>39</v>
      </c>
    </row>
    <row r="771" spans="1:17" x14ac:dyDescent="0.25">
      <c r="A771" t="s">
        <v>864</v>
      </c>
      <c r="B771" t="s">
        <v>865</v>
      </c>
      <c r="C771" s="1">
        <v>45717</v>
      </c>
      <c r="D771">
        <v>33</v>
      </c>
      <c r="E771" t="s">
        <v>299</v>
      </c>
      <c r="F771" t="s">
        <v>41</v>
      </c>
      <c r="G771" t="s">
        <v>21</v>
      </c>
      <c r="H771">
        <v>4</v>
      </c>
      <c r="I771" t="s">
        <v>114</v>
      </c>
      <c r="J771">
        <v>14</v>
      </c>
      <c r="K771" t="s">
        <v>71</v>
      </c>
      <c r="L771">
        <v>14500</v>
      </c>
      <c r="M771">
        <v>15</v>
      </c>
      <c r="N771">
        <v>217500</v>
      </c>
      <c r="O771">
        <v>35.39</v>
      </c>
      <c r="P771" t="s">
        <v>39</v>
      </c>
    </row>
    <row r="772" spans="1:17" x14ac:dyDescent="0.25">
      <c r="A772" t="s">
        <v>864</v>
      </c>
      <c r="B772" t="s">
        <v>865</v>
      </c>
      <c r="C772" s="1">
        <v>45717</v>
      </c>
      <c r="D772">
        <v>33</v>
      </c>
      <c r="E772" t="s">
        <v>299</v>
      </c>
      <c r="F772" t="s">
        <v>20</v>
      </c>
      <c r="G772" t="s">
        <v>21</v>
      </c>
      <c r="H772">
        <v>4</v>
      </c>
      <c r="I772" t="s">
        <v>114</v>
      </c>
      <c r="J772">
        <v>14</v>
      </c>
      <c r="K772" t="s">
        <v>46</v>
      </c>
      <c r="L772">
        <v>4500</v>
      </c>
      <c r="M772">
        <v>13</v>
      </c>
      <c r="N772">
        <v>58500</v>
      </c>
      <c r="O772">
        <v>40.25</v>
      </c>
      <c r="P772" t="s">
        <v>39</v>
      </c>
    </row>
    <row r="773" spans="1:17" x14ac:dyDescent="0.25">
      <c r="A773" t="s">
        <v>866</v>
      </c>
      <c r="B773" t="s">
        <v>867</v>
      </c>
      <c r="C773" s="1">
        <v>45717</v>
      </c>
      <c r="D773">
        <v>78</v>
      </c>
      <c r="E773" t="s">
        <v>128</v>
      </c>
      <c r="F773" t="s">
        <v>20</v>
      </c>
      <c r="G773" t="s">
        <v>30</v>
      </c>
      <c r="H773">
        <v>4</v>
      </c>
      <c r="I773" t="s">
        <v>114</v>
      </c>
      <c r="J773">
        <v>54</v>
      </c>
      <c r="K773" t="s">
        <v>58</v>
      </c>
      <c r="L773">
        <v>16000</v>
      </c>
      <c r="M773">
        <v>10</v>
      </c>
      <c r="N773">
        <v>160000</v>
      </c>
      <c r="O773">
        <v>31.23</v>
      </c>
      <c r="P773" t="s">
        <v>39</v>
      </c>
    </row>
    <row r="774" spans="1:17" x14ac:dyDescent="0.25">
      <c r="A774" t="s">
        <v>866</v>
      </c>
      <c r="B774" t="s">
        <v>867</v>
      </c>
      <c r="C774" s="1">
        <v>45717</v>
      </c>
      <c r="D774">
        <v>78</v>
      </c>
      <c r="E774" t="s">
        <v>128</v>
      </c>
      <c r="F774" t="s">
        <v>41</v>
      </c>
      <c r="G774" t="s">
        <v>30</v>
      </c>
      <c r="H774">
        <v>4</v>
      </c>
      <c r="I774" t="s">
        <v>114</v>
      </c>
      <c r="J774">
        <v>54</v>
      </c>
      <c r="K774" t="s">
        <v>71</v>
      </c>
      <c r="L774">
        <v>14500</v>
      </c>
      <c r="M774">
        <v>10</v>
      </c>
      <c r="N774">
        <v>145000</v>
      </c>
      <c r="O774">
        <v>25.27</v>
      </c>
      <c r="P774" t="s">
        <v>39</v>
      </c>
    </row>
    <row r="775" spans="1:17" x14ac:dyDescent="0.25">
      <c r="A775" t="s">
        <v>868</v>
      </c>
      <c r="B775" t="s">
        <v>869</v>
      </c>
      <c r="C775" s="1">
        <v>45658</v>
      </c>
      <c r="D775">
        <v>38</v>
      </c>
      <c r="E775" t="s">
        <v>90</v>
      </c>
      <c r="F775" t="s">
        <v>36</v>
      </c>
      <c r="G775" t="s">
        <v>21</v>
      </c>
      <c r="H775">
        <v>3</v>
      </c>
      <c r="I775" t="s">
        <v>50</v>
      </c>
      <c r="J775">
        <v>2</v>
      </c>
      <c r="K775" t="s">
        <v>57</v>
      </c>
      <c r="L775">
        <v>150000</v>
      </c>
      <c r="M775">
        <v>9</v>
      </c>
      <c r="N775">
        <v>1350000</v>
      </c>
      <c r="O775">
        <v>113.33</v>
      </c>
      <c r="P775" t="s">
        <v>39</v>
      </c>
    </row>
    <row r="776" spans="1:17" x14ac:dyDescent="0.25">
      <c r="A776" t="s">
        <v>870</v>
      </c>
      <c r="B776" t="s">
        <v>871</v>
      </c>
      <c r="C776" s="1">
        <v>45717</v>
      </c>
      <c r="D776">
        <v>31</v>
      </c>
      <c r="E776" t="s">
        <v>45</v>
      </c>
      <c r="F776" t="s">
        <v>36</v>
      </c>
      <c r="G776" t="s">
        <v>21</v>
      </c>
      <c r="H776">
        <v>2</v>
      </c>
      <c r="I776" t="s">
        <v>22</v>
      </c>
      <c r="J776">
        <v>55</v>
      </c>
      <c r="K776" t="s">
        <v>57</v>
      </c>
      <c r="L776">
        <v>150000</v>
      </c>
      <c r="M776">
        <v>5</v>
      </c>
      <c r="N776">
        <v>750000</v>
      </c>
      <c r="O776">
        <v>175.72</v>
      </c>
      <c r="P776" t="s">
        <v>39</v>
      </c>
    </row>
    <row r="777" spans="1:17" x14ac:dyDescent="0.25">
      <c r="A777" t="s">
        <v>872</v>
      </c>
      <c r="B777" t="s">
        <v>873</v>
      </c>
      <c r="C777" s="1">
        <v>45689</v>
      </c>
      <c r="D777">
        <v>36</v>
      </c>
      <c r="E777" t="s">
        <v>49</v>
      </c>
      <c r="F777" t="s">
        <v>41</v>
      </c>
      <c r="G777" t="s">
        <v>30</v>
      </c>
      <c r="H777">
        <v>3</v>
      </c>
      <c r="I777" t="s">
        <v>50</v>
      </c>
      <c r="J777">
        <v>24</v>
      </c>
      <c r="K777" t="s">
        <v>38</v>
      </c>
      <c r="L777">
        <v>20000</v>
      </c>
      <c r="M777">
        <v>20</v>
      </c>
      <c r="N777">
        <v>400000</v>
      </c>
      <c r="O777">
        <v>153.06</v>
      </c>
      <c r="P777" t="s">
        <v>24</v>
      </c>
      <c r="Q777" t="s">
        <v>96</v>
      </c>
    </row>
    <row r="778" spans="1:17" x14ac:dyDescent="0.25">
      <c r="A778" t="s">
        <v>872</v>
      </c>
      <c r="B778" t="s">
        <v>873</v>
      </c>
      <c r="C778" s="1">
        <v>45689</v>
      </c>
      <c r="D778">
        <v>36</v>
      </c>
      <c r="E778" t="s">
        <v>49</v>
      </c>
      <c r="F778" t="s">
        <v>36</v>
      </c>
      <c r="G778" t="s">
        <v>30</v>
      </c>
      <c r="H778">
        <v>3</v>
      </c>
      <c r="I778" t="s">
        <v>50</v>
      </c>
      <c r="J778">
        <v>24</v>
      </c>
      <c r="K778" t="s">
        <v>65</v>
      </c>
      <c r="L778">
        <v>30000</v>
      </c>
      <c r="M778">
        <v>11</v>
      </c>
      <c r="N778">
        <v>330000</v>
      </c>
      <c r="O778">
        <v>108.97</v>
      </c>
      <c r="P778" t="s">
        <v>24</v>
      </c>
      <c r="Q778" t="s">
        <v>96</v>
      </c>
    </row>
    <row r="779" spans="1:17" x14ac:dyDescent="0.25">
      <c r="A779" t="s">
        <v>872</v>
      </c>
      <c r="B779" t="s">
        <v>873</v>
      </c>
      <c r="C779" s="1">
        <v>45689</v>
      </c>
      <c r="D779">
        <v>36</v>
      </c>
      <c r="E779" t="s">
        <v>49</v>
      </c>
      <c r="F779" t="s">
        <v>29</v>
      </c>
      <c r="G779" t="s">
        <v>30</v>
      </c>
      <c r="H779">
        <v>3</v>
      </c>
      <c r="I779" t="s">
        <v>50</v>
      </c>
      <c r="J779">
        <v>24</v>
      </c>
      <c r="K779" t="s">
        <v>40</v>
      </c>
      <c r="L779">
        <v>500</v>
      </c>
      <c r="M779">
        <v>12</v>
      </c>
      <c r="N779">
        <v>6000</v>
      </c>
      <c r="O779">
        <v>54.66</v>
      </c>
      <c r="P779" t="s">
        <v>24</v>
      </c>
      <c r="Q779" t="s">
        <v>96</v>
      </c>
    </row>
    <row r="780" spans="1:17" x14ac:dyDescent="0.25">
      <c r="A780" t="s">
        <v>874</v>
      </c>
      <c r="B780" t="s">
        <v>875</v>
      </c>
      <c r="C780" s="1">
        <v>45717</v>
      </c>
      <c r="D780">
        <v>61</v>
      </c>
      <c r="E780" t="s">
        <v>54</v>
      </c>
      <c r="F780" t="s">
        <v>36</v>
      </c>
      <c r="G780" t="s">
        <v>21</v>
      </c>
      <c r="H780">
        <v>3</v>
      </c>
      <c r="I780" t="s">
        <v>50</v>
      </c>
      <c r="J780">
        <v>9</v>
      </c>
      <c r="K780" t="s">
        <v>38</v>
      </c>
      <c r="L780">
        <v>20000</v>
      </c>
      <c r="M780">
        <v>17</v>
      </c>
      <c r="N780">
        <v>340000</v>
      </c>
      <c r="O780">
        <v>43.97</v>
      </c>
      <c r="P780" t="s">
        <v>39</v>
      </c>
    </row>
    <row r="781" spans="1:17" x14ac:dyDescent="0.25">
      <c r="A781" t="s">
        <v>874</v>
      </c>
      <c r="B781" t="s">
        <v>875</v>
      </c>
      <c r="C781" s="1">
        <v>45717</v>
      </c>
      <c r="D781">
        <v>61</v>
      </c>
      <c r="E781" t="s">
        <v>54</v>
      </c>
      <c r="F781" t="s">
        <v>41</v>
      </c>
      <c r="G781" t="s">
        <v>21</v>
      </c>
      <c r="H781">
        <v>3</v>
      </c>
      <c r="I781" t="s">
        <v>50</v>
      </c>
      <c r="J781">
        <v>9</v>
      </c>
      <c r="K781" t="s">
        <v>38</v>
      </c>
      <c r="L781">
        <v>20000</v>
      </c>
      <c r="M781">
        <v>18</v>
      </c>
      <c r="N781">
        <v>360000</v>
      </c>
      <c r="O781">
        <v>166.4</v>
      </c>
      <c r="P781" t="s">
        <v>39</v>
      </c>
    </row>
    <row r="782" spans="1:17" x14ac:dyDescent="0.25">
      <c r="A782" t="s">
        <v>876</v>
      </c>
      <c r="B782" t="s">
        <v>877</v>
      </c>
      <c r="C782" s="1">
        <v>45658</v>
      </c>
      <c r="D782">
        <v>30</v>
      </c>
      <c r="E782" t="s">
        <v>110</v>
      </c>
      <c r="F782" t="s">
        <v>29</v>
      </c>
      <c r="G782" t="s">
        <v>30</v>
      </c>
      <c r="H782">
        <v>1</v>
      </c>
      <c r="I782" t="s">
        <v>37</v>
      </c>
      <c r="J782">
        <v>59</v>
      </c>
      <c r="K782" t="s">
        <v>56</v>
      </c>
      <c r="L782">
        <v>3500</v>
      </c>
      <c r="M782">
        <v>12</v>
      </c>
      <c r="N782">
        <v>42000</v>
      </c>
      <c r="O782">
        <v>62.66</v>
      </c>
      <c r="P782" t="s">
        <v>39</v>
      </c>
    </row>
    <row r="783" spans="1:17" x14ac:dyDescent="0.25">
      <c r="A783" t="s">
        <v>878</v>
      </c>
      <c r="B783" t="s">
        <v>879</v>
      </c>
      <c r="C783" s="1">
        <v>45717</v>
      </c>
      <c r="D783">
        <v>72</v>
      </c>
      <c r="E783" t="s">
        <v>75</v>
      </c>
      <c r="F783" t="s">
        <v>20</v>
      </c>
      <c r="G783" t="s">
        <v>30</v>
      </c>
      <c r="H783">
        <v>1</v>
      </c>
      <c r="I783" t="s">
        <v>37</v>
      </c>
      <c r="J783">
        <v>12</v>
      </c>
      <c r="K783" t="s">
        <v>46</v>
      </c>
      <c r="L783">
        <v>4500</v>
      </c>
      <c r="M783">
        <v>5</v>
      </c>
      <c r="N783">
        <v>22500</v>
      </c>
      <c r="O783">
        <v>171.43</v>
      </c>
      <c r="P783" t="s">
        <v>39</v>
      </c>
    </row>
    <row r="784" spans="1:17" x14ac:dyDescent="0.25">
      <c r="A784" t="s">
        <v>880</v>
      </c>
      <c r="B784" t="s">
        <v>881</v>
      </c>
      <c r="C784" s="1">
        <v>45658</v>
      </c>
      <c r="D784">
        <v>55</v>
      </c>
      <c r="E784" t="s">
        <v>140</v>
      </c>
      <c r="F784" t="s">
        <v>41</v>
      </c>
      <c r="G784" t="s">
        <v>21</v>
      </c>
      <c r="H784">
        <v>4</v>
      </c>
      <c r="I784" t="s">
        <v>114</v>
      </c>
      <c r="J784">
        <v>9</v>
      </c>
      <c r="K784" t="s">
        <v>42</v>
      </c>
      <c r="L784">
        <v>9000</v>
      </c>
      <c r="M784">
        <v>14</v>
      </c>
      <c r="N784">
        <v>126000</v>
      </c>
      <c r="O784">
        <v>155.05000000000001</v>
      </c>
      <c r="P784" t="s">
        <v>39</v>
      </c>
    </row>
    <row r="785" spans="1:17" x14ac:dyDescent="0.25">
      <c r="A785" t="s">
        <v>882</v>
      </c>
      <c r="B785" t="s">
        <v>883</v>
      </c>
      <c r="C785" s="1">
        <v>45658</v>
      </c>
      <c r="D785">
        <v>41</v>
      </c>
      <c r="E785" t="s">
        <v>95</v>
      </c>
      <c r="F785" t="s">
        <v>41</v>
      </c>
      <c r="G785" t="s">
        <v>21</v>
      </c>
      <c r="H785">
        <v>4</v>
      </c>
      <c r="I785" t="s">
        <v>114</v>
      </c>
      <c r="J785">
        <v>51</v>
      </c>
      <c r="K785" t="s">
        <v>65</v>
      </c>
      <c r="L785">
        <v>30000</v>
      </c>
      <c r="M785">
        <v>4</v>
      </c>
      <c r="N785">
        <v>120000</v>
      </c>
      <c r="O785">
        <v>133.68</v>
      </c>
      <c r="P785" t="s">
        <v>24</v>
      </c>
      <c r="Q785" t="s">
        <v>96</v>
      </c>
    </row>
    <row r="786" spans="1:17" x14ac:dyDescent="0.25">
      <c r="A786" t="s">
        <v>884</v>
      </c>
      <c r="B786" t="s">
        <v>885</v>
      </c>
      <c r="C786" s="1">
        <v>45717</v>
      </c>
      <c r="D786">
        <v>42</v>
      </c>
      <c r="E786" t="s">
        <v>121</v>
      </c>
      <c r="F786" t="s">
        <v>36</v>
      </c>
      <c r="G786" t="s">
        <v>21</v>
      </c>
      <c r="H786">
        <v>1</v>
      </c>
      <c r="I786" t="s">
        <v>37</v>
      </c>
      <c r="J786">
        <v>43</v>
      </c>
      <c r="K786" t="s">
        <v>115</v>
      </c>
      <c r="L786">
        <v>25000</v>
      </c>
      <c r="M786">
        <v>17</v>
      </c>
      <c r="N786">
        <v>425000</v>
      </c>
      <c r="O786">
        <v>32.53</v>
      </c>
      <c r="P786" t="s">
        <v>24</v>
      </c>
      <c r="Q786" t="s">
        <v>32</v>
      </c>
    </row>
    <row r="787" spans="1:17" x14ac:dyDescent="0.25">
      <c r="A787" t="s">
        <v>884</v>
      </c>
      <c r="B787" t="s">
        <v>885</v>
      </c>
      <c r="C787" s="1">
        <v>45717</v>
      </c>
      <c r="D787">
        <v>42</v>
      </c>
      <c r="E787" t="s">
        <v>121</v>
      </c>
      <c r="F787" t="s">
        <v>29</v>
      </c>
      <c r="G787" t="s">
        <v>21</v>
      </c>
      <c r="H787">
        <v>1</v>
      </c>
      <c r="I787" t="s">
        <v>37</v>
      </c>
      <c r="J787">
        <v>43</v>
      </c>
      <c r="K787" t="s">
        <v>72</v>
      </c>
      <c r="L787">
        <v>350</v>
      </c>
      <c r="M787">
        <v>3</v>
      </c>
      <c r="N787">
        <v>1050</v>
      </c>
      <c r="O787">
        <v>101.23</v>
      </c>
      <c r="P787" t="s">
        <v>24</v>
      </c>
      <c r="Q787" t="s">
        <v>32</v>
      </c>
    </row>
    <row r="788" spans="1:17" x14ac:dyDescent="0.25">
      <c r="A788" t="s">
        <v>884</v>
      </c>
      <c r="B788" t="s">
        <v>885</v>
      </c>
      <c r="C788" s="1">
        <v>45717</v>
      </c>
      <c r="D788">
        <v>42</v>
      </c>
      <c r="E788" t="s">
        <v>121</v>
      </c>
      <c r="F788" t="s">
        <v>20</v>
      </c>
      <c r="G788" t="s">
        <v>21</v>
      </c>
      <c r="H788">
        <v>1</v>
      </c>
      <c r="I788" t="s">
        <v>37</v>
      </c>
      <c r="J788">
        <v>43</v>
      </c>
      <c r="K788" t="s">
        <v>58</v>
      </c>
      <c r="L788">
        <v>16000</v>
      </c>
      <c r="M788">
        <v>1</v>
      </c>
      <c r="N788">
        <v>16000</v>
      </c>
      <c r="O788">
        <v>164.01</v>
      </c>
      <c r="P788" t="s">
        <v>24</v>
      </c>
      <c r="Q788" t="s">
        <v>32</v>
      </c>
    </row>
    <row r="789" spans="1:17" x14ac:dyDescent="0.25">
      <c r="A789" t="s">
        <v>886</v>
      </c>
      <c r="B789" t="s">
        <v>887</v>
      </c>
      <c r="C789" s="1">
        <v>45658</v>
      </c>
      <c r="D789">
        <v>43</v>
      </c>
      <c r="E789" t="s">
        <v>121</v>
      </c>
      <c r="F789" t="s">
        <v>29</v>
      </c>
      <c r="G789" t="s">
        <v>30</v>
      </c>
      <c r="H789">
        <v>1</v>
      </c>
      <c r="I789" t="s">
        <v>37</v>
      </c>
      <c r="J789">
        <v>11</v>
      </c>
      <c r="K789" t="s">
        <v>31</v>
      </c>
      <c r="L789">
        <v>5500</v>
      </c>
      <c r="M789">
        <v>4</v>
      </c>
      <c r="N789">
        <v>22000</v>
      </c>
      <c r="O789">
        <v>134.87</v>
      </c>
      <c r="P789" t="s">
        <v>39</v>
      </c>
    </row>
    <row r="790" spans="1:17" x14ac:dyDescent="0.25">
      <c r="A790" t="s">
        <v>886</v>
      </c>
      <c r="B790" t="s">
        <v>887</v>
      </c>
      <c r="C790" s="1">
        <v>45658</v>
      </c>
      <c r="D790">
        <v>43</v>
      </c>
      <c r="E790" t="s">
        <v>121</v>
      </c>
      <c r="F790" t="s">
        <v>20</v>
      </c>
      <c r="G790" t="s">
        <v>30</v>
      </c>
      <c r="H790">
        <v>1</v>
      </c>
      <c r="I790" t="s">
        <v>37</v>
      </c>
      <c r="J790">
        <v>11</v>
      </c>
      <c r="K790" t="s">
        <v>46</v>
      </c>
      <c r="L790">
        <v>4500</v>
      </c>
      <c r="M790">
        <v>13</v>
      </c>
      <c r="N790">
        <v>58500</v>
      </c>
      <c r="O790">
        <v>167.03</v>
      </c>
      <c r="P790" t="s">
        <v>39</v>
      </c>
    </row>
    <row r="791" spans="1:17" x14ac:dyDescent="0.25">
      <c r="A791" t="s">
        <v>886</v>
      </c>
      <c r="B791" t="s">
        <v>887</v>
      </c>
      <c r="C791" s="1">
        <v>45658</v>
      </c>
      <c r="D791">
        <v>43</v>
      </c>
      <c r="E791" t="s">
        <v>121</v>
      </c>
      <c r="F791" t="s">
        <v>41</v>
      </c>
      <c r="G791" t="s">
        <v>30</v>
      </c>
      <c r="H791">
        <v>1</v>
      </c>
      <c r="I791" t="s">
        <v>37</v>
      </c>
      <c r="J791">
        <v>11</v>
      </c>
      <c r="K791" t="s">
        <v>71</v>
      </c>
      <c r="L791">
        <v>14500</v>
      </c>
      <c r="M791">
        <v>8</v>
      </c>
      <c r="N791">
        <v>116000</v>
      </c>
      <c r="O791">
        <v>43.25</v>
      </c>
      <c r="P791" t="s">
        <v>39</v>
      </c>
    </row>
    <row r="792" spans="1:17" x14ac:dyDescent="0.25">
      <c r="A792" t="s">
        <v>888</v>
      </c>
      <c r="B792" t="s">
        <v>889</v>
      </c>
      <c r="C792" s="1">
        <v>45658</v>
      </c>
      <c r="D792">
        <v>30</v>
      </c>
      <c r="E792" t="s">
        <v>258</v>
      </c>
      <c r="F792" t="s">
        <v>36</v>
      </c>
      <c r="G792" t="s">
        <v>21</v>
      </c>
      <c r="H792">
        <v>5</v>
      </c>
      <c r="I792" t="s">
        <v>55</v>
      </c>
      <c r="J792">
        <v>30</v>
      </c>
      <c r="K792" t="s">
        <v>42</v>
      </c>
      <c r="L792">
        <v>9000</v>
      </c>
      <c r="M792">
        <v>16</v>
      </c>
      <c r="N792">
        <v>144000</v>
      </c>
      <c r="O792">
        <v>16.91</v>
      </c>
      <c r="P792" t="s">
        <v>24</v>
      </c>
      <c r="Q792" t="s">
        <v>32</v>
      </c>
    </row>
    <row r="793" spans="1:17" x14ac:dyDescent="0.25">
      <c r="A793" t="s">
        <v>888</v>
      </c>
      <c r="B793" t="s">
        <v>889</v>
      </c>
      <c r="C793" s="1">
        <v>45658</v>
      </c>
      <c r="D793">
        <v>30</v>
      </c>
      <c r="E793" t="s">
        <v>258</v>
      </c>
      <c r="F793" t="s">
        <v>29</v>
      </c>
      <c r="G793" t="s">
        <v>21</v>
      </c>
      <c r="H793">
        <v>5</v>
      </c>
      <c r="I793" t="s">
        <v>55</v>
      </c>
      <c r="J793">
        <v>30</v>
      </c>
      <c r="K793" t="s">
        <v>83</v>
      </c>
      <c r="L793">
        <v>1000</v>
      </c>
      <c r="M793">
        <v>15</v>
      </c>
      <c r="N793">
        <v>15000</v>
      </c>
      <c r="O793">
        <v>77.260000000000005</v>
      </c>
      <c r="P793" t="s">
        <v>24</v>
      </c>
      <c r="Q793" t="s">
        <v>32</v>
      </c>
    </row>
    <row r="794" spans="1:17" x14ac:dyDescent="0.25">
      <c r="A794" t="s">
        <v>890</v>
      </c>
      <c r="B794" t="s">
        <v>891</v>
      </c>
      <c r="C794" s="1">
        <v>45689</v>
      </c>
      <c r="D794">
        <v>72</v>
      </c>
      <c r="E794" t="s">
        <v>113</v>
      </c>
      <c r="F794" t="s">
        <v>36</v>
      </c>
      <c r="G794" t="s">
        <v>30</v>
      </c>
      <c r="H794">
        <v>2</v>
      </c>
      <c r="I794" t="s">
        <v>22</v>
      </c>
      <c r="J794">
        <v>19</v>
      </c>
      <c r="K794" t="s">
        <v>42</v>
      </c>
      <c r="L794">
        <v>9000</v>
      </c>
      <c r="M794">
        <v>16</v>
      </c>
      <c r="N794">
        <v>144000</v>
      </c>
      <c r="O794">
        <v>199.75</v>
      </c>
      <c r="P794" t="s">
        <v>39</v>
      </c>
    </row>
    <row r="795" spans="1:17" x14ac:dyDescent="0.25">
      <c r="A795" t="s">
        <v>890</v>
      </c>
      <c r="B795" t="s">
        <v>891</v>
      </c>
      <c r="C795" s="1">
        <v>45689</v>
      </c>
      <c r="D795">
        <v>72</v>
      </c>
      <c r="E795" t="s">
        <v>113</v>
      </c>
      <c r="F795" t="s">
        <v>41</v>
      </c>
      <c r="G795" t="s">
        <v>30</v>
      </c>
      <c r="H795">
        <v>2</v>
      </c>
      <c r="I795" t="s">
        <v>22</v>
      </c>
      <c r="J795">
        <v>19</v>
      </c>
      <c r="K795" t="s">
        <v>42</v>
      </c>
      <c r="L795">
        <v>9000</v>
      </c>
      <c r="M795">
        <v>17</v>
      </c>
      <c r="N795">
        <v>153000</v>
      </c>
      <c r="O795">
        <v>79.58</v>
      </c>
      <c r="P795" t="s">
        <v>39</v>
      </c>
    </row>
    <row r="796" spans="1:17" x14ac:dyDescent="0.25">
      <c r="A796" t="s">
        <v>892</v>
      </c>
      <c r="B796" t="s">
        <v>463</v>
      </c>
      <c r="C796" s="1">
        <v>45658</v>
      </c>
      <c r="D796">
        <v>31</v>
      </c>
      <c r="E796" t="s">
        <v>54</v>
      </c>
      <c r="F796" t="s">
        <v>20</v>
      </c>
      <c r="G796" t="s">
        <v>30</v>
      </c>
      <c r="H796">
        <v>2</v>
      </c>
      <c r="I796" t="s">
        <v>22</v>
      </c>
      <c r="J796">
        <v>26</v>
      </c>
      <c r="K796" t="s">
        <v>23</v>
      </c>
      <c r="L796">
        <v>35000</v>
      </c>
      <c r="M796">
        <v>14</v>
      </c>
      <c r="N796">
        <v>490000</v>
      </c>
      <c r="O796">
        <v>24.99</v>
      </c>
      <c r="P796" t="s">
        <v>24</v>
      </c>
      <c r="Q796" t="s">
        <v>265</v>
      </c>
    </row>
    <row r="797" spans="1:17" x14ac:dyDescent="0.25">
      <c r="A797" t="s">
        <v>892</v>
      </c>
      <c r="B797" t="s">
        <v>463</v>
      </c>
      <c r="C797" s="1">
        <v>45658</v>
      </c>
      <c r="D797">
        <v>31</v>
      </c>
      <c r="E797" t="s">
        <v>54</v>
      </c>
      <c r="F797" t="s">
        <v>36</v>
      </c>
      <c r="G797" t="s">
        <v>30</v>
      </c>
      <c r="H797">
        <v>2</v>
      </c>
      <c r="I797" t="s">
        <v>22</v>
      </c>
      <c r="J797">
        <v>26</v>
      </c>
      <c r="K797" t="s">
        <v>57</v>
      </c>
      <c r="L797">
        <v>150000</v>
      </c>
      <c r="M797">
        <v>19</v>
      </c>
      <c r="N797">
        <v>2850000</v>
      </c>
      <c r="O797">
        <v>56.06</v>
      </c>
      <c r="P797" t="s">
        <v>24</v>
      </c>
      <c r="Q797" t="s">
        <v>265</v>
      </c>
    </row>
    <row r="798" spans="1:17" x14ac:dyDescent="0.25">
      <c r="A798" t="s">
        <v>893</v>
      </c>
      <c r="B798" t="s">
        <v>894</v>
      </c>
      <c r="C798" s="1">
        <v>45689</v>
      </c>
      <c r="D798">
        <v>67</v>
      </c>
      <c r="E798" t="s">
        <v>152</v>
      </c>
      <c r="F798" t="s">
        <v>29</v>
      </c>
      <c r="G798" t="s">
        <v>30</v>
      </c>
      <c r="H798">
        <v>4</v>
      </c>
      <c r="I798" t="s">
        <v>114</v>
      </c>
      <c r="J798">
        <v>43</v>
      </c>
      <c r="K798" t="s">
        <v>83</v>
      </c>
      <c r="L798">
        <v>1000</v>
      </c>
      <c r="M798">
        <v>16</v>
      </c>
      <c r="N798">
        <v>16000</v>
      </c>
      <c r="O798">
        <v>24.88</v>
      </c>
      <c r="P798" t="s">
        <v>39</v>
      </c>
    </row>
    <row r="799" spans="1:17" x14ac:dyDescent="0.25">
      <c r="A799" t="s">
        <v>895</v>
      </c>
      <c r="B799" t="s">
        <v>896</v>
      </c>
      <c r="C799" s="1">
        <v>45658</v>
      </c>
      <c r="D799">
        <v>45</v>
      </c>
      <c r="E799" t="s">
        <v>140</v>
      </c>
      <c r="F799" t="s">
        <v>20</v>
      </c>
      <c r="G799" t="s">
        <v>21</v>
      </c>
      <c r="H799">
        <v>1</v>
      </c>
      <c r="I799" t="s">
        <v>37</v>
      </c>
      <c r="J799">
        <v>7</v>
      </c>
      <c r="K799" t="s">
        <v>23</v>
      </c>
      <c r="L799">
        <v>35000</v>
      </c>
      <c r="M799">
        <v>11</v>
      </c>
      <c r="N799">
        <v>385000</v>
      </c>
      <c r="O799">
        <v>121.11</v>
      </c>
      <c r="P799" t="s">
        <v>39</v>
      </c>
    </row>
    <row r="800" spans="1:17" x14ac:dyDescent="0.25">
      <c r="A800" t="s">
        <v>897</v>
      </c>
      <c r="B800" t="s">
        <v>898</v>
      </c>
      <c r="C800" s="1">
        <v>45689</v>
      </c>
      <c r="D800">
        <v>54</v>
      </c>
      <c r="E800" t="s">
        <v>95</v>
      </c>
      <c r="F800" t="s">
        <v>29</v>
      </c>
      <c r="G800" t="s">
        <v>21</v>
      </c>
      <c r="H800">
        <v>4</v>
      </c>
      <c r="I800" t="s">
        <v>114</v>
      </c>
      <c r="J800">
        <v>43</v>
      </c>
      <c r="K800" t="s">
        <v>40</v>
      </c>
      <c r="L800">
        <v>500</v>
      </c>
      <c r="M800">
        <v>18</v>
      </c>
      <c r="N800">
        <v>9000</v>
      </c>
      <c r="O800">
        <v>108.72</v>
      </c>
      <c r="P800" t="s">
        <v>24</v>
      </c>
      <c r="Q800" t="s">
        <v>284</v>
      </c>
    </row>
    <row r="801" spans="1:17" x14ac:dyDescent="0.25">
      <c r="A801" t="s">
        <v>897</v>
      </c>
      <c r="B801" t="s">
        <v>898</v>
      </c>
      <c r="C801" s="1">
        <v>45689</v>
      </c>
      <c r="D801">
        <v>54</v>
      </c>
      <c r="E801" t="s">
        <v>95</v>
      </c>
      <c r="F801" t="s">
        <v>36</v>
      </c>
      <c r="G801" t="s">
        <v>21</v>
      </c>
      <c r="H801">
        <v>4</v>
      </c>
      <c r="I801" t="s">
        <v>114</v>
      </c>
      <c r="J801">
        <v>43</v>
      </c>
      <c r="K801" t="s">
        <v>42</v>
      </c>
      <c r="L801">
        <v>9000</v>
      </c>
      <c r="M801">
        <v>2</v>
      </c>
      <c r="N801">
        <v>18000</v>
      </c>
      <c r="O801">
        <v>190.54</v>
      </c>
      <c r="P801" t="s">
        <v>24</v>
      </c>
      <c r="Q801" t="s">
        <v>284</v>
      </c>
    </row>
    <row r="802" spans="1:17" x14ac:dyDescent="0.25">
      <c r="A802" t="s">
        <v>899</v>
      </c>
      <c r="B802" t="s">
        <v>900</v>
      </c>
      <c r="C802" s="1">
        <v>45689</v>
      </c>
      <c r="D802">
        <v>31</v>
      </c>
      <c r="E802" t="s">
        <v>61</v>
      </c>
      <c r="F802" t="s">
        <v>20</v>
      </c>
      <c r="G802" t="s">
        <v>30</v>
      </c>
      <c r="H802">
        <v>4</v>
      </c>
      <c r="I802" t="s">
        <v>114</v>
      </c>
      <c r="J802">
        <v>21</v>
      </c>
      <c r="K802" t="s">
        <v>51</v>
      </c>
      <c r="L802">
        <v>9000</v>
      </c>
      <c r="M802">
        <v>6</v>
      </c>
      <c r="N802">
        <v>54000</v>
      </c>
      <c r="O802">
        <v>177</v>
      </c>
      <c r="P802" t="s">
        <v>39</v>
      </c>
    </row>
    <row r="803" spans="1:17" x14ac:dyDescent="0.25">
      <c r="A803" t="s">
        <v>901</v>
      </c>
      <c r="B803" t="s">
        <v>902</v>
      </c>
      <c r="C803" s="1">
        <v>45689</v>
      </c>
      <c r="D803">
        <v>71</v>
      </c>
      <c r="E803" t="s">
        <v>140</v>
      </c>
      <c r="F803" t="s">
        <v>29</v>
      </c>
      <c r="G803" t="s">
        <v>30</v>
      </c>
      <c r="H803">
        <v>4</v>
      </c>
      <c r="I803" t="s">
        <v>114</v>
      </c>
      <c r="J803">
        <v>46</v>
      </c>
      <c r="K803" t="s">
        <v>31</v>
      </c>
      <c r="L803">
        <v>5500</v>
      </c>
      <c r="M803">
        <v>6</v>
      </c>
      <c r="N803">
        <v>33000</v>
      </c>
      <c r="O803">
        <v>112.67</v>
      </c>
      <c r="P803" t="s">
        <v>39</v>
      </c>
    </row>
    <row r="804" spans="1:17" x14ac:dyDescent="0.25">
      <c r="A804" t="s">
        <v>901</v>
      </c>
      <c r="B804" t="s">
        <v>902</v>
      </c>
      <c r="C804" s="1">
        <v>45689</v>
      </c>
      <c r="D804">
        <v>71</v>
      </c>
      <c r="E804" t="s">
        <v>140</v>
      </c>
      <c r="F804" t="s">
        <v>36</v>
      </c>
      <c r="G804" t="s">
        <v>30</v>
      </c>
      <c r="H804">
        <v>4</v>
      </c>
      <c r="I804" t="s">
        <v>114</v>
      </c>
      <c r="J804">
        <v>46</v>
      </c>
      <c r="K804" t="s">
        <v>42</v>
      </c>
      <c r="L804">
        <v>9000</v>
      </c>
      <c r="M804">
        <v>16</v>
      </c>
      <c r="N804">
        <v>144000</v>
      </c>
      <c r="O804">
        <v>78.58</v>
      </c>
      <c r="P804" t="s">
        <v>39</v>
      </c>
    </row>
    <row r="805" spans="1:17" x14ac:dyDescent="0.25">
      <c r="A805" t="s">
        <v>901</v>
      </c>
      <c r="B805" t="s">
        <v>902</v>
      </c>
      <c r="C805" s="1">
        <v>45689</v>
      </c>
      <c r="D805">
        <v>71</v>
      </c>
      <c r="E805" t="s">
        <v>140</v>
      </c>
      <c r="F805" t="s">
        <v>20</v>
      </c>
      <c r="G805" t="s">
        <v>30</v>
      </c>
      <c r="H805">
        <v>4</v>
      </c>
      <c r="I805" t="s">
        <v>114</v>
      </c>
      <c r="J805">
        <v>46</v>
      </c>
      <c r="K805" t="s">
        <v>23</v>
      </c>
      <c r="L805">
        <v>35000</v>
      </c>
      <c r="M805">
        <v>12</v>
      </c>
      <c r="N805">
        <v>420000</v>
      </c>
      <c r="O805">
        <v>123.58</v>
      </c>
      <c r="P805" t="s">
        <v>39</v>
      </c>
    </row>
    <row r="806" spans="1:17" x14ac:dyDescent="0.25">
      <c r="A806" t="s">
        <v>903</v>
      </c>
      <c r="B806" t="s">
        <v>904</v>
      </c>
      <c r="C806" s="1">
        <v>45658</v>
      </c>
      <c r="D806">
        <v>57</v>
      </c>
      <c r="E806" t="s">
        <v>49</v>
      </c>
      <c r="F806" t="s">
        <v>41</v>
      </c>
      <c r="G806" t="s">
        <v>21</v>
      </c>
      <c r="H806">
        <v>2</v>
      </c>
      <c r="I806" t="s">
        <v>22</v>
      </c>
      <c r="J806">
        <v>38</v>
      </c>
      <c r="K806" t="s">
        <v>65</v>
      </c>
      <c r="L806">
        <v>30000</v>
      </c>
      <c r="M806">
        <v>14</v>
      </c>
      <c r="N806">
        <v>420000</v>
      </c>
      <c r="O806">
        <v>76.42</v>
      </c>
      <c r="P806" t="s">
        <v>39</v>
      </c>
    </row>
    <row r="807" spans="1:17" x14ac:dyDescent="0.25">
      <c r="A807" t="s">
        <v>903</v>
      </c>
      <c r="B807" t="s">
        <v>904</v>
      </c>
      <c r="C807" s="1">
        <v>45658</v>
      </c>
      <c r="D807">
        <v>57</v>
      </c>
      <c r="E807" t="s">
        <v>49</v>
      </c>
      <c r="F807" t="s">
        <v>36</v>
      </c>
      <c r="G807" t="s">
        <v>21</v>
      </c>
      <c r="H807">
        <v>2</v>
      </c>
      <c r="I807" t="s">
        <v>22</v>
      </c>
      <c r="J807">
        <v>38</v>
      </c>
      <c r="K807" t="s">
        <v>115</v>
      </c>
      <c r="L807">
        <v>25000</v>
      </c>
      <c r="M807">
        <v>14</v>
      </c>
      <c r="N807">
        <v>350000</v>
      </c>
      <c r="O807">
        <v>198.39</v>
      </c>
      <c r="P807" t="s">
        <v>39</v>
      </c>
    </row>
    <row r="808" spans="1:17" x14ac:dyDescent="0.25">
      <c r="A808" t="s">
        <v>905</v>
      </c>
      <c r="B808" t="s">
        <v>906</v>
      </c>
      <c r="C808" s="1">
        <v>45717</v>
      </c>
      <c r="D808">
        <v>23</v>
      </c>
      <c r="E808" t="s">
        <v>70</v>
      </c>
      <c r="F808" t="s">
        <v>36</v>
      </c>
      <c r="G808" t="s">
        <v>21</v>
      </c>
      <c r="H808">
        <v>5</v>
      </c>
      <c r="I808" t="s">
        <v>55</v>
      </c>
      <c r="J808">
        <v>16</v>
      </c>
      <c r="K808" t="s">
        <v>38</v>
      </c>
      <c r="L808">
        <v>20000</v>
      </c>
      <c r="M808">
        <v>1</v>
      </c>
      <c r="N808">
        <v>20000</v>
      </c>
      <c r="O808">
        <v>67.849999999999994</v>
      </c>
      <c r="P808" t="s">
        <v>24</v>
      </c>
      <c r="Q808" t="s">
        <v>284</v>
      </c>
    </row>
    <row r="809" spans="1:17" x14ac:dyDescent="0.25">
      <c r="A809" t="s">
        <v>907</v>
      </c>
      <c r="B809" t="s">
        <v>908</v>
      </c>
      <c r="C809" s="1">
        <v>45689</v>
      </c>
      <c r="D809">
        <v>57</v>
      </c>
      <c r="E809" t="s">
        <v>128</v>
      </c>
      <c r="F809" t="s">
        <v>36</v>
      </c>
      <c r="G809" t="s">
        <v>30</v>
      </c>
      <c r="H809">
        <v>5</v>
      </c>
      <c r="I809" t="s">
        <v>55</v>
      </c>
      <c r="J809">
        <v>43</v>
      </c>
      <c r="K809" t="s">
        <v>57</v>
      </c>
      <c r="L809">
        <v>150000</v>
      </c>
      <c r="M809">
        <v>11</v>
      </c>
      <c r="N809">
        <v>1650000</v>
      </c>
      <c r="O809">
        <v>117.8</v>
      </c>
      <c r="P809" t="s">
        <v>39</v>
      </c>
    </row>
    <row r="810" spans="1:17" x14ac:dyDescent="0.25">
      <c r="A810" t="s">
        <v>907</v>
      </c>
      <c r="B810" t="s">
        <v>908</v>
      </c>
      <c r="C810" s="1">
        <v>45689</v>
      </c>
      <c r="D810">
        <v>57</v>
      </c>
      <c r="E810" t="s">
        <v>128</v>
      </c>
      <c r="F810" t="s">
        <v>41</v>
      </c>
      <c r="G810" t="s">
        <v>30</v>
      </c>
      <c r="H810">
        <v>5</v>
      </c>
      <c r="I810" t="s">
        <v>55</v>
      </c>
      <c r="J810">
        <v>43</v>
      </c>
      <c r="K810" t="s">
        <v>71</v>
      </c>
      <c r="L810">
        <v>14500</v>
      </c>
      <c r="M810">
        <v>11</v>
      </c>
      <c r="N810">
        <v>159500</v>
      </c>
      <c r="O810">
        <v>114.29</v>
      </c>
      <c r="P810" t="s">
        <v>39</v>
      </c>
    </row>
    <row r="811" spans="1:17" x14ac:dyDescent="0.25">
      <c r="A811" t="s">
        <v>909</v>
      </c>
      <c r="B811" t="s">
        <v>910</v>
      </c>
      <c r="C811" s="1">
        <v>45689</v>
      </c>
      <c r="D811">
        <v>78</v>
      </c>
      <c r="E811" t="s">
        <v>95</v>
      </c>
      <c r="F811" t="s">
        <v>36</v>
      </c>
      <c r="G811" t="s">
        <v>21</v>
      </c>
      <c r="H811">
        <v>5</v>
      </c>
      <c r="I811" t="s">
        <v>55</v>
      </c>
      <c r="J811">
        <v>22</v>
      </c>
      <c r="K811" t="s">
        <v>115</v>
      </c>
      <c r="L811">
        <v>25000</v>
      </c>
      <c r="M811">
        <v>7</v>
      </c>
      <c r="N811">
        <v>175000</v>
      </c>
      <c r="O811">
        <v>193.9</v>
      </c>
      <c r="P811" t="s">
        <v>39</v>
      </c>
    </row>
    <row r="812" spans="1:17" x14ac:dyDescent="0.25">
      <c r="A812" t="s">
        <v>909</v>
      </c>
      <c r="B812" t="s">
        <v>910</v>
      </c>
      <c r="C812" s="1">
        <v>45689</v>
      </c>
      <c r="D812">
        <v>78</v>
      </c>
      <c r="E812" t="s">
        <v>95</v>
      </c>
      <c r="F812" t="s">
        <v>41</v>
      </c>
      <c r="G812" t="s">
        <v>21</v>
      </c>
      <c r="H812">
        <v>5</v>
      </c>
      <c r="I812" t="s">
        <v>55</v>
      </c>
      <c r="J812">
        <v>22</v>
      </c>
      <c r="K812" t="s">
        <v>71</v>
      </c>
      <c r="L812">
        <v>14500</v>
      </c>
      <c r="M812">
        <v>3</v>
      </c>
      <c r="N812">
        <v>43500</v>
      </c>
      <c r="O812">
        <v>127.27</v>
      </c>
      <c r="P812" t="s">
        <v>39</v>
      </c>
    </row>
    <row r="813" spans="1:17" x14ac:dyDescent="0.25">
      <c r="A813" t="s">
        <v>909</v>
      </c>
      <c r="B813" t="s">
        <v>910</v>
      </c>
      <c r="C813" s="1">
        <v>45689</v>
      </c>
      <c r="D813">
        <v>78</v>
      </c>
      <c r="E813" t="s">
        <v>95</v>
      </c>
      <c r="F813" t="s">
        <v>20</v>
      </c>
      <c r="G813" t="s">
        <v>21</v>
      </c>
      <c r="H813">
        <v>5</v>
      </c>
      <c r="I813" t="s">
        <v>55</v>
      </c>
      <c r="J813">
        <v>22</v>
      </c>
      <c r="K813" t="s">
        <v>46</v>
      </c>
      <c r="L813">
        <v>4500</v>
      </c>
      <c r="M813">
        <v>2</v>
      </c>
      <c r="N813">
        <v>9000</v>
      </c>
      <c r="O813">
        <v>57.83</v>
      </c>
      <c r="P813" t="s">
        <v>39</v>
      </c>
    </row>
    <row r="814" spans="1:17" x14ac:dyDescent="0.25">
      <c r="A814" t="s">
        <v>911</v>
      </c>
      <c r="B814" t="s">
        <v>912</v>
      </c>
      <c r="C814" s="1">
        <v>45658</v>
      </c>
      <c r="D814">
        <v>67</v>
      </c>
      <c r="E814" t="s">
        <v>113</v>
      </c>
      <c r="F814" t="s">
        <v>29</v>
      </c>
      <c r="G814" t="s">
        <v>21</v>
      </c>
      <c r="H814">
        <v>5</v>
      </c>
      <c r="I814" t="s">
        <v>55</v>
      </c>
      <c r="J814">
        <v>46</v>
      </c>
      <c r="K814" t="s">
        <v>87</v>
      </c>
      <c r="L814">
        <v>7500</v>
      </c>
      <c r="M814">
        <v>3</v>
      </c>
      <c r="N814">
        <v>22500</v>
      </c>
      <c r="O814">
        <v>42.34</v>
      </c>
      <c r="P814" t="s">
        <v>39</v>
      </c>
    </row>
    <row r="815" spans="1:17" x14ac:dyDescent="0.25">
      <c r="A815" t="s">
        <v>913</v>
      </c>
      <c r="B815" t="s">
        <v>914</v>
      </c>
      <c r="C815" s="1">
        <v>45717</v>
      </c>
      <c r="D815">
        <v>80</v>
      </c>
      <c r="E815" t="s">
        <v>149</v>
      </c>
      <c r="F815" t="s">
        <v>29</v>
      </c>
      <c r="G815" t="s">
        <v>30</v>
      </c>
      <c r="H815">
        <v>2</v>
      </c>
      <c r="I815" t="s">
        <v>22</v>
      </c>
      <c r="J815">
        <v>43</v>
      </c>
      <c r="K815" t="s">
        <v>193</v>
      </c>
      <c r="L815">
        <v>6500</v>
      </c>
      <c r="M815">
        <v>1</v>
      </c>
      <c r="N815">
        <v>6500</v>
      </c>
      <c r="O815">
        <v>36.53</v>
      </c>
      <c r="P815" t="s">
        <v>39</v>
      </c>
    </row>
    <row r="816" spans="1:17" x14ac:dyDescent="0.25">
      <c r="A816" t="s">
        <v>913</v>
      </c>
      <c r="B816" t="s">
        <v>914</v>
      </c>
      <c r="C816" s="1">
        <v>45717</v>
      </c>
      <c r="D816">
        <v>80</v>
      </c>
      <c r="E816" t="s">
        <v>149</v>
      </c>
      <c r="F816" t="s">
        <v>36</v>
      </c>
      <c r="G816" t="s">
        <v>30</v>
      </c>
      <c r="H816">
        <v>2</v>
      </c>
      <c r="I816" t="s">
        <v>22</v>
      </c>
      <c r="J816">
        <v>43</v>
      </c>
      <c r="K816" t="s">
        <v>65</v>
      </c>
      <c r="L816">
        <v>30000</v>
      </c>
      <c r="M816">
        <v>7</v>
      </c>
      <c r="N816">
        <v>210000</v>
      </c>
      <c r="O816">
        <v>115.58</v>
      </c>
      <c r="P816" t="s">
        <v>39</v>
      </c>
    </row>
    <row r="817" spans="1:17" x14ac:dyDescent="0.25">
      <c r="A817" t="s">
        <v>915</v>
      </c>
      <c r="B817" t="s">
        <v>916</v>
      </c>
      <c r="C817" s="1">
        <v>45658</v>
      </c>
      <c r="D817">
        <v>50</v>
      </c>
      <c r="E817" t="s">
        <v>86</v>
      </c>
      <c r="F817" t="s">
        <v>20</v>
      </c>
      <c r="G817" t="s">
        <v>30</v>
      </c>
      <c r="H817">
        <v>5</v>
      </c>
      <c r="I817" t="s">
        <v>55</v>
      </c>
      <c r="J817">
        <v>60</v>
      </c>
      <c r="K817" t="s">
        <v>46</v>
      </c>
      <c r="L817">
        <v>4500</v>
      </c>
      <c r="M817">
        <v>10</v>
      </c>
      <c r="N817">
        <v>45000</v>
      </c>
      <c r="O817">
        <v>149.41</v>
      </c>
      <c r="P817" t="s">
        <v>24</v>
      </c>
      <c r="Q817" t="s">
        <v>167</v>
      </c>
    </row>
    <row r="818" spans="1:17" x14ac:dyDescent="0.25">
      <c r="A818" t="s">
        <v>917</v>
      </c>
      <c r="B818" t="s">
        <v>918</v>
      </c>
      <c r="C818" s="1">
        <v>45689</v>
      </c>
      <c r="D818">
        <v>68</v>
      </c>
      <c r="E818" t="s">
        <v>258</v>
      </c>
      <c r="F818" t="s">
        <v>20</v>
      </c>
      <c r="G818" t="s">
        <v>21</v>
      </c>
      <c r="H818">
        <v>4</v>
      </c>
      <c r="I818" t="s">
        <v>114</v>
      </c>
      <c r="J818">
        <v>41</v>
      </c>
      <c r="K818" t="s">
        <v>23</v>
      </c>
      <c r="L818">
        <v>35000</v>
      </c>
      <c r="M818">
        <v>5</v>
      </c>
      <c r="N818">
        <v>175000</v>
      </c>
      <c r="O818">
        <v>48.08</v>
      </c>
      <c r="P818" t="s">
        <v>24</v>
      </c>
      <c r="Q818" t="s">
        <v>96</v>
      </c>
    </row>
    <row r="819" spans="1:17" x14ac:dyDescent="0.25">
      <c r="A819" t="s">
        <v>917</v>
      </c>
      <c r="B819" t="s">
        <v>918</v>
      </c>
      <c r="C819" s="1">
        <v>45689</v>
      </c>
      <c r="D819">
        <v>68</v>
      </c>
      <c r="E819" t="s">
        <v>258</v>
      </c>
      <c r="F819" t="s">
        <v>29</v>
      </c>
      <c r="G819" t="s">
        <v>21</v>
      </c>
      <c r="H819">
        <v>4</v>
      </c>
      <c r="I819" t="s">
        <v>114</v>
      </c>
      <c r="J819">
        <v>41</v>
      </c>
      <c r="K819" t="s">
        <v>72</v>
      </c>
      <c r="L819">
        <v>350</v>
      </c>
      <c r="M819">
        <v>10</v>
      </c>
      <c r="N819">
        <v>3500</v>
      </c>
      <c r="O819">
        <v>6.03</v>
      </c>
      <c r="P819" t="s">
        <v>24</v>
      </c>
      <c r="Q819" t="s">
        <v>96</v>
      </c>
    </row>
    <row r="820" spans="1:17" x14ac:dyDescent="0.25">
      <c r="A820" t="s">
        <v>917</v>
      </c>
      <c r="B820" t="s">
        <v>918</v>
      </c>
      <c r="C820" s="1">
        <v>45689</v>
      </c>
      <c r="D820">
        <v>68</v>
      </c>
      <c r="E820" t="s">
        <v>258</v>
      </c>
      <c r="F820" t="s">
        <v>41</v>
      </c>
      <c r="G820" t="s">
        <v>21</v>
      </c>
      <c r="H820">
        <v>4</v>
      </c>
      <c r="I820" t="s">
        <v>114</v>
      </c>
      <c r="J820">
        <v>41</v>
      </c>
      <c r="K820" t="s">
        <v>71</v>
      </c>
      <c r="L820">
        <v>14500</v>
      </c>
      <c r="M820">
        <v>14</v>
      </c>
      <c r="N820">
        <v>203000</v>
      </c>
      <c r="O820">
        <v>97.33</v>
      </c>
      <c r="P820" t="s">
        <v>24</v>
      </c>
      <c r="Q820" t="s">
        <v>96</v>
      </c>
    </row>
    <row r="821" spans="1:17" x14ac:dyDescent="0.25">
      <c r="A821" t="s">
        <v>919</v>
      </c>
      <c r="B821" t="s">
        <v>920</v>
      </c>
      <c r="C821" s="1">
        <v>45689</v>
      </c>
      <c r="D821">
        <v>20</v>
      </c>
      <c r="E821" t="s">
        <v>121</v>
      </c>
      <c r="F821" t="s">
        <v>20</v>
      </c>
      <c r="G821" t="s">
        <v>21</v>
      </c>
      <c r="H821">
        <v>1</v>
      </c>
      <c r="I821" t="s">
        <v>37</v>
      </c>
      <c r="J821">
        <v>18</v>
      </c>
      <c r="K821" t="s">
        <v>58</v>
      </c>
      <c r="L821">
        <v>16000</v>
      </c>
      <c r="M821">
        <v>16</v>
      </c>
      <c r="N821">
        <v>256000</v>
      </c>
      <c r="O821">
        <v>192.78</v>
      </c>
      <c r="P821" t="s">
        <v>24</v>
      </c>
      <c r="Q821" t="s">
        <v>32</v>
      </c>
    </row>
    <row r="822" spans="1:17" x14ac:dyDescent="0.25">
      <c r="A822" t="s">
        <v>919</v>
      </c>
      <c r="B822" t="s">
        <v>920</v>
      </c>
      <c r="C822" s="1">
        <v>45689</v>
      </c>
      <c r="D822">
        <v>20</v>
      </c>
      <c r="E822" t="s">
        <v>121</v>
      </c>
      <c r="F822" t="s">
        <v>36</v>
      </c>
      <c r="G822" t="s">
        <v>21</v>
      </c>
      <c r="H822">
        <v>1</v>
      </c>
      <c r="I822" t="s">
        <v>37</v>
      </c>
      <c r="J822">
        <v>18</v>
      </c>
      <c r="K822" t="s">
        <v>42</v>
      </c>
      <c r="L822">
        <v>9000</v>
      </c>
      <c r="M822">
        <v>3</v>
      </c>
      <c r="N822">
        <v>27000</v>
      </c>
      <c r="O822">
        <v>11.54</v>
      </c>
      <c r="P822" t="s">
        <v>24</v>
      </c>
      <c r="Q822" t="s">
        <v>32</v>
      </c>
    </row>
    <row r="823" spans="1:17" x14ac:dyDescent="0.25">
      <c r="A823" t="s">
        <v>921</v>
      </c>
      <c r="B823" t="s">
        <v>922</v>
      </c>
      <c r="C823" s="1">
        <v>45717</v>
      </c>
      <c r="D823">
        <v>54</v>
      </c>
      <c r="E823" t="s">
        <v>146</v>
      </c>
      <c r="F823" t="s">
        <v>20</v>
      </c>
      <c r="G823" t="s">
        <v>30</v>
      </c>
      <c r="H823">
        <v>1</v>
      </c>
      <c r="I823" t="s">
        <v>37</v>
      </c>
      <c r="J823">
        <v>58</v>
      </c>
      <c r="K823" t="s">
        <v>58</v>
      </c>
      <c r="L823">
        <v>16000</v>
      </c>
      <c r="M823">
        <v>19</v>
      </c>
      <c r="N823">
        <v>304000</v>
      </c>
      <c r="O823">
        <v>104.63</v>
      </c>
      <c r="P823" t="s">
        <v>39</v>
      </c>
    </row>
    <row r="824" spans="1:17" x14ac:dyDescent="0.25">
      <c r="A824" t="s">
        <v>921</v>
      </c>
      <c r="B824" t="s">
        <v>922</v>
      </c>
      <c r="C824" s="1">
        <v>45717</v>
      </c>
      <c r="D824">
        <v>54</v>
      </c>
      <c r="E824" t="s">
        <v>146</v>
      </c>
      <c r="F824" t="s">
        <v>41</v>
      </c>
      <c r="G824" t="s">
        <v>30</v>
      </c>
      <c r="H824">
        <v>1</v>
      </c>
      <c r="I824" t="s">
        <v>37</v>
      </c>
      <c r="J824">
        <v>58</v>
      </c>
      <c r="K824" t="s">
        <v>62</v>
      </c>
      <c r="L824">
        <v>24000</v>
      </c>
      <c r="M824">
        <v>3</v>
      </c>
      <c r="N824">
        <v>72000</v>
      </c>
      <c r="O824">
        <v>50.74</v>
      </c>
      <c r="P824" t="s">
        <v>39</v>
      </c>
    </row>
    <row r="825" spans="1:17" x14ac:dyDescent="0.25">
      <c r="A825" t="s">
        <v>921</v>
      </c>
      <c r="B825" t="s">
        <v>922</v>
      </c>
      <c r="C825" s="1">
        <v>45717</v>
      </c>
      <c r="D825">
        <v>54</v>
      </c>
      <c r="E825" t="s">
        <v>146</v>
      </c>
      <c r="F825" t="s">
        <v>36</v>
      </c>
      <c r="G825" t="s">
        <v>30</v>
      </c>
      <c r="H825">
        <v>1</v>
      </c>
      <c r="I825" t="s">
        <v>37</v>
      </c>
      <c r="J825">
        <v>58</v>
      </c>
      <c r="K825" t="s">
        <v>71</v>
      </c>
      <c r="L825">
        <v>14500</v>
      </c>
      <c r="M825">
        <v>11</v>
      </c>
      <c r="N825">
        <v>159500</v>
      </c>
      <c r="O825">
        <v>120.16</v>
      </c>
      <c r="P825" t="s">
        <v>39</v>
      </c>
    </row>
    <row r="826" spans="1:17" x14ac:dyDescent="0.25">
      <c r="A826" t="s">
        <v>923</v>
      </c>
      <c r="B826" t="s">
        <v>924</v>
      </c>
      <c r="C826" s="1">
        <v>45689</v>
      </c>
      <c r="D826">
        <v>65</v>
      </c>
      <c r="E826" t="s">
        <v>70</v>
      </c>
      <c r="F826" t="s">
        <v>29</v>
      </c>
      <c r="G826" t="s">
        <v>30</v>
      </c>
      <c r="H826">
        <v>1</v>
      </c>
      <c r="I826" t="s">
        <v>37</v>
      </c>
      <c r="J826">
        <v>14</v>
      </c>
      <c r="K826" t="s">
        <v>102</v>
      </c>
      <c r="L826">
        <v>900</v>
      </c>
      <c r="M826">
        <v>12</v>
      </c>
      <c r="N826">
        <v>10800</v>
      </c>
      <c r="O826">
        <v>98.33</v>
      </c>
      <c r="P826" t="s">
        <v>24</v>
      </c>
      <c r="Q826" t="s">
        <v>96</v>
      </c>
    </row>
    <row r="827" spans="1:17" x14ac:dyDescent="0.25">
      <c r="A827" t="s">
        <v>923</v>
      </c>
      <c r="B827" t="s">
        <v>924</v>
      </c>
      <c r="C827" s="1">
        <v>45689</v>
      </c>
      <c r="D827">
        <v>65</v>
      </c>
      <c r="E827" t="s">
        <v>70</v>
      </c>
      <c r="F827" t="s">
        <v>20</v>
      </c>
      <c r="G827" t="s">
        <v>30</v>
      </c>
      <c r="H827">
        <v>1</v>
      </c>
      <c r="I827" t="s">
        <v>37</v>
      </c>
      <c r="J827">
        <v>14</v>
      </c>
      <c r="K827" t="s">
        <v>58</v>
      </c>
      <c r="L827">
        <v>16000</v>
      </c>
      <c r="M827">
        <v>14</v>
      </c>
      <c r="N827">
        <v>224000</v>
      </c>
      <c r="O827">
        <v>63.64</v>
      </c>
      <c r="P827" t="s">
        <v>24</v>
      </c>
      <c r="Q827" t="s">
        <v>96</v>
      </c>
    </row>
    <row r="828" spans="1:17" x14ac:dyDescent="0.25">
      <c r="A828" t="s">
        <v>925</v>
      </c>
      <c r="B828" t="s">
        <v>926</v>
      </c>
      <c r="C828" s="1">
        <v>45689</v>
      </c>
      <c r="D828">
        <v>47</v>
      </c>
      <c r="E828" t="s">
        <v>192</v>
      </c>
      <c r="F828" t="s">
        <v>41</v>
      </c>
      <c r="G828" t="s">
        <v>21</v>
      </c>
      <c r="H828">
        <v>3</v>
      </c>
      <c r="I828" t="s">
        <v>50</v>
      </c>
      <c r="J828">
        <v>24</v>
      </c>
      <c r="K828" t="s">
        <v>42</v>
      </c>
      <c r="L828">
        <v>9000</v>
      </c>
      <c r="M828">
        <v>8</v>
      </c>
      <c r="N828">
        <v>72000</v>
      </c>
      <c r="O828">
        <v>138.29</v>
      </c>
      <c r="P828" t="s">
        <v>39</v>
      </c>
    </row>
    <row r="829" spans="1:17" x14ac:dyDescent="0.25">
      <c r="A829" t="s">
        <v>927</v>
      </c>
      <c r="B829" t="s">
        <v>928</v>
      </c>
      <c r="C829" s="1">
        <v>45658</v>
      </c>
      <c r="D829">
        <v>65</v>
      </c>
      <c r="E829" t="s">
        <v>149</v>
      </c>
      <c r="F829" t="s">
        <v>29</v>
      </c>
      <c r="G829" t="s">
        <v>30</v>
      </c>
      <c r="H829">
        <v>5</v>
      </c>
      <c r="I829" t="s">
        <v>55</v>
      </c>
      <c r="J829">
        <v>58</v>
      </c>
      <c r="K829" t="s">
        <v>87</v>
      </c>
      <c r="L829">
        <v>7500</v>
      </c>
      <c r="M829">
        <v>9</v>
      </c>
      <c r="N829">
        <v>67500</v>
      </c>
      <c r="O829">
        <v>185.54</v>
      </c>
      <c r="P829" t="s">
        <v>39</v>
      </c>
    </row>
    <row r="830" spans="1:17" x14ac:dyDescent="0.25">
      <c r="A830" t="s">
        <v>927</v>
      </c>
      <c r="B830" t="s">
        <v>928</v>
      </c>
      <c r="C830" s="1">
        <v>45658</v>
      </c>
      <c r="D830">
        <v>65</v>
      </c>
      <c r="E830" t="s">
        <v>149</v>
      </c>
      <c r="F830" t="s">
        <v>41</v>
      </c>
      <c r="G830" t="s">
        <v>30</v>
      </c>
      <c r="H830">
        <v>5</v>
      </c>
      <c r="I830" t="s">
        <v>55</v>
      </c>
      <c r="J830">
        <v>58</v>
      </c>
      <c r="K830" t="s">
        <v>65</v>
      </c>
      <c r="L830">
        <v>30000</v>
      </c>
      <c r="M830">
        <v>8</v>
      </c>
      <c r="N830">
        <v>240000</v>
      </c>
      <c r="O830">
        <v>18.5</v>
      </c>
      <c r="P830" t="s">
        <v>39</v>
      </c>
    </row>
    <row r="831" spans="1:17" x14ac:dyDescent="0.25">
      <c r="A831" t="s">
        <v>929</v>
      </c>
      <c r="B831" t="s">
        <v>930</v>
      </c>
      <c r="C831" s="1">
        <v>45717</v>
      </c>
      <c r="D831">
        <v>42</v>
      </c>
      <c r="E831" t="s">
        <v>28</v>
      </c>
      <c r="F831" t="s">
        <v>41</v>
      </c>
      <c r="G831" t="s">
        <v>30</v>
      </c>
      <c r="H831">
        <v>4</v>
      </c>
      <c r="I831" t="s">
        <v>114</v>
      </c>
      <c r="J831">
        <v>41</v>
      </c>
      <c r="K831" t="s">
        <v>71</v>
      </c>
      <c r="L831">
        <v>14500</v>
      </c>
      <c r="M831">
        <v>11</v>
      </c>
      <c r="N831">
        <v>159500</v>
      </c>
      <c r="O831">
        <v>147.52000000000001</v>
      </c>
      <c r="P831" t="s">
        <v>39</v>
      </c>
    </row>
    <row r="832" spans="1:17" x14ac:dyDescent="0.25">
      <c r="A832" t="s">
        <v>929</v>
      </c>
      <c r="B832" t="s">
        <v>930</v>
      </c>
      <c r="C832" s="1">
        <v>45717</v>
      </c>
      <c r="D832">
        <v>42</v>
      </c>
      <c r="E832" t="s">
        <v>28</v>
      </c>
      <c r="F832" t="s">
        <v>20</v>
      </c>
      <c r="G832" t="s">
        <v>30</v>
      </c>
      <c r="H832">
        <v>4</v>
      </c>
      <c r="I832" t="s">
        <v>114</v>
      </c>
      <c r="J832">
        <v>41</v>
      </c>
      <c r="K832" t="s">
        <v>23</v>
      </c>
      <c r="L832">
        <v>35000</v>
      </c>
      <c r="M832">
        <v>4</v>
      </c>
      <c r="N832">
        <v>140000</v>
      </c>
      <c r="O832">
        <v>175.41</v>
      </c>
      <c r="P832" t="s">
        <v>39</v>
      </c>
    </row>
    <row r="833" spans="1:17" x14ac:dyDescent="0.25">
      <c r="A833" t="s">
        <v>931</v>
      </c>
      <c r="B833" t="s">
        <v>932</v>
      </c>
      <c r="C833" s="1">
        <v>45689</v>
      </c>
      <c r="D833">
        <v>49</v>
      </c>
      <c r="E833" t="s">
        <v>189</v>
      </c>
      <c r="F833" t="s">
        <v>36</v>
      </c>
      <c r="G833" t="s">
        <v>21</v>
      </c>
      <c r="H833">
        <v>5</v>
      </c>
      <c r="I833" t="s">
        <v>55</v>
      </c>
      <c r="J833">
        <v>23</v>
      </c>
      <c r="K833" t="s">
        <v>42</v>
      </c>
      <c r="L833">
        <v>9000</v>
      </c>
      <c r="M833">
        <v>6</v>
      </c>
      <c r="N833">
        <v>54000</v>
      </c>
      <c r="O833">
        <v>128.44999999999999</v>
      </c>
      <c r="P833" t="s">
        <v>39</v>
      </c>
    </row>
    <row r="834" spans="1:17" x14ac:dyDescent="0.25">
      <c r="A834" t="s">
        <v>931</v>
      </c>
      <c r="B834" t="s">
        <v>932</v>
      </c>
      <c r="C834" s="1">
        <v>45689</v>
      </c>
      <c r="D834">
        <v>49</v>
      </c>
      <c r="E834" t="s">
        <v>189</v>
      </c>
      <c r="F834" t="s">
        <v>20</v>
      </c>
      <c r="G834" t="s">
        <v>21</v>
      </c>
      <c r="H834">
        <v>5</v>
      </c>
      <c r="I834" t="s">
        <v>55</v>
      </c>
      <c r="J834">
        <v>23</v>
      </c>
      <c r="K834" t="s">
        <v>23</v>
      </c>
      <c r="L834">
        <v>35000</v>
      </c>
      <c r="M834">
        <v>5</v>
      </c>
      <c r="N834">
        <v>175000</v>
      </c>
      <c r="O834">
        <v>158.31</v>
      </c>
      <c r="P834" t="s">
        <v>39</v>
      </c>
    </row>
    <row r="835" spans="1:17" x14ac:dyDescent="0.25">
      <c r="A835" t="s">
        <v>931</v>
      </c>
      <c r="B835" t="s">
        <v>932</v>
      </c>
      <c r="C835" s="1">
        <v>45689</v>
      </c>
      <c r="D835">
        <v>49</v>
      </c>
      <c r="E835" t="s">
        <v>189</v>
      </c>
      <c r="F835" t="s">
        <v>41</v>
      </c>
      <c r="G835" t="s">
        <v>21</v>
      </c>
      <c r="H835">
        <v>5</v>
      </c>
      <c r="I835" t="s">
        <v>55</v>
      </c>
      <c r="J835">
        <v>23</v>
      </c>
      <c r="K835" t="s">
        <v>42</v>
      </c>
      <c r="L835">
        <v>9000</v>
      </c>
      <c r="M835">
        <v>10</v>
      </c>
      <c r="N835">
        <v>90000</v>
      </c>
      <c r="O835">
        <v>80.430000000000007</v>
      </c>
      <c r="P835" t="s">
        <v>39</v>
      </c>
    </row>
    <row r="836" spans="1:17" x14ac:dyDescent="0.25">
      <c r="A836" t="s">
        <v>933</v>
      </c>
      <c r="B836" t="s">
        <v>934</v>
      </c>
      <c r="C836" s="1">
        <v>45689</v>
      </c>
      <c r="D836">
        <v>26</v>
      </c>
      <c r="E836" t="s">
        <v>176</v>
      </c>
      <c r="F836" t="s">
        <v>29</v>
      </c>
      <c r="G836" t="s">
        <v>21</v>
      </c>
      <c r="H836">
        <v>5</v>
      </c>
      <c r="I836" t="s">
        <v>55</v>
      </c>
      <c r="J836">
        <v>16</v>
      </c>
      <c r="K836" t="s">
        <v>164</v>
      </c>
      <c r="L836">
        <v>600</v>
      </c>
      <c r="M836">
        <v>19</v>
      </c>
      <c r="N836">
        <v>11400</v>
      </c>
      <c r="O836">
        <v>52.51</v>
      </c>
      <c r="P836" t="s">
        <v>39</v>
      </c>
    </row>
    <row r="837" spans="1:17" x14ac:dyDescent="0.25">
      <c r="A837" t="s">
        <v>933</v>
      </c>
      <c r="B837" t="s">
        <v>934</v>
      </c>
      <c r="C837" s="1">
        <v>45689</v>
      </c>
      <c r="D837">
        <v>26</v>
      </c>
      <c r="E837" t="s">
        <v>176</v>
      </c>
      <c r="F837" t="s">
        <v>20</v>
      </c>
      <c r="G837" t="s">
        <v>21</v>
      </c>
      <c r="H837">
        <v>5</v>
      </c>
      <c r="I837" t="s">
        <v>55</v>
      </c>
      <c r="J837">
        <v>16</v>
      </c>
      <c r="K837" t="s">
        <v>51</v>
      </c>
      <c r="L837">
        <v>9000</v>
      </c>
      <c r="M837">
        <v>7</v>
      </c>
      <c r="N837">
        <v>63000</v>
      </c>
      <c r="O837">
        <v>160.01</v>
      </c>
      <c r="P837" t="s">
        <v>39</v>
      </c>
    </row>
    <row r="838" spans="1:17" x14ac:dyDescent="0.25">
      <c r="A838" t="s">
        <v>935</v>
      </c>
      <c r="B838" t="s">
        <v>936</v>
      </c>
      <c r="C838" s="1">
        <v>45689</v>
      </c>
      <c r="D838">
        <v>69</v>
      </c>
      <c r="E838" t="s">
        <v>45</v>
      </c>
      <c r="F838" t="s">
        <v>20</v>
      </c>
      <c r="G838" t="s">
        <v>21</v>
      </c>
      <c r="H838">
        <v>5</v>
      </c>
      <c r="I838" t="s">
        <v>55</v>
      </c>
      <c r="J838">
        <v>26</v>
      </c>
      <c r="K838" t="s">
        <v>46</v>
      </c>
      <c r="L838">
        <v>4500</v>
      </c>
      <c r="M838">
        <v>6</v>
      </c>
      <c r="N838">
        <v>27000</v>
      </c>
      <c r="O838">
        <v>52.73</v>
      </c>
      <c r="P838" t="s">
        <v>24</v>
      </c>
      <c r="Q838" t="s">
        <v>76</v>
      </c>
    </row>
    <row r="839" spans="1:17" x14ac:dyDescent="0.25">
      <c r="A839" t="s">
        <v>935</v>
      </c>
      <c r="B839" t="s">
        <v>936</v>
      </c>
      <c r="C839" s="1">
        <v>45689</v>
      </c>
      <c r="D839">
        <v>69</v>
      </c>
      <c r="E839" t="s">
        <v>45</v>
      </c>
      <c r="F839" t="s">
        <v>41</v>
      </c>
      <c r="G839" t="s">
        <v>21</v>
      </c>
      <c r="H839">
        <v>5</v>
      </c>
      <c r="I839" t="s">
        <v>55</v>
      </c>
      <c r="J839">
        <v>26</v>
      </c>
      <c r="K839" t="s">
        <v>42</v>
      </c>
      <c r="L839">
        <v>9000</v>
      </c>
      <c r="M839">
        <v>14</v>
      </c>
      <c r="N839">
        <v>126000</v>
      </c>
      <c r="O839">
        <v>80.510000000000005</v>
      </c>
      <c r="P839" t="s">
        <v>24</v>
      </c>
      <c r="Q839" t="s">
        <v>76</v>
      </c>
    </row>
    <row r="840" spans="1:17" x14ac:dyDescent="0.25">
      <c r="A840" t="s">
        <v>935</v>
      </c>
      <c r="B840" t="s">
        <v>936</v>
      </c>
      <c r="C840" s="1">
        <v>45689</v>
      </c>
      <c r="D840">
        <v>69</v>
      </c>
      <c r="E840" t="s">
        <v>45</v>
      </c>
      <c r="F840" t="s">
        <v>29</v>
      </c>
      <c r="G840" t="s">
        <v>21</v>
      </c>
      <c r="H840">
        <v>5</v>
      </c>
      <c r="I840" t="s">
        <v>55</v>
      </c>
      <c r="J840">
        <v>26</v>
      </c>
      <c r="K840" t="s">
        <v>40</v>
      </c>
      <c r="L840">
        <v>500</v>
      </c>
      <c r="M840">
        <v>12</v>
      </c>
      <c r="N840">
        <v>6000</v>
      </c>
      <c r="O840">
        <v>30.28</v>
      </c>
      <c r="P840" t="s">
        <v>24</v>
      </c>
      <c r="Q840" t="s">
        <v>76</v>
      </c>
    </row>
    <row r="841" spans="1:17" x14ac:dyDescent="0.25">
      <c r="A841" t="s">
        <v>937</v>
      </c>
      <c r="B841" t="s">
        <v>938</v>
      </c>
      <c r="C841" s="1">
        <v>45689</v>
      </c>
      <c r="D841">
        <v>31</v>
      </c>
      <c r="E841" t="s">
        <v>452</v>
      </c>
      <c r="F841" t="s">
        <v>20</v>
      </c>
      <c r="G841" t="s">
        <v>30</v>
      </c>
      <c r="H841">
        <v>4</v>
      </c>
      <c r="I841" t="s">
        <v>114</v>
      </c>
      <c r="J841">
        <v>50</v>
      </c>
      <c r="K841" t="s">
        <v>51</v>
      </c>
      <c r="L841">
        <v>9000</v>
      </c>
      <c r="M841">
        <v>16</v>
      </c>
      <c r="N841">
        <v>144000</v>
      </c>
      <c r="O841">
        <v>57.95</v>
      </c>
      <c r="P841" t="s">
        <v>24</v>
      </c>
      <c r="Q841" t="s">
        <v>284</v>
      </c>
    </row>
    <row r="842" spans="1:17" x14ac:dyDescent="0.25">
      <c r="A842" t="s">
        <v>939</v>
      </c>
      <c r="B842" t="s">
        <v>601</v>
      </c>
      <c r="C842" s="1">
        <v>45689</v>
      </c>
      <c r="D842">
        <v>32</v>
      </c>
      <c r="E842" t="s">
        <v>19</v>
      </c>
      <c r="F842" t="s">
        <v>29</v>
      </c>
      <c r="G842" t="s">
        <v>21</v>
      </c>
      <c r="H842">
        <v>3</v>
      </c>
      <c r="I842" t="s">
        <v>50</v>
      </c>
      <c r="J842">
        <v>39</v>
      </c>
      <c r="K842" t="s">
        <v>164</v>
      </c>
      <c r="L842">
        <v>600</v>
      </c>
      <c r="M842">
        <v>5</v>
      </c>
      <c r="N842">
        <v>3000</v>
      </c>
      <c r="O842">
        <v>82</v>
      </c>
      <c r="P842" t="s">
        <v>39</v>
      </c>
    </row>
    <row r="843" spans="1:17" x14ac:dyDescent="0.25">
      <c r="A843" t="s">
        <v>940</v>
      </c>
      <c r="B843" t="s">
        <v>941</v>
      </c>
      <c r="C843" s="1">
        <v>45689</v>
      </c>
      <c r="D843">
        <v>53</v>
      </c>
      <c r="E843" t="s">
        <v>143</v>
      </c>
      <c r="F843" t="s">
        <v>29</v>
      </c>
      <c r="G843" t="s">
        <v>21</v>
      </c>
      <c r="H843">
        <v>2</v>
      </c>
      <c r="I843" t="s">
        <v>22</v>
      </c>
      <c r="J843">
        <v>40</v>
      </c>
      <c r="K843" t="s">
        <v>31</v>
      </c>
      <c r="L843">
        <v>5500</v>
      </c>
      <c r="M843">
        <v>11</v>
      </c>
      <c r="N843">
        <v>60500</v>
      </c>
      <c r="O843">
        <v>27.07</v>
      </c>
      <c r="P843" t="s">
        <v>39</v>
      </c>
    </row>
    <row r="844" spans="1:17" x14ac:dyDescent="0.25">
      <c r="A844" t="s">
        <v>940</v>
      </c>
      <c r="B844" t="s">
        <v>941</v>
      </c>
      <c r="C844" s="1">
        <v>45689</v>
      </c>
      <c r="D844">
        <v>53</v>
      </c>
      <c r="E844" t="s">
        <v>143</v>
      </c>
      <c r="F844" t="s">
        <v>41</v>
      </c>
      <c r="G844" t="s">
        <v>21</v>
      </c>
      <c r="H844">
        <v>2</v>
      </c>
      <c r="I844" t="s">
        <v>22</v>
      </c>
      <c r="J844">
        <v>40</v>
      </c>
      <c r="K844" t="s">
        <v>71</v>
      </c>
      <c r="L844">
        <v>14500</v>
      </c>
      <c r="M844">
        <v>13</v>
      </c>
      <c r="N844">
        <v>188500</v>
      </c>
      <c r="O844">
        <v>137.53</v>
      </c>
      <c r="P844" t="s">
        <v>39</v>
      </c>
    </row>
    <row r="845" spans="1:17" x14ac:dyDescent="0.25">
      <c r="A845" t="s">
        <v>940</v>
      </c>
      <c r="B845" t="s">
        <v>941</v>
      </c>
      <c r="C845" s="1">
        <v>45689</v>
      </c>
      <c r="D845">
        <v>53</v>
      </c>
      <c r="E845" t="s">
        <v>143</v>
      </c>
      <c r="F845" t="s">
        <v>36</v>
      </c>
      <c r="G845" t="s">
        <v>21</v>
      </c>
      <c r="H845">
        <v>2</v>
      </c>
      <c r="I845" t="s">
        <v>22</v>
      </c>
      <c r="J845">
        <v>40</v>
      </c>
      <c r="K845" t="s">
        <v>105</v>
      </c>
      <c r="L845">
        <v>75000</v>
      </c>
      <c r="M845">
        <v>9</v>
      </c>
      <c r="N845">
        <v>675000</v>
      </c>
      <c r="O845">
        <v>147.35</v>
      </c>
      <c r="P845" t="s">
        <v>39</v>
      </c>
    </row>
    <row r="846" spans="1:17" x14ac:dyDescent="0.25">
      <c r="A846" t="s">
        <v>942</v>
      </c>
      <c r="B846" t="s">
        <v>943</v>
      </c>
      <c r="C846" s="1">
        <v>45689</v>
      </c>
      <c r="D846">
        <v>28</v>
      </c>
      <c r="E846" t="s">
        <v>49</v>
      </c>
      <c r="F846" t="s">
        <v>41</v>
      </c>
      <c r="G846" t="s">
        <v>21</v>
      </c>
      <c r="H846">
        <v>4</v>
      </c>
      <c r="I846" t="s">
        <v>114</v>
      </c>
      <c r="J846">
        <v>22</v>
      </c>
      <c r="K846" t="s">
        <v>62</v>
      </c>
      <c r="L846">
        <v>24000</v>
      </c>
      <c r="M846">
        <v>10</v>
      </c>
      <c r="N846">
        <v>240000</v>
      </c>
      <c r="O846">
        <v>124.12</v>
      </c>
      <c r="P846" t="s">
        <v>39</v>
      </c>
    </row>
    <row r="847" spans="1:17" x14ac:dyDescent="0.25">
      <c r="A847" t="s">
        <v>942</v>
      </c>
      <c r="B847" t="s">
        <v>943</v>
      </c>
      <c r="C847" s="1">
        <v>45689</v>
      </c>
      <c r="D847">
        <v>28</v>
      </c>
      <c r="E847" t="s">
        <v>49</v>
      </c>
      <c r="F847" t="s">
        <v>29</v>
      </c>
      <c r="G847" t="s">
        <v>21</v>
      </c>
      <c r="H847">
        <v>4</v>
      </c>
      <c r="I847" t="s">
        <v>114</v>
      </c>
      <c r="J847">
        <v>22</v>
      </c>
      <c r="K847" t="s">
        <v>87</v>
      </c>
      <c r="L847">
        <v>7500</v>
      </c>
      <c r="M847">
        <v>5</v>
      </c>
      <c r="N847">
        <v>37500</v>
      </c>
      <c r="O847">
        <v>134.41999999999999</v>
      </c>
      <c r="P847" t="s">
        <v>39</v>
      </c>
    </row>
    <row r="848" spans="1:17" x14ac:dyDescent="0.25">
      <c r="A848" t="s">
        <v>942</v>
      </c>
      <c r="B848" t="s">
        <v>943</v>
      </c>
      <c r="C848" s="1">
        <v>45689</v>
      </c>
      <c r="D848">
        <v>28</v>
      </c>
      <c r="E848" t="s">
        <v>49</v>
      </c>
      <c r="F848" t="s">
        <v>20</v>
      </c>
      <c r="G848" t="s">
        <v>21</v>
      </c>
      <c r="H848">
        <v>4</v>
      </c>
      <c r="I848" t="s">
        <v>114</v>
      </c>
      <c r="J848">
        <v>22</v>
      </c>
      <c r="K848" t="s">
        <v>58</v>
      </c>
      <c r="L848">
        <v>16000</v>
      </c>
      <c r="M848">
        <v>9</v>
      </c>
      <c r="N848">
        <v>144000</v>
      </c>
      <c r="O848">
        <v>116.31</v>
      </c>
      <c r="P848" t="s">
        <v>39</v>
      </c>
    </row>
    <row r="849" spans="1:17" x14ac:dyDescent="0.25">
      <c r="A849" t="s">
        <v>944</v>
      </c>
      <c r="B849" t="s">
        <v>945</v>
      </c>
      <c r="C849" s="1">
        <v>45658</v>
      </c>
      <c r="D849">
        <v>80</v>
      </c>
      <c r="E849" t="s">
        <v>90</v>
      </c>
      <c r="F849" t="s">
        <v>29</v>
      </c>
      <c r="G849" t="s">
        <v>30</v>
      </c>
      <c r="H849">
        <v>2</v>
      </c>
      <c r="I849" t="s">
        <v>22</v>
      </c>
      <c r="J849">
        <v>57</v>
      </c>
      <c r="K849" t="s">
        <v>83</v>
      </c>
      <c r="L849">
        <v>1000</v>
      </c>
      <c r="M849">
        <v>5</v>
      </c>
      <c r="N849">
        <v>5000</v>
      </c>
      <c r="O849">
        <v>63</v>
      </c>
      <c r="P849" t="s">
        <v>24</v>
      </c>
      <c r="Q849" t="s">
        <v>284</v>
      </c>
    </row>
    <row r="850" spans="1:17" x14ac:dyDescent="0.25">
      <c r="A850" t="s">
        <v>944</v>
      </c>
      <c r="B850" t="s">
        <v>945</v>
      </c>
      <c r="C850" s="1">
        <v>45658</v>
      </c>
      <c r="D850">
        <v>80</v>
      </c>
      <c r="E850" t="s">
        <v>90</v>
      </c>
      <c r="F850" t="s">
        <v>41</v>
      </c>
      <c r="G850" t="s">
        <v>30</v>
      </c>
      <c r="H850">
        <v>2</v>
      </c>
      <c r="I850" t="s">
        <v>22</v>
      </c>
      <c r="J850">
        <v>57</v>
      </c>
      <c r="K850" t="s">
        <v>71</v>
      </c>
      <c r="L850">
        <v>14500</v>
      </c>
      <c r="M850">
        <v>9</v>
      </c>
      <c r="N850">
        <v>130500</v>
      </c>
      <c r="O850">
        <v>174.4</v>
      </c>
      <c r="P850" t="s">
        <v>24</v>
      </c>
      <c r="Q850" t="s">
        <v>284</v>
      </c>
    </row>
    <row r="851" spans="1:17" x14ac:dyDescent="0.25">
      <c r="A851" t="s">
        <v>944</v>
      </c>
      <c r="B851" t="s">
        <v>945</v>
      </c>
      <c r="C851" s="1">
        <v>45658</v>
      </c>
      <c r="D851">
        <v>80</v>
      </c>
      <c r="E851" t="s">
        <v>90</v>
      </c>
      <c r="F851" t="s">
        <v>20</v>
      </c>
      <c r="G851" t="s">
        <v>30</v>
      </c>
      <c r="H851">
        <v>2</v>
      </c>
      <c r="I851" t="s">
        <v>22</v>
      </c>
      <c r="J851">
        <v>57</v>
      </c>
      <c r="K851" t="s">
        <v>51</v>
      </c>
      <c r="L851">
        <v>9000</v>
      </c>
      <c r="M851">
        <v>10</v>
      </c>
      <c r="N851">
        <v>90000</v>
      </c>
      <c r="O851">
        <v>185.28</v>
      </c>
      <c r="P851" t="s">
        <v>24</v>
      </c>
      <c r="Q851" t="s">
        <v>284</v>
      </c>
    </row>
    <row r="852" spans="1:17" x14ac:dyDescent="0.25">
      <c r="A852" t="s">
        <v>946</v>
      </c>
      <c r="B852" t="s">
        <v>947</v>
      </c>
      <c r="C852" s="1">
        <v>45689</v>
      </c>
      <c r="D852">
        <v>49</v>
      </c>
      <c r="E852" t="s">
        <v>75</v>
      </c>
      <c r="F852" t="s">
        <v>20</v>
      </c>
      <c r="G852" t="s">
        <v>30</v>
      </c>
      <c r="H852">
        <v>3</v>
      </c>
      <c r="I852" t="s">
        <v>50</v>
      </c>
      <c r="J852">
        <v>28</v>
      </c>
      <c r="K852" t="s">
        <v>23</v>
      </c>
      <c r="L852">
        <v>35000</v>
      </c>
      <c r="M852">
        <v>5</v>
      </c>
      <c r="N852">
        <v>175000</v>
      </c>
      <c r="O852">
        <v>11.12</v>
      </c>
      <c r="P852" t="s">
        <v>39</v>
      </c>
    </row>
    <row r="853" spans="1:17" x14ac:dyDescent="0.25">
      <c r="A853" t="s">
        <v>946</v>
      </c>
      <c r="B853" t="s">
        <v>947</v>
      </c>
      <c r="C853" s="1">
        <v>45689</v>
      </c>
      <c r="D853">
        <v>49</v>
      </c>
      <c r="E853" t="s">
        <v>75</v>
      </c>
      <c r="F853" t="s">
        <v>36</v>
      </c>
      <c r="G853" t="s">
        <v>30</v>
      </c>
      <c r="H853">
        <v>3</v>
      </c>
      <c r="I853" t="s">
        <v>50</v>
      </c>
      <c r="J853">
        <v>28</v>
      </c>
      <c r="K853" t="s">
        <v>42</v>
      </c>
      <c r="L853">
        <v>9000</v>
      </c>
      <c r="M853">
        <v>2</v>
      </c>
      <c r="N853">
        <v>18000</v>
      </c>
      <c r="O853">
        <v>46.36</v>
      </c>
      <c r="P853" t="s">
        <v>39</v>
      </c>
    </row>
    <row r="854" spans="1:17" x14ac:dyDescent="0.25">
      <c r="A854" t="s">
        <v>948</v>
      </c>
      <c r="B854" t="s">
        <v>949</v>
      </c>
      <c r="C854" s="1">
        <v>45658</v>
      </c>
      <c r="D854">
        <v>49</v>
      </c>
      <c r="E854" t="s">
        <v>28</v>
      </c>
      <c r="F854" t="s">
        <v>29</v>
      </c>
      <c r="G854" t="s">
        <v>30</v>
      </c>
      <c r="H854">
        <v>4</v>
      </c>
      <c r="I854" t="s">
        <v>114</v>
      </c>
      <c r="J854">
        <v>28</v>
      </c>
      <c r="K854" t="s">
        <v>83</v>
      </c>
      <c r="L854">
        <v>1000</v>
      </c>
      <c r="M854">
        <v>5</v>
      </c>
      <c r="N854">
        <v>5000</v>
      </c>
      <c r="O854">
        <v>169.24</v>
      </c>
      <c r="P854" t="s">
        <v>24</v>
      </c>
      <c r="Q854" t="s">
        <v>96</v>
      </c>
    </row>
    <row r="855" spans="1:17" x14ac:dyDescent="0.25">
      <c r="A855" t="s">
        <v>948</v>
      </c>
      <c r="B855" t="s">
        <v>949</v>
      </c>
      <c r="C855" s="1">
        <v>45658</v>
      </c>
      <c r="D855">
        <v>49</v>
      </c>
      <c r="E855" t="s">
        <v>28</v>
      </c>
      <c r="F855" t="s">
        <v>20</v>
      </c>
      <c r="G855" t="s">
        <v>30</v>
      </c>
      <c r="H855">
        <v>4</v>
      </c>
      <c r="I855" t="s">
        <v>114</v>
      </c>
      <c r="J855">
        <v>28</v>
      </c>
      <c r="K855" t="s">
        <v>58</v>
      </c>
      <c r="L855">
        <v>16000</v>
      </c>
      <c r="M855">
        <v>7</v>
      </c>
      <c r="N855">
        <v>112000</v>
      </c>
      <c r="O855">
        <v>70.25</v>
      </c>
      <c r="P855" t="s">
        <v>24</v>
      </c>
      <c r="Q855" t="s">
        <v>96</v>
      </c>
    </row>
    <row r="856" spans="1:17" x14ac:dyDescent="0.25">
      <c r="A856" t="s">
        <v>948</v>
      </c>
      <c r="B856" t="s">
        <v>949</v>
      </c>
      <c r="C856" s="1">
        <v>45658</v>
      </c>
      <c r="D856">
        <v>49</v>
      </c>
      <c r="E856" t="s">
        <v>28</v>
      </c>
      <c r="F856" t="s">
        <v>36</v>
      </c>
      <c r="G856" t="s">
        <v>30</v>
      </c>
      <c r="H856">
        <v>4</v>
      </c>
      <c r="I856" t="s">
        <v>114</v>
      </c>
      <c r="J856">
        <v>28</v>
      </c>
      <c r="K856" t="s">
        <v>62</v>
      </c>
      <c r="L856">
        <v>24000</v>
      </c>
      <c r="M856">
        <v>6</v>
      </c>
      <c r="N856">
        <v>144000</v>
      </c>
      <c r="O856">
        <v>36.54</v>
      </c>
      <c r="P856" t="s">
        <v>24</v>
      </c>
      <c r="Q856" t="s">
        <v>96</v>
      </c>
    </row>
    <row r="857" spans="1:17" x14ac:dyDescent="0.25">
      <c r="A857" t="s">
        <v>950</v>
      </c>
      <c r="B857" t="s">
        <v>951</v>
      </c>
      <c r="C857" s="1">
        <v>45689</v>
      </c>
      <c r="D857">
        <v>50</v>
      </c>
      <c r="E857" t="s">
        <v>79</v>
      </c>
      <c r="F857" t="s">
        <v>29</v>
      </c>
      <c r="G857" t="s">
        <v>21</v>
      </c>
      <c r="H857">
        <v>4</v>
      </c>
      <c r="I857" t="s">
        <v>114</v>
      </c>
      <c r="J857">
        <v>34</v>
      </c>
      <c r="K857" t="s">
        <v>83</v>
      </c>
      <c r="L857">
        <v>1000</v>
      </c>
      <c r="M857">
        <v>1</v>
      </c>
      <c r="N857">
        <v>1000</v>
      </c>
      <c r="O857">
        <v>177.53</v>
      </c>
      <c r="P857" t="s">
        <v>39</v>
      </c>
    </row>
    <row r="858" spans="1:17" x14ac:dyDescent="0.25">
      <c r="A858" t="s">
        <v>952</v>
      </c>
      <c r="B858" t="s">
        <v>953</v>
      </c>
      <c r="C858" s="1">
        <v>45658</v>
      </c>
      <c r="D858">
        <v>31</v>
      </c>
      <c r="E858" t="s">
        <v>82</v>
      </c>
      <c r="F858" t="s">
        <v>29</v>
      </c>
      <c r="G858" t="s">
        <v>30</v>
      </c>
      <c r="H858">
        <v>3</v>
      </c>
      <c r="I858" t="s">
        <v>50</v>
      </c>
      <c r="J858">
        <v>38</v>
      </c>
      <c r="K858" t="s">
        <v>40</v>
      </c>
      <c r="L858">
        <v>500</v>
      </c>
      <c r="M858">
        <v>1</v>
      </c>
      <c r="N858">
        <v>500</v>
      </c>
      <c r="O858">
        <v>119.04</v>
      </c>
      <c r="P858" t="s">
        <v>24</v>
      </c>
      <c r="Q858" t="s">
        <v>76</v>
      </c>
    </row>
    <row r="859" spans="1:17" x14ac:dyDescent="0.25">
      <c r="A859" t="s">
        <v>952</v>
      </c>
      <c r="B859" t="s">
        <v>953</v>
      </c>
      <c r="C859" s="1">
        <v>45658</v>
      </c>
      <c r="D859">
        <v>31</v>
      </c>
      <c r="E859" t="s">
        <v>82</v>
      </c>
      <c r="F859" t="s">
        <v>20</v>
      </c>
      <c r="G859" t="s">
        <v>30</v>
      </c>
      <c r="H859">
        <v>3</v>
      </c>
      <c r="I859" t="s">
        <v>50</v>
      </c>
      <c r="J859">
        <v>38</v>
      </c>
      <c r="K859" t="s">
        <v>51</v>
      </c>
      <c r="L859">
        <v>9000</v>
      </c>
      <c r="M859">
        <v>20</v>
      </c>
      <c r="N859">
        <v>180000</v>
      </c>
      <c r="O859">
        <v>193.97</v>
      </c>
      <c r="P859" t="s">
        <v>24</v>
      </c>
      <c r="Q859" t="s">
        <v>76</v>
      </c>
    </row>
    <row r="860" spans="1:17" x14ac:dyDescent="0.25">
      <c r="A860" t="s">
        <v>954</v>
      </c>
      <c r="B860" t="s">
        <v>955</v>
      </c>
      <c r="C860" s="1">
        <v>45658</v>
      </c>
      <c r="D860">
        <v>57</v>
      </c>
      <c r="E860" t="s">
        <v>140</v>
      </c>
      <c r="F860" t="s">
        <v>41</v>
      </c>
      <c r="G860" t="s">
        <v>21</v>
      </c>
      <c r="H860">
        <v>3</v>
      </c>
      <c r="I860" t="s">
        <v>50</v>
      </c>
      <c r="J860">
        <v>56</v>
      </c>
      <c r="K860" t="s">
        <v>62</v>
      </c>
      <c r="L860">
        <v>24000</v>
      </c>
      <c r="M860">
        <v>13</v>
      </c>
      <c r="N860">
        <v>312000</v>
      </c>
      <c r="O860">
        <v>190.4</v>
      </c>
      <c r="P860" t="s">
        <v>39</v>
      </c>
    </row>
    <row r="861" spans="1:17" x14ac:dyDescent="0.25">
      <c r="A861" t="s">
        <v>956</v>
      </c>
      <c r="B861" t="s">
        <v>957</v>
      </c>
      <c r="C861" s="1">
        <v>45658</v>
      </c>
      <c r="D861">
        <v>67</v>
      </c>
      <c r="E861" t="s">
        <v>143</v>
      </c>
      <c r="F861" t="s">
        <v>29</v>
      </c>
      <c r="G861" t="s">
        <v>21</v>
      </c>
      <c r="H861">
        <v>1</v>
      </c>
      <c r="I861" t="s">
        <v>37</v>
      </c>
      <c r="J861">
        <v>16</v>
      </c>
      <c r="K861" t="s">
        <v>87</v>
      </c>
      <c r="L861">
        <v>7500</v>
      </c>
      <c r="M861">
        <v>5</v>
      </c>
      <c r="N861">
        <v>37500</v>
      </c>
      <c r="O861">
        <v>57.34</v>
      </c>
      <c r="P861" t="s">
        <v>24</v>
      </c>
      <c r="Q861" t="s">
        <v>265</v>
      </c>
    </row>
    <row r="862" spans="1:17" x14ac:dyDescent="0.25">
      <c r="A862" t="s">
        <v>958</v>
      </c>
      <c r="B862" t="s">
        <v>959</v>
      </c>
      <c r="C862" s="1">
        <v>45717</v>
      </c>
      <c r="D862">
        <v>54</v>
      </c>
      <c r="E862" t="s">
        <v>90</v>
      </c>
      <c r="F862" t="s">
        <v>36</v>
      </c>
      <c r="G862" t="s">
        <v>30</v>
      </c>
      <c r="H862">
        <v>5</v>
      </c>
      <c r="I862" t="s">
        <v>55</v>
      </c>
      <c r="J862">
        <v>48</v>
      </c>
      <c r="K862" t="s">
        <v>71</v>
      </c>
      <c r="L862">
        <v>14500</v>
      </c>
      <c r="M862">
        <v>13</v>
      </c>
      <c r="N862">
        <v>188500</v>
      </c>
      <c r="O862">
        <v>98.18</v>
      </c>
      <c r="P862" t="s">
        <v>24</v>
      </c>
      <c r="Q862" t="s">
        <v>284</v>
      </c>
    </row>
    <row r="863" spans="1:17" x14ac:dyDescent="0.25">
      <c r="A863" t="s">
        <v>960</v>
      </c>
      <c r="B863" t="s">
        <v>961</v>
      </c>
      <c r="C863" s="1">
        <v>45658</v>
      </c>
      <c r="D863">
        <v>50</v>
      </c>
      <c r="E863" t="s">
        <v>19</v>
      </c>
      <c r="F863" t="s">
        <v>29</v>
      </c>
      <c r="G863" t="s">
        <v>21</v>
      </c>
      <c r="H863">
        <v>3</v>
      </c>
      <c r="I863" t="s">
        <v>50</v>
      </c>
      <c r="J863">
        <v>49</v>
      </c>
      <c r="K863" t="s">
        <v>102</v>
      </c>
      <c r="L863">
        <v>900</v>
      </c>
      <c r="M863">
        <v>15</v>
      </c>
      <c r="N863">
        <v>13500</v>
      </c>
      <c r="O863">
        <v>102.91</v>
      </c>
      <c r="P863" t="s">
        <v>39</v>
      </c>
    </row>
    <row r="864" spans="1:17" x14ac:dyDescent="0.25">
      <c r="A864" t="s">
        <v>960</v>
      </c>
      <c r="B864" t="s">
        <v>961</v>
      </c>
      <c r="C864" s="1">
        <v>45658</v>
      </c>
      <c r="D864">
        <v>50</v>
      </c>
      <c r="E864" t="s">
        <v>19</v>
      </c>
      <c r="F864" t="s">
        <v>41</v>
      </c>
      <c r="G864" t="s">
        <v>21</v>
      </c>
      <c r="H864">
        <v>3</v>
      </c>
      <c r="I864" t="s">
        <v>50</v>
      </c>
      <c r="J864">
        <v>49</v>
      </c>
      <c r="K864" t="s">
        <v>38</v>
      </c>
      <c r="L864">
        <v>20000</v>
      </c>
      <c r="M864">
        <v>5</v>
      </c>
      <c r="N864">
        <v>100000</v>
      </c>
      <c r="O864">
        <v>129.69999999999999</v>
      </c>
      <c r="P864" t="s">
        <v>39</v>
      </c>
    </row>
    <row r="865" spans="1:17" x14ac:dyDescent="0.25">
      <c r="A865" t="s">
        <v>962</v>
      </c>
      <c r="B865" t="s">
        <v>963</v>
      </c>
      <c r="C865" s="1">
        <v>45658</v>
      </c>
      <c r="D865">
        <v>26</v>
      </c>
      <c r="E865" t="s">
        <v>101</v>
      </c>
      <c r="F865" t="s">
        <v>36</v>
      </c>
      <c r="G865" t="s">
        <v>30</v>
      </c>
      <c r="H865">
        <v>4</v>
      </c>
      <c r="I865" t="s">
        <v>114</v>
      </c>
      <c r="J865">
        <v>28</v>
      </c>
      <c r="K865" t="s">
        <v>71</v>
      </c>
      <c r="L865">
        <v>14500</v>
      </c>
      <c r="M865">
        <v>10</v>
      </c>
      <c r="N865">
        <v>145000</v>
      </c>
      <c r="O865">
        <v>104.86</v>
      </c>
      <c r="P865" t="s">
        <v>39</v>
      </c>
    </row>
    <row r="866" spans="1:17" x14ac:dyDescent="0.25">
      <c r="A866" t="s">
        <v>964</v>
      </c>
      <c r="B866" t="s">
        <v>965</v>
      </c>
      <c r="C866" s="1">
        <v>45658</v>
      </c>
      <c r="D866">
        <v>25</v>
      </c>
      <c r="E866" t="s">
        <v>128</v>
      </c>
      <c r="F866" t="s">
        <v>36</v>
      </c>
      <c r="G866" t="s">
        <v>21</v>
      </c>
      <c r="H866">
        <v>4</v>
      </c>
      <c r="I866" t="s">
        <v>114</v>
      </c>
      <c r="J866">
        <v>33</v>
      </c>
      <c r="K866" t="s">
        <v>38</v>
      </c>
      <c r="L866">
        <v>20000</v>
      </c>
      <c r="M866">
        <v>1</v>
      </c>
      <c r="N866">
        <v>20000</v>
      </c>
      <c r="O866">
        <v>153.85</v>
      </c>
      <c r="P866" t="s">
        <v>24</v>
      </c>
      <c r="Q866" t="s">
        <v>284</v>
      </c>
    </row>
    <row r="867" spans="1:17" x14ac:dyDescent="0.25">
      <c r="A867" t="s">
        <v>964</v>
      </c>
      <c r="B867" t="s">
        <v>965</v>
      </c>
      <c r="C867" s="1">
        <v>45658</v>
      </c>
      <c r="D867">
        <v>25</v>
      </c>
      <c r="E867" t="s">
        <v>128</v>
      </c>
      <c r="F867" t="s">
        <v>20</v>
      </c>
      <c r="G867" t="s">
        <v>21</v>
      </c>
      <c r="H867">
        <v>4</v>
      </c>
      <c r="I867" t="s">
        <v>114</v>
      </c>
      <c r="J867">
        <v>33</v>
      </c>
      <c r="K867" t="s">
        <v>58</v>
      </c>
      <c r="L867">
        <v>16000</v>
      </c>
      <c r="M867">
        <v>15</v>
      </c>
      <c r="N867">
        <v>240000</v>
      </c>
      <c r="O867">
        <v>148.22999999999999</v>
      </c>
      <c r="P867" t="s">
        <v>24</v>
      </c>
      <c r="Q867" t="s">
        <v>284</v>
      </c>
    </row>
    <row r="868" spans="1:17" x14ac:dyDescent="0.25">
      <c r="A868" t="s">
        <v>964</v>
      </c>
      <c r="B868" t="s">
        <v>965</v>
      </c>
      <c r="C868" s="1">
        <v>45658</v>
      </c>
      <c r="D868">
        <v>25</v>
      </c>
      <c r="E868" t="s">
        <v>128</v>
      </c>
      <c r="F868" t="s">
        <v>29</v>
      </c>
      <c r="G868" t="s">
        <v>21</v>
      </c>
      <c r="H868">
        <v>4</v>
      </c>
      <c r="I868" t="s">
        <v>114</v>
      </c>
      <c r="J868">
        <v>33</v>
      </c>
      <c r="K868" t="s">
        <v>164</v>
      </c>
      <c r="L868">
        <v>600</v>
      </c>
      <c r="M868">
        <v>13</v>
      </c>
      <c r="N868">
        <v>7800</v>
      </c>
      <c r="O868">
        <v>157.34</v>
      </c>
      <c r="P868" t="s">
        <v>24</v>
      </c>
      <c r="Q868" t="s">
        <v>284</v>
      </c>
    </row>
    <row r="869" spans="1:17" x14ac:dyDescent="0.25">
      <c r="A869" t="s">
        <v>966</v>
      </c>
      <c r="B869" t="s">
        <v>967</v>
      </c>
      <c r="C869" s="1">
        <v>45658</v>
      </c>
      <c r="D869">
        <v>26</v>
      </c>
      <c r="E869" t="s">
        <v>110</v>
      </c>
      <c r="F869" t="s">
        <v>36</v>
      </c>
      <c r="G869" t="s">
        <v>30</v>
      </c>
      <c r="H869">
        <v>4</v>
      </c>
      <c r="I869" t="s">
        <v>114</v>
      </c>
      <c r="J869">
        <v>21</v>
      </c>
      <c r="K869" t="s">
        <v>71</v>
      </c>
      <c r="L869">
        <v>14500</v>
      </c>
      <c r="M869">
        <v>20</v>
      </c>
      <c r="N869">
        <v>290000</v>
      </c>
      <c r="O869">
        <v>37.42</v>
      </c>
      <c r="P869" t="s">
        <v>39</v>
      </c>
    </row>
    <row r="870" spans="1:17" x14ac:dyDescent="0.25">
      <c r="A870" t="s">
        <v>966</v>
      </c>
      <c r="B870" t="s">
        <v>967</v>
      </c>
      <c r="C870" s="1">
        <v>45658</v>
      </c>
      <c r="D870">
        <v>26</v>
      </c>
      <c r="E870" t="s">
        <v>110</v>
      </c>
      <c r="F870" t="s">
        <v>41</v>
      </c>
      <c r="G870" t="s">
        <v>30</v>
      </c>
      <c r="H870">
        <v>4</v>
      </c>
      <c r="I870" t="s">
        <v>114</v>
      </c>
      <c r="J870">
        <v>21</v>
      </c>
      <c r="K870" t="s">
        <v>65</v>
      </c>
      <c r="L870">
        <v>30000</v>
      </c>
      <c r="M870">
        <v>4</v>
      </c>
      <c r="N870">
        <v>120000</v>
      </c>
      <c r="O870">
        <v>174.39</v>
      </c>
      <c r="P870" t="s">
        <v>39</v>
      </c>
    </row>
    <row r="871" spans="1:17" x14ac:dyDescent="0.25">
      <c r="A871" t="s">
        <v>968</v>
      </c>
      <c r="B871" t="s">
        <v>969</v>
      </c>
      <c r="C871" s="1">
        <v>45658</v>
      </c>
      <c r="D871">
        <v>18</v>
      </c>
      <c r="E871" t="s">
        <v>452</v>
      </c>
      <c r="F871" t="s">
        <v>29</v>
      </c>
      <c r="G871" t="s">
        <v>30</v>
      </c>
      <c r="H871">
        <v>2</v>
      </c>
      <c r="I871" t="s">
        <v>22</v>
      </c>
      <c r="J871">
        <v>8</v>
      </c>
      <c r="K871" t="s">
        <v>193</v>
      </c>
      <c r="L871">
        <v>6500</v>
      </c>
      <c r="M871">
        <v>20</v>
      </c>
      <c r="N871">
        <v>130000</v>
      </c>
      <c r="O871">
        <v>60.91</v>
      </c>
      <c r="P871" t="s">
        <v>39</v>
      </c>
    </row>
    <row r="872" spans="1:17" x14ac:dyDescent="0.25">
      <c r="A872" t="s">
        <v>970</v>
      </c>
      <c r="B872" t="s">
        <v>971</v>
      </c>
      <c r="C872" s="1">
        <v>45689</v>
      </c>
      <c r="D872">
        <v>66</v>
      </c>
      <c r="E872" t="s">
        <v>149</v>
      </c>
      <c r="F872" t="s">
        <v>20</v>
      </c>
      <c r="G872" t="s">
        <v>21</v>
      </c>
      <c r="H872">
        <v>1</v>
      </c>
      <c r="I872" t="s">
        <v>37</v>
      </c>
      <c r="J872">
        <v>9</v>
      </c>
      <c r="K872" t="s">
        <v>58</v>
      </c>
      <c r="L872">
        <v>16000</v>
      </c>
      <c r="M872">
        <v>5</v>
      </c>
      <c r="N872">
        <v>80000</v>
      </c>
      <c r="O872">
        <v>42.24</v>
      </c>
      <c r="P872" t="s">
        <v>24</v>
      </c>
      <c r="Q872" t="s">
        <v>32</v>
      </c>
    </row>
    <row r="873" spans="1:17" x14ac:dyDescent="0.25">
      <c r="A873" t="s">
        <v>972</v>
      </c>
      <c r="B873" t="s">
        <v>973</v>
      </c>
      <c r="C873" s="1">
        <v>45717</v>
      </c>
      <c r="D873">
        <v>71</v>
      </c>
      <c r="E873" t="s">
        <v>86</v>
      </c>
      <c r="F873" t="s">
        <v>41</v>
      </c>
      <c r="G873" t="s">
        <v>21</v>
      </c>
      <c r="H873">
        <v>4</v>
      </c>
      <c r="I873" t="s">
        <v>114</v>
      </c>
      <c r="J873">
        <v>6</v>
      </c>
      <c r="K873" t="s">
        <v>38</v>
      </c>
      <c r="L873">
        <v>20000</v>
      </c>
      <c r="M873">
        <v>15</v>
      </c>
      <c r="N873">
        <v>300000</v>
      </c>
      <c r="O873">
        <v>180.53</v>
      </c>
      <c r="P873" t="s">
        <v>24</v>
      </c>
      <c r="Q873" t="s">
        <v>167</v>
      </c>
    </row>
    <row r="874" spans="1:17" x14ac:dyDescent="0.25">
      <c r="A874" t="s">
        <v>974</v>
      </c>
      <c r="B874" t="s">
        <v>975</v>
      </c>
      <c r="C874" s="1">
        <v>45689</v>
      </c>
      <c r="D874">
        <v>76</v>
      </c>
      <c r="E874" t="s">
        <v>118</v>
      </c>
      <c r="F874" t="s">
        <v>41</v>
      </c>
      <c r="G874" t="s">
        <v>30</v>
      </c>
      <c r="H874">
        <v>2</v>
      </c>
      <c r="I874" t="s">
        <v>22</v>
      </c>
      <c r="J874">
        <v>38</v>
      </c>
      <c r="K874" t="s">
        <v>42</v>
      </c>
      <c r="L874">
        <v>9000</v>
      </c>
      <c r="M874">
        <v>14</v>
      </c>
      <c r="N874">
        <v>126000</v>
      </c>
      <c r="O874">
        <v>20.98</v>
      </c>
      <c r="P874" t="s">
        <v>24</v>
      </c>
      <c r="Q874" t="s">
        <v>32</v>
      </c>
    </row>
    <row r="875" spans="1:17" x14ac:dyDescent="0.25">
      <c r="A875" t="s">
        <v>974</v>
      </c>
      <c r="B875" t="s">
        <v>975</v>
      </c>
      <c r="C875" s="1">
        <v>45689</v>
      </c>
      <c r="D875">
        <v>76</v>
      </c>
      <c r="E875" t="s">
        <v>118</v>
      </c>
      <c r="F875" t="s">
        <v>20</v>
      </c>
      <c r="G875" t="s">
        <v>30</v>
      </c>
      <c r="H875">
        <v>2</v>
      </c>
      <c r="I875" t="s">
        <v>22</v>
      </c>
      <c r="J875">
        <v>38</v>
      </c>
      <c r="K875" t="s">
        <v>23</v>
      </c>
      <c r="L875">
        <v>35000</v>
      </c>
      <c r="M875">
        <v>19</v>
      </c>
      <c r="N875">
        <v>665000</v>
      </c>
      <c r="O875">
        <v>169.8</v>
      </c>
      <c r="P875" t="s">
        <v>24</v>
      </c>
      <c r="Q875" t="s">
        <v>32</v>
      </c>
    </row>
    <row r="876" spans="1:17" x14ac:dyDescent="0.25">
      <c r="A876" t="s">
        <v>976</v>
      </c>
      <c r="B876" t="s">
        <v>977</v>
      </c>
      <c r="C876" s="1">
        <v>45658</v>
      </c>
      <c r="D876">
        <v>20</v>
      </c>
      <c r="E876" t="s">
        <v>90</v>
      </c>
      <c r="F876" t="s">
        <v>41</v>
      </c>
      <c r="G876" t="s">
        <v>30</v>
      </c>
      <c r="H876">
        <v>2</v>
      </c>
      <c r="I876" t="s">
        <v>22</v>
      </c>
      <c r="J876">
        <v>32</v>
      </c>
      <c r="K876" t="s">
        <v>62</v>
      </c>
      <c r="L876">
        <v>24000</v>
      </c>
      <c r="M876">
        <v>14</v>
      </c>
      <c r="N876">
        <v>336000</v>
      </c>
      <c r="O876">
        <v>13.17</v>
      </c>
      <c r="P876" t="s">
        <v>39</v>
      </c>
    </row>
    <row r="877" spans="1:17" x14ac:dyDescent="0.25">
      <c r="A877" t="s">
        <v>976</v>
      </c>
      <c r="B877" t="s">
        <v>977</v>
      </c>
      <c r="C877" s="1">
        <v>45658</v>
      </c>
      <c r="D877">
        <v>20</v>
      </c>
      <c r="E877" t="s">
        <v>90</v>
      </c>
      <c r="F877" t="s">
        <v>20</v>
      </c>
      <c r="G877" t="s">
        <v>30</v>
      </c>
      <c r="H877">
        <v>2</v>
      </c>
      <c r="I877" t="s">
        <v>22</v>
      </c>
      <c r="J877">
        <v>32</v>
      </c>
      <c r="K877" t="s">
        <v>23</v>
      </c>
      <c r="L877">
        <v>35000</v>
      </c>
      <c r="M877">
        <v>20</v>
      </c>
      <c r="N877">
        <v>700000</v>
      </c>
      <c r="O877">
        <v>23.83</v>
      </c>
      <c r="P877" t="s">
        <v>39</v>
      </c>
    </row>
    <row r="878" spans="1:17" x14ac:dyDescent="0.25">
      <c r="A878" t="s">
        <v>976</v>
      </c>
      <c r="B878" t="s">
        <v>977</v>
      </c>
      <c r="C878" s="1">
        <v>45658</v>
      </c>
      <c r="D878">
        <v>20</v>
      </c>
      <c r="E878" t="s">
        <v>90</v>
      </c>
      <c r="F878" t="s">
        <v>36</v>
      </c>
      <c r="G878" t="s">
        <v>30</v>
      </c>
      <c r="H878">
        <v>2</v>
      </c>
      <c r="I878" t="s">
        <v>22</v>
      </c>
      <c r="J878">
        <v>32</v>
      </c>
      <c r="K878" t="s">
        <v>115</v>
      </c>
      <c r="L878">
        <v>25000</v>
      </c>
      <c r="M878">
        <v>14</v>
      </c>
      <c r="N878">
        <v>350000</v>
      </c>
      <c r="O878">
        <v>89.94</v>
      </c>
      <c r="P878" t="s">
        <v>39</v>
      </c>
    </row>
    <row r="879" spans="1:17" x14ac:dyDescent="0.25">
      <c r="A879" t="s">
        <v>978</v>
      </c>
      <c r="B879" t="s">
        <v>979</v>
      </c>
      <c r="C879" s="1">
        <v>45717</v>
      </c>
      <c r="D879">
        <v>36</v>
      </c>
      <c r="E879" t="s">
        <v>101</v>
      </c>
      <c r="F879" t="s">
        <v>36</v>
      </c>
      <c r="G879" t="s">
        <v>21</v>
      </c>
      <c r="H879">
        <v>4</v>
      </c>
      <c r="I879" t="s">
        <v>114</v>
      </c>
      <c r="J879">
        <v>31</v>
      </c>
      <c r="K879" t="s">
        <v>65</v>
      </c>
      <c r="L879">
        <v>30000</v>
      </c>
      <c r="M879">
        <v>13</v>
      </c>
      <c r="N879">
        <v>390000</v>
      </c>
      <c r="O879">
        <v>176.69</v>
      </c>
      <c r="P879" t="s">
        <v>24</v>
      </c>
      <c r="Q879" t="s">
        <v>265</v>
      </c>
    </row>
    <row r="880" spans="1:17" x14ac:dyDescent="0.25">
      <c r="A880" t="s">
        <v>978</v>
      </c>
      <c r="B880" t="s">
        <v>979</v>
      </c>
      <c r="C880" s="1">
        <v>45717</v>
      </c>
      <c r="D880">
        <v>36</v>
      </c>
      <c r="E880" t="s">
        <v>101</v>
      </c>
      <c r="F880" t="s">
        <v>29</v>
      </c>
      <c r="G880" t="s">
        <v>21</v>
      </c>
      <c r="H880">
        <v>4</v>
      </c>
      <c r="I880" t="s">
        <v>114</v>
      </c>
      <c r="J880">
        <v>31</v>
      </c>
      <c r="K880" t="s">
        <v>87</v>
      </c>
      <c r="L880">
        <v>7500</v>
      </c>
      <c r="M880">
        <v>12</v>
      </c>
      <c r="N880">
        <v>90000</v>
      </c>
      <c r="O880">
        <v>166.7</v>
      </c>
      <c r="P880" t="s">
        <v>24</v>
      </c>
      <c r="Q880" t="s">
        <v>265</v>
      </c>
    </row>
    <row r="881" spans="1:17" x14ac:dyDescent="0.25">
      <c r="A881" t="s">
        <v>978</v>
      </c>
      <c r="B881" t="s">
        <v>979</v>
      </c>
      <c r="C881" s="1">
        <v>45717</v>
      </c>
      <c r="D881">
        <v>36</v>
      </c>
      <c r="E881" t="s">
        <v>101</v>
      </c>
      <c r="F881" t="s">
        <v>20</v>
      </c>
      <c r="G881" t="s">
        <v>21</v>
      </c>
      <c r="H881">
        <v>4</v>
      </c>
      <c r="I881" t="s">
        <v>114</v>
      </c>
      <c r="J881">
        <v>31</v>
      </c>
      <c r="K881" t="s">
        <v>23</v>
      </c>
      <c r="L881">
        <v>35000</v>
      </c>
      <c r="M881">
        <v>6</v>
      </c>
      <c r="N881">
        <v>210000</v>
      </c>
      <c r="O881">
        <v>160.05000000000001</v>
      </c>
      <c r="P881" t="s">
        <v>24</v>
      </c>
      <c r="Q881" t="s">
        <v>265</v>
      </c>
    </row>
    <row r="882" spans="1:17" x14ac:dyDescent="0.25">
      <c r="A882" t="s">
        <v>980</v>
      </c>
      <c r="B882" t="s">
        <v>981</v>
      </c>
      <c r="C882" s="1">
        <v>45689</v>
      </c>
      <c r="D882">
        <v>52</v>
      </c>
      <c r="E882" t="s">
        <v>299</v>
      </c>
      <c r="F882" t="s">
        <v>29</v>
      </c>
      <c r="G882" t="s">
        <v>30</v>
      </c>
      <c r="H882">
        <v>2</v>
      </c>
      <c r="I882" t="s">
        <v>22</v>
      </c>
      <c r="J882">
        <v>9</v>
      </c>
      <c r="K882" t="s">
        <v>31</v>
      </c>
      <c r="L882">
        <v>5500</v>
      </c>
      <c r="M882">
        <v>7</v>
      </c>
      <c r="N882">
        <v>38500</v>
      </c>
      <c r="O882">
        <v>61.08</v>
      </c>
      <c r="P882" t="s">
        <v>24</v>
      </c>
      <c r="Q882" t="s">
        <v>167</v>
      </c>
    </row>
    <row r="883" spans="1:17" x14ac:dyDescent="0.25">
      <c r="A883" t="s">
        <v>982</v>
      </c>
      <c r="B883" t="s">
        <v>983</v>
      </c>
      <c r="C883" s="1">
        <v>45689</v>
      </c>
      <c r="D883">
        <v>18</v>
      </c>
      <c r="E883" t="s">
        <v>152</v>
      </c>
      <c r="F883" t="s">
        <v>29</v>
      </c>
      <c r="G883" t="s">
        <v>30</v>
      </c>
      <c r="H883">
        <v>2</v>
      </c>
      <c r="I883" t="s">
        <v>22</v>
      </c>
      <c r="J883">
        <v>23</v>
      </c>
      <c r="K883" t="s">
        <v>31</v>
      </c>
      <c r="L883">
        <v>5500</v>
      </c>
      <c r="M883">
        <v>8</v>
      </c>
      <c r="N883">
        <v>44000</v>
      </c>
      <c r="O883">
        <v>23.24</v>
      </c>
      <c r="P883" t="s">
        <v>39</v>
      </c>
    </row>
    <row r="884" spans="1:17" x14ac:dyDescent="0.25">
      <c r="A884" t="s">
        <v>982</v>
      </c>
      <c r="B884" t="s">
        <v>983</v>
      </c>
      <c r="C884" s="1">
        <v>45689</v>
      </c>
      <c r="D884">
        <v>18</v>
      </c>
      <c r="E884" t="s">
        <v>152</v>
      </c>
      <c r="F884" t="s">
        <v>20</v>
      </c>
      <c r="G884" t="s">
        <v>30</v>
      </c>
      <c r="H884">
        <v>2</v>
      </c>
      <c r="I884" t="s">
        <v>22</v>
      </c>
      <c r="J884">
        <v>23</v>
      </c>
      <c r="K884" t="s">
        <v>46</v>
      </c>
      <c r="L884">
        <v>4500</v>
      </c>
      <c r="M884">
        <v>16</v>
      </c>
      <c r="N884">
        <v>72000</v>
      </c>
      <c r="O884">
        <v>112.62</v>
      </c>
      <c r="P884" t="s">
        <v>39</v>
      </c>
    </row>
    <row r="885" spans="1:17" x14ac:dyDescent="0.25">
      <c r="A885" t="s">
        <v>984</v>
      </c>
      <c r="B885" t="s">
        <v>985</v>
      </c>
      <c r="C885" s="1">
        <v>45717</v>
      </c>
      <c r="D885">
        <v>59</v>
      </c>
      <c r="E885" t="s">
        <v>152</v>
      </c>
      <c r="F885" t="s">
        <v>41</v>
      </c>
      <c r="G885" t="s">
        <v>21</v>
      </c>
      <c r="H885">
        <v>2</v>
      </c>
      <c r="I885" t="s">
        <v>22</v>
      </c>
      <c r="J885">
        <v>50</v>
      </c>
      <c r="K885" t="s">
        <v>71</v>
      </c>
      <c r="L885">
        <v>14500</v>
      </c>
      <c r="M885">
        <v>4</v>
      </c>
      <c r="N885">
        <v>58000</v>
      </c>
      <c r="O885">
        <v>159.9</v>
      </c>
      <c r="P885" t="s">
        <v>39</v>
      </c>
    </row>
    <row r="886" spans="1:17" x14ac:dyDescent="0.25">
      <c r="A886" t="s">
        <v>984</v>
      </c>
      <c r="B886" t="s">
        <v>985</v>
      </c>
      <c r="C886" s="1">
        <v>45717</v>
      </c>
      <c r="D886">
        <v>59</v>
      </c>
      <c r="E886" t="s">
        <v>152</v>
      </c>
      <c r="F886" t="s">
        <v>36</v>
      </c>
      <c r="G886" t="s">
        <v>21</v>
      </c>
      <c r="H886">
        <v>2</v>
      </c>
      <c r="I886" t="s">
        <v>22</v>
      </c>
      <c r="J886">
        <v>50</v>
      </c>
      <c r="K886" t="s">
        <v>38</v>
      </c>
      <c r="L886">
        <v>20000</v>
      </c>
      <c r="M886">
        <v>20</v>
      </c>
      <c r="N886">
        <v>400000</v>
      </c>
      <c r="O886">
        <v>156.44</v>
      </c>
      <c r="P886" t="s">
        <v>39</v>
      </c>
    </row>
    <row r="887" spans="1:17" x14ac:dyDescent="0.25">
      <c r="A887" t="s">
        <v>984</v>
      </c>
      <c r="B887" t="s">
        <v>985</v>
      </c>
      <c r="C887" s="1">
        <v>45717</v>
      </c>
      <c r="D887">
        <v>59</v>
      </c>
      <c r="E887" t="s">
        <v>152</v>
      </c>
      <c r="F887" t="s">
        <v>29</v>
      </c>
      <c r="G887" t="s">
        <v>21</v>
      </c>
      <c r="H887">
        <v>2</v>
      </c>
      <c r="I887" t="s">
        <v>22</v>
      </c>
      <c r="J887">
        <v>50</v>
      </c>
      <c r="K887" t="s">
        <v>83</v>
      </c>
      <c r="L887">
        <v>1000</v>
      </c>
      <c r="M887">
        <v>2</v>
      </c>
      <c r="N887">
        <v>2000</v>
      </c>
      <c r="O887">
        <v>164.81</v>
      </c>
      <c r="P887" t="s">
        <v>39</v>
      </c>
    </row>
    <row r="888" spans="1:17" x14ac:dyDescent="0.25">
      <c r="A888" t="s">
        <v>986</v>
      </c>
      <c r="B888" t="s">
        <v>987</v>
      </c>
      <c r="C888" s="1">
        <v>45689</v>
      </c>
      <c r="D888">
        <v>29</v>
      </c>
      <c r="E888" t="s">
        <v>28</v>
      </c>
      <c r="F888" t="s">
        <v>29</v>
      </c>
      <c r="G888" t="s">
        <v>21</v>
      </c>
      <c r="H888">
        <v>3</v>
      </c>
      <c r="I888" t="s">
        <v>50</v>
      </c>
      <c r="J888">
        <v>56</v>
      </c>
      <c r="K888" t="s">
        <v>83</v>
      </c>
      <c r="L888">
        <v>1000</v>
      </c>
      <c r="M888">
        <v>12</v>
      </c>
      <c r="N888">
        <v>12000</v>
      </c>
      <c r="O888">
        <v>31.28</v>
      </c>
      <c r="P888" t="s">
        <v>24</v>
      </c>
      <c r="Q888" t="s">
        <v>96</v>
      </c>
    </row>
    <row r="889" spans="1:17" x14ac:dyDescent="0.25">
      <c r="A889" t="s">
        <v>986</v>
      </c>
      <c r="B889" t="s">
        <v>987</v>
      </c>
      <c r="C889" s="1">
        <v>45689</v>
      </c>
      <c r="D889">
        <v>29</v>
      </c>
      <c r="E889" t="s">
        <v>28</v>
      </c>
      <c r="F889" t="s">
        <v>36</v>
      </c>
      <c r="G889" t="s">
        <v>21</v>
      </c>
      <c r="H889">
        <v>3</v>
      </c>
      <c r="I889" t="s">
        <v>50</v>
      </c>
      <c r="J889">
        <v>56</v>
      </c>
      <c r="K889" t="s">
        <v>115</v>
      </c>
      <c r="L889">
        <v>25000</v>
      </c>
      <c r="M889">
        <v>4</v>
      </c>
      <c r="N889">
        <v>100000</v>
      </c>
      <c r="O889">
        <v>163.92</v>
      </c>
      <c r="P889" t="s">
        <v>24</v>
      </c>
      <c r="Q889" t="s">
        <v>96</v>
      </c>
    </row>
    <row r="890" spans="1:17" x14ac:dyDescent="0.25">
      <c r="A890" t="s">
        <v>986</v>
      </c>
      <c r="B890" t="s">
        <v>987</v>
      </c>
      <c r="C890" s="1">
        <v>45689</v>
      </c>
      <c r="D890">
        <v>29</v>
      </c>
      <c r="E890" t="s">
        <v>28</v>
      </c>
      <c r="F890" t="s">
        <v>20</v>
      </c>
      <c r="G890" t="s">
        <v>21</v>
      </c>
      <c r="H890">
        <v>3</v>
      </c>
      <c r="I890" t="s">
        <v>50</v>
      </c>
      <c r="J890">
        <v>56</v>
      </c>
      <c r="K890" t="s">
        <v>46</v>
      </c>
      <c r="L890">
        <v>4500</v>
      </c>
      <c r="M890">
        <v>14</v>
      </c>
      <c r="N890">
        <v>63000</v>
      </c>
      <c r="O890">
        <v>88.1</v>
      </c>
      <c r="P890" t="s">
        <v>24</v>
      </c>
      <c r="Q890" t="s">
        <v>96</v>
      </c>
    </row>
    <row r="891" spans="1:17" x14ac:dyDescent="0.25">
      <c r="A891" t="s">
        <v>988</v>
      </c>
      <c r="B891" t="s">
        <v>989</v>
      </c>
      <c r="C891" s="1">
        <v>45689</v>
      </c>
      <c r="D891">
        <v>47</v>
      </c>
      <c r="E891" t="s">
        <v>213</v>
      </c>
      <c r="F891" t="s">
        <v>36</v>
      </c>
      <c r="G891" t="s">
        <v>30</v>
      </c>
      <c r="H891">
        <v>1</v>
      </c>
      <c r="I891" t="s">
        <v>37</v>
      </c>
      <c r="J891">
        <v>19</v>
      </c>
      <c r="K891" t="s">
        <v>71</v>
      </c>
      <c r="L891">
        <v>14500</v>
      </c>
      <c r="M891">
        <v>17</v>
      </c>
      <c r="N891">
        <v>246500</v>
      </c>
      <c r="O891">
        <v>30.75</v>
      </c>
      <c r="P891" t="s">
        <v>24</v>
      </c>
      <c r="Q891" t="s">
        <v>284</v>
      </c>
    </row>
    <row r="892" spans="1:17" x14ac:dyDescent="0.25">
      <c r="A892" t="s">
        <v>988</v>
      </c>
      <c r="B892" t="s">
        <v>989</v>
      </c>
      <c r="C892" s="1">
        <v>45689</v>
      </c>
      <c r="D892">
        <v>47</v>
      </c>
      <c r="E892" t="s">
        <v>213</v>
      </c>
      <c r="F892" t="s">
        <v>29</v>
      </c>
      <c r="G892" t="s">
        <v>30</v>
      </c>
      <c r="H892">
        <v>1</v>
      </c>
      <c r="I892" t="s">
        <v>37</v>
      </c>
      <c r="J892">
        <v>19</v>
      </c>
      <c r="K892" t="s">
        <v>87</v>
      </c>
      <c r="L892">
        <v>7500</v>
      </c>
      <c r="M892">
        <v>5</v>
      </c>
      <c r="N892">
        <v>37500</v>
      </c>
      <c r="O892">
        <v>157.55000000000001</v>
      </c>
      <c r="P892" t="s">
        <v>24</v>
      </c>
      <c r="Q892" t="s">
        <v>284</v>
      </c>
    </row>
    <row r="893" spans="1:17" x14ac:dyDescent="0.25">
      <c r="A893" t="s">
        <v>990</v>
      </c>
      <c r="B893" t="s">
        <v>991</v>
      </c>
      <c r="C893" s="1">
        <v>45717</v>
      </c>
      <c r="D893">
        <v>68</v>
      </c>
      <c r="E893" t="s">
        <v>110</v>
      </c>
      <c r="F893" t="s">
        <v>41</v>
      </c>
      <c r="G893" t="s">
        <v>30</v>
      </c>
      <c r="H893">
        <v>1</v>
      </c>
      <c r="I893" t="s">
        <v>37</v>
      </c>
      <c r="J893">
        <v>55</v>
      </c>
      <c r="K893" t="s">
        <v>42</v>
      </c>
      <c r="L893">
        <v>9000</v>
      </c>
      <c r="M893">
        <v>13</v>
      </c>
      <c r="N893">
        <v>117000</v>
      </c>
      <c r="O893">
        <v>67.989999999999995</v>
      </c>
      <c r="P893" t="s">
        <v>39</v>
      </c>
    </row>
    <row r="894" spans="1:17" x14ac:dyDescent="0.25">
      <c r="A894" t="s">
        <v>992</v>
      </c>
      <c r="B894" t="s">
        <v>993</v>
      </c>
      <c r="C894" s="1">
        <v>45658</v>
      </c>
      <c r="D894">
        <v>71</v>
      </c>
      <c r="E894" t="s">
        <v>49</v>
      </c>
      <c r="F894" t="s">
        <v>36</v>
      </c>
      <c r="G894" t="s">
        <v>30</v>
      </c>
      <c r="H894">
        <v>2</v>
      </c>
      <c r="I894" t="s">
        <v>22</v>
      </c>
      <c r="J894">
        <v>49</v>
      </c>
      <c r="K894" t="s">
        <v>105</v>
      </c>
      <c r="L894">
        <v>75000</v>
      </c>
      <c r="M894">
        <v>18</v>
      </c>
      <c r="N894">
        <v>1350000</v>
      </c>
      <c r="O894">
        <v>80.7</v>
      </c>
      <c r="P894" t="s">
        <v>39</v>
      </c>
    </row>
    <row r="895" spans="1:17" x14ac:dyDescent="0.25">
      <c r="A895" t="s">
        <v>994</v>
      </c>
      <c r="B895" t="s">
        <v>995</v>
      </c>
      <c r="C895" s="1">
        <v>45717</v>
      </c>
      <c r="D895">
        <v>56</v>
      </c>
      <c r="E895" t="s">
        <v>152</v>
      </c>
      <c r="F895" t="s">
        <v>29</v>
      </c>
      <c r="G895" t="s">
        <v>21</v>
      </c>
      <c r="H895">
        <v>5</v>
      </c>
      <c r="I895" t="s">
        <v>55</v>
      </c>
      <c r="J895">
        <v>53</v>
      </c>
      <c r="K895" t="s">
        <v>31</v>
      </c>
      <c r="L895">
        <v>5500</v>
      </c>
      <c r="M895">
        <v>18</v>
      </c>
      <c r="N895">
        <v>99000</v>
      </c>
      <c r="O895">
        <v>128.94999999999999</v>
      </c>
      <c r="P895" t="s">
        <v>39</v>
      </c>
    </row>
    <row r="896" spans="1:17" x14ac:dyDescent="0.25">
      <c r="A896" t="s">
        <v>996</v>
      </c>
      <c r="B896" t="s">
        <v>997</v>
      </c>
      <c r="C896" s="1">
        <v>45717</v>
      </c>
      <c r="D896">
        <v>60</v>
      </c>
      <c r="E896" t="s">
        <v>82</v>
      </c>
      <c r="F896" t="s">
        <v>20</v>
      </c>
      <c r="G896" t="s">
        <v>21</v>
      </c>
      <c r="H896">
        <v>1</v>
      </c>
      <c r="I896" t="s">
        <v>37</v>
      </c>
      <c r="J896">
        <v>57</v>
      </c>
      <c r="K896" t="s">
        <v>51</v>
      </c>
      <c r="L896">
        <v>9000</v>
      </c>
      <c r="M896">
        <v>17</v>
      </c>
      <c r="N896">
        <v>153000</v>
      </c>
      <c r="O896">
        <v>43.14</v>
      </c>
      <c r="P896" t="s">
        <v>24</v>
      </c>
      <c r="Q896" t="s">
        <v>96</v>
      </c>
    </row>
    <row r="897" spans="1:17" x14ac:dyDescent="0.25">
      <c r="A897" t="s">
        <v>996</v>
      </c>
      <c r="B897" t="s">
        <v>997</v>
      </c>
      <c r="C897" s="1">
        <v>45717</v>
      </c>
      <c r="D897">
        <v>60</v>
      </c>
      <c r="E897" t="s">
        <v>82</v>
      </c>
      <c r="F897" t="s">
        <v>36</v>
      </c>
      <c r="G897" t="s">
        <v>21</v>
      </c>
      <c r="H897">
        <v>1</v>
      </c>
      <c r="I897" t="s">
        <v>37</v>
      </c>
      <c r="J897">
        <v>57</v>
      </c>
      <c r="K897" t="s">
        <v>62</v>
      </c>
      <c r="L897">
        <v>24000</v>
      </c>
      <c r="M897">
        <v>6</v>
      </c>
      <c r="N897">
        <v>144000</v>
      </c>
      <c r="O897">
        <v>104.51</v>
      </c>
      <c r="P897" t="s">
        <v>24</v>
      </c>
      <c r="Q897" t="s">
        <v>96</v>
      </c>
    </row>
    <row r="898" spans="1:17" x14ac:dyDescent="0.25">
      <c r="A898" t="s">
        <v>998</v>
      </c>
      <c r="B898" t="s">
        <v>999</v>
      </c>
      <c r="C898" s="1">
        <v>45658</v>
      </c>
      <c r="D898">
        <v>49</v>
      </c>
      <c r="E898" t="s">
        <v>189</v>
      </c>
      <c r="F898" t="s">
        <v>41</v>
      </c>
      <c r="G898" t="s">
        <v>30</v>
      </c>
      <c r="H898">
        <v>1</v>
      </c>
      <c r="I898" t="s">
        <v>37</v>
      </c>
      <c r="J898">
        <v>8</v>
      </c>
      <c r="K898" t="s">
        <v>38</v>
      </c>
      <c r="L898">
        <v>20000</v>
      </c>
      <c r="M898">
        <v>19</v>
      </c>
      <c r="N898">
        <v>380000</v>
      </c>
      <c r="O898">
        <v>161.16999999999999</v>
      </c>
      <c r="P898" t="s">
        <v>39</v>
      </c>
    </row>
    <row r="899" spans="1:17" x14ac:dyDescent="0.25">
      <c r="A899" t="s">
        <v>998</v>
      </c>
      <c r="B899" t="s">
        <v>999</v>
      </c>
      <c r="C899" s="1">
        <v>45658</v>
      </c>
      <c r="D899">
        <v>49</v>
      </c>
      <c r="E899" t="s">
        <v>189</v>
      </c>
      <c r="F899" t="s">
        <v>20</v>
      </c>
      <c r="G899" t="s">
        <v>30</v>
      </c>
      <c r="H899">
        <v>1</v>
      </c>
      <c r="I899" t="s">
        <v>37</v>
      </c>
      <c r="J899">
        <v>8</v>
      </c>
      <c r="K899" t="s">
        <v>46</v>
      </c>
      <c r="L899">
        <v>4500</v>
      </c>
      <c r="M899">
        <v>10</v>
      </c>
      <c r="N899">
        <v>45000</v>
      </c>
      <c r="O899">
        <v>70.39</v>
      </c>
      <c r="P899" t="s">
        <v>39</v>
      </c>
    </row>
    <row r="900" spans="1:17" x14ac:dyDescent="0.25">
      <c r="A900" t="s">
        <v>998</v>
      </c>
      <c r="B900" t="s">
        <v>999</v>
      </c>
      <c r="C900" s="1">
        <v>45658</v>
      </c>
      <c r="D900">
        <v>49</v>
      </c>
      <c r="E900" t="s">
        <v>189</v>
      </c>
      <c r="F900" t="s">
        <v>36</v>
      </c>
      <c r="G900" t="s">
        <v>30</v>
      </c>
      <c r="H900">
        <v>1</v>
      </c>
      <c r="I900" t="s">
        <v>37</v>
      </c>
      <c r="J900">
        <v>8</v>
      </c>
      <c r="K900" t="s">
        <v>65</v>
      </c>
      <c r="L900">
        <v>30000</v>
      </c>
      <c r="M900">
        <v>17</v>
      </c>
      <c r="N900">
        <v>510000</v>
      </c>
      <c r="O900">
        <v>143.01</v>
      </c>
      <c r="P900" t="s">
        <v>39</v>
      </c>
    </row>
    <row r="901" spans="1:17" x14ac:dyDescent="0.25">
      <c r="A901" t="s">
        <v>1000</v>
      </c>
      <c r="B901" t="s">
        <v>451</v>
      </c>
      <c r="C901" s="1">
        <v>45717</v>
      </c>
      <c r="D901">
        <v>29</v>
      </c>
      <c r="E901" t="s">
        <v>258</v>
      </c>
      <c r="F901" t="s">
        <v>29</v>
      </c>
      <c r="G901" t="s">
        <v>21</v>
      </c>
      <c r="H901">
        <v>4</v>
      </c>
      <c r="I901" t="s">
        <v>114</v>
      </c>
      <c r="J901">
        <v>53</v>
      </c>
      <c r="K901" t="s">
        <v>83</v>
      </c>
      <c r="L901">
        <v>1000</v>
      </c>
      <c r="M901">
        <v>5</v>
      </c>
      <c r="N901">
        <v>5000</v>
      </c>
      <c r="O901">
        <v>12.91</v>
      </c>
      <c r="P901" t="s">
        <v>24</v>
      </c>
      <c r="Q901" t="s">
        <v>284</v>
      </c>
    </row>
    <row r="902" spans="1:17" x14ac:dyDescent="0.25">
      <c r="A902" t="s">
        <v>1000</v>
      </c>
      <c r="B902" t="s">
        <v>451</v>
      </c>
      <c r="C902" s="1">
        <v>45717</v>
      </c>
      <c r="D902">
        <v>29</v>
      </c>
      <c r="E902" t="s">
        <v>258</v>
      </c>
      <c r="F902" t="s">
        <v>41</v>
      </c>
      <c r="G902" t="s">
        <v>21</v>
      </c>
      <c r="H902">
        <v>4</v>
      </c>
      <c r="I902" t="s">
        <v>114</v>
      </c>
      <c r="J902">
        <v>53</v>
      </c>
      <c r="K902" t="s">
        <v>71</v>
      </c>
      <c r="L902">
        <v>14500</v>
      </c>
      <c r="M902">
        <v>3</v>
      </c>
      <c r="N902">
        <v>43500</v>
      </c>
      <c r="O902">
        <v>43.35</v>
      </c>
      <c r="P902" t="s">
        <v>24</v>
      </c>
      <c r="Q902" t="s">
        <v>284</v>
      </c>
    </row>
    <row r="903" spans="1:17" x14ac:dyDescent="0.25">
      <c r="A903" t="s">
        <v>1001</v>
      </c>
      <c r="B903" t="s">
        <v>1002</v>
      </c>
      <c r="C903" s="1">
        <v>45717</v>
      </c>
      <c r="D903">
        <v>67</v>
      </c>
      <c r="E903" t="s">
        <v>75</v>
      </c>
      <c r="F903" t="s">
        <v>29</v>
      </c>
      <c r="G903" t="s">
        <v>30</v>
      </c>
      <c r="H903">
        <v>5</v>
      </c>
      <c r="I903" t="s">
        <v>55</v>
      </c>
      <c r="J903">
        <v>56</v>
      </c>
      <c r="K903" t="s">
        <v>31</v>
      </c>
      <c r="L903">
        <v>5500</v>
      </c>
      <c r="M903">
        <v>14</v>
      </c>
      <c r="N903">
        <v>77000</v>
      </c>
      <c r="O903">
        <v>146.47999999999999</v>
      </c>
      <c r="P903" t="s">
        <v>39</v>
      </c>
    </row>
    <row r="904" spans="1:17" x14ac:dyDescent="0.25">
      <c r="A904" t="s">
        <v>1001</v>
      </c>
      <c r="B904" t="s">
        <v>1002</v>
      </c>
      <c r="C904" s="1">
        <v>45717</v>
      </c>
      <c r="D904">
        <v>67</v>
      </c>
      <c r="E904" t="s">
        <v>75</v>
      </c>
      <c r="F904" t="s">
        <v>36</v>
      </c>
      <c r="G904" t="s">
        <v>30</v>
      </c>
      <c r="H904">
        <v>5</v>
      </c>
      <c r="I904" t="s">
        <v>55</v>
      </c>
      <c r="J904">
        <v>56</v>
      </c>
      <c r="K904" t="s">
        <v>65</v>
      </c>
      <c r="L904">
        <v>30000</v>
      </c>
      <c r="M904">
        <v>5</v>
      </c>
      <c r="N904">
        <v>150000</v>
      </c>
      <c r="O904">
        <v>29.3</v>
      </c>
      <c r="P904" t="s">
        <v>39</v>
      </c>
    </row>
    <row r="905" spans="1:17" x14ac:dyDescent="0.25">
      <c r="A905" t="s">
        <v>1003</v>
      </c>
      <c r="B905" t="s">
        <v>1004</v>
      </c>
      <c r="C905" s="1">
        <v>45689</v>
      </c>
      <c r="D905">
        <v>74</v>
      </c>
      <c r="E905" t="s">
        <v>140</v>
      </c>
      <c r="F905" t="s">
        <v>20</v>
      </c>
      <c r="G905" t="s">
        <v>21</v>
      </c>
      <c r="H905">
        <v>4</v>
      </c>
      <c r="I905" t="s">
        <v>114</v>
      </c>
      <c r="J905">
        <v>45</v>
      </c>
      <c r="K905" t="s">
        <v>58</v>
      </c>
      <c r="L905">
        <v>16000</v>
      </c>
      <c r="M905">
        <v>14</v>
      </c>
      <c r="N905">
        <v>224000</v>
      </c>
      <c r="O905">
        <v>120.52</v>
      </c>
      <c r="P905" t="s">
        <v>39</v>
      </c>
    </row>
    <row r="906" spans="1:17" x14ac:dyDescent="0.25">
      <c r="A906" t="s">
        <v>1003</v>
      </c>
      <c r="B906" t="s">
        <v>1004</v>
      </c>
      <c r="C906" s="1">
        <v>45689</v>
      </c>
      <c r="D906">
        <v>74</v>
      </c>
      <c r="E906" t="s">
        <v>140</v>
      </c>
      <c r="F906" t="s">
        <v>36</v>
      </c>
      <c r="G906" t="s">
        <v>21</v>
      </c>
      <c r="H906">
        <v>4</v>
      </c>
      <c r="I906" t="s">
        <v>114</v>
      </c>
      <c r="J906">
        <v>45</v>
      </c>
      <c r="K906" t="s">
        <v>38</v>
      </c>
      <c r="L906">
        <v>20000</v>
      </c>
      <c r="M906">
        <v>19</v>
      </c>
      <c r="N906">
        <v>380000</v>
      </c>
      <c r="O906">
        <v>24.61</v>
      </c>
      <c r="P906" t="s">
        <v>39</v>
      </c>
    </row>
    <row r="907" spans="1:17" x14ac:dyDescent="0.25">
      <c r="A907" t="s">
        <v>1003</v>
      </c>
      <c r="B907" t="s">
        <v>1004</v>
      </c>
      <c r="C907" s="1">
        <v>45689</v>
      </c>
      <c r="D907">
        <v>74</v>
      </c>
      <c r="E907" t="s">
        <v>140</v>
      </c>
      <c r="F907" t="s">
        <v>29</v>
      </c>
      <c r="G907" t="s">
        <v>21</v>
      </c>
      <c r="H907">
        <v>4</v>
      </c>
      <c r="I907" t="s">
        <v>114</v>
      </c>
      <c r="J907">
        <v>45</v>
      </c>
      <c r="K907" t="s">
        <v>40</v>
      </c>
      <c r="L907">
        <v>500</v>
      </c>
      <c r="M907">
        <v>5</v>
      </c>
      <c r="N907">
        <v>2500</v>
      </c>
      <c r="O907">
        <v>8.5399999999999991</v>
      </c>
      <c r="P907" t="s">
        <v>39</v>
      </c>
    </row>
    <row r="908" spans="1:17" x14ac:dyDescent="0.25">
      <c r="A908" t="s">
        <v>1005</v>
      </c>
      <c r="B908" t="s">
        <v>1006</v>
      </c>
      <c r="C908" s="1">
        <v>45717</v>
      </c>
      <c r="D908">
        <v>63</v>
      </c>
      <c r="E908" t="s">
        <v>149</v>
      </c>
      <c r="F908" t="s">
        <v>29</v>
      </c>
      <c r="G908" t="s">
        <v>30</v>
      </c>
      <c r="H908">
        <v>4</v>
      </c>
      <c r="I908" t="s">
        <v>114</v>
      </c>
      <c r="J908">
        <v>20</v>
      </c>
      <c r="K908" t="s">
        <v>102</v>
      </c>
      <c r="L908">
        <v>900</v>
      </c>
      <c r="M908">
        <v>10</v>
      </c>
      <c r="N908">
        <v>9000</v>
      </c>
      <c r="O908">
        <v>187.4</v>
      </c>
      <c r="P908" t="s">
        <v>24</v>
      </c>
      <c r="Q908" t="s">
        <v>265</v>
      </c>
    </row>
    <row r="909" spans="1:17" x14ac:dyDescent="0.25">
      <c r="A909" t="s">
        <v>1007</v>
      </c>
      <c r="B909" t="s">
        <v>1008</v>
      </c>
      <c r="C909" s="1">
        <v>45658</v>
      </c>
      <c r="D909">
        <v>43</v>
      </c>
      <c r="E909" t="s">
        <v>131</v>
      </c>
      <c r="F909" t="s">
        <v>29</v>
      </c>
      <c r="G909" t="s">
        <v>30</v>
      </c>
      <c r="H909">
        <v>5</v>
      </c>
      <c r="I909" t="s">
        <v>55</v>
      </c>
      <c r="J909">
        <v>1</v>
      </c>
      <c r="K909" t="s">
        <v>31</v>
      </c>
      <c r="L909">
        <v>5500</v>
      </c>
      <c r="M909">
        <v>19</v>
      </c>
      <c r="N909">
        <v>104500</v>
      </c>
      <c r="O909">
        <v>114.83</v>
      </c>
      <c r="P909" t="s">
        <v>39</v>
      </c>
    </row>
    <row r="910" spans="1:17" x14ac:dyDescent="0.25">
      <c r="A910" t="s">
        <v>1009</v>
      </c>
      <c r="B910" t="s">
        <v>1010</v>
      </c>
      <c r="C910" s="1">
        <v>45689</v>
      </c>
      <c r="D910">
        <v>59</v>
      </c>
      <c r="E910" t="s">
        <v>61</v>
      </c>
      <c r="F910" t="s">
        <v>29</v>
      </c>
      <c r="G910" t="s">
        <v>30</v>
      </c>
      <c r="H910">
        <v>2</v>
      </c>
      <c r="I910" t="s">
        <v>22</v>
      </c>
      <c r="J910">
        <v>54</v>
      </c>
      <c r="K910" t="s">
        <v>31</v>
      </c>
      <c r="L910">
        <v>5500</v>
      </c>
      <c r="M910">
        <v>11</v>
      </c>
      <c r="N910">
        <v>60500</v>
      </c>
      <c r="O910">
        <v>30.22</v>
      </c>
      <c r="P910" t="s">
        <v>39</v>
      </c>
    </row>
    <row r="911" spans="1:17" x14ac:dyDescent="0.25">
      <c r="A911" t="s">
        <v>1009</v>
      </c>
      <c r="B911" t="s">
        <v>1010</v>
      </c>
      <c r="C911" s="1">
        <v>45689</v>
      </c>
      <c r="D911">
        <v>59</v>
      </c>
      <c r="E911" t="s">
        <v>61</v>
      </c>
      <c r="F911" t="s">
        <v>36</v>
      </c>
      <c r="G911" t="s">
        <v>30</v>
      </c>
      <c r="H911">
        <v>2</v>
      </c>
      <c r="I911" t="s">
        <v>22</v>
      </c>
      <c r="J911">
        <v>54</v>
      </c>
      <c r="K911" t="s">
        <v>38</v>
      </c>
      <c r="L911">
        <v>20000</v>
      </c>
      <c r="M911">
        <v>20</v>
      </c>
      <c r="N911">
        <v>400000</v>
      </c>
      <c r="O911">
        <v>160.06</v>
      </c>
      <c r="P911" t="s">
        <v>39</v>
      </c>
    </row>
    <row r="912" spans="1:17" x14ac:dyDescent="0.25">
      <c r="A912" t="s">
        <v>1011</v>
      </c>
      <c r="B912" t="s">
        <v>1012</v>
      </c>
      <c r="C912" s="1">
        <v>45658</v>
      </c>
      <c r="D912">
        <v>65</v>
      </c>
      <c r="E912" t="s">
        <v>113</v>
      </c>
      <c r="F912" t="s">
        <v>41</v>
      </c>
      <c r="G912" t="s">
        <v>30</v>
      </c>
      <c r="H912">
        <v>4</v>
      </c>
      <c r="I912" t="s">
        <v>114</v>
      </c>
      <c r="J912">
        <v>22</v>
      </c>
      <c r="K912" t="s">
        <v>62</v>
      </c>
      <c r="L912">
        <v>24000</v>
      </c>
      <c r="M912">
        <v>10</v>
      </c>
      <c r="N912">
        <v>240000</v>
      </c>
      <c r="O912">
        <v>126.21</v>
      </c>
      <c r="P912" t="s">
        <v>39</v>
      </c>
    </row>
    <row r="913" spans="1:17" x14ac:dyDescent="0.25">
      <c r="A913" t="s">
        <v>1011</v>
      </c>
      <c r="B913" t="s">
        <v>1012</v>
      </c>
      <c r="C913" s="1">
        <v>45658</v>
      </c>
      <c r="D913">
        <v>65</v>
      </c>
      <c r="E913" t="s">
        <v>113</v>
      </c>
      <c r="F913" t="s">
        <v>29</v>
      </c>
      <c r="G913" t="s">
        <v>30</v>
      </c>
      <c r="H913">
        <v>4</v>
      </c>
      <c r="I913" t="s">
        <v>114</v>
      </c>
      <c r="J913">
        <v>22</v>
      </c>
      <c r="K913" t="s">
        <v>193</v>
      </c>
      <c r="L913">
        <v>6500</v>
      </c>
      <c r="M913">
        <v>18</v>
      </c>
      <c r="N913">
        <v>117000</v>
      </c>
      <c r="O913">
        <v>129.21</v>
      </c>
      <c r="P913" t="s">
        <v>39</v>
      </c>
    </row>
    <row r="914" spans="1:17" x14ac:dyDescent="0.25">
      <c r="A914" t="s">
        <v>1011</v>
      </c>
      <c r="B914" t="s">
        <v>1012</v>
      </c>
      <c r="C914" s="1">
        <v>45658</v>
      </c>
      <c r="D914">
        <v>65</v>
      </c>
      <c r="E914" t="s">
        <v>113</v>
      </c>
      <c r="F914" t="s">
        <v>36</v>
      </c>
      <c r="G914" t="s">
        <v>30</v>
      </c>
      <c r="H914">
        <v>4</v>
      </c>
      <c r="I914" t="s">
        <v>114</v>
      </c>
      <c r="J914">
        <v>22</v>
      </c>
      <c r="K914" t="s">
        <v>38</v>
      </c>
      <c r="L914">
        <v>20000</v>
      </c>
      <c r="M914">
        <v>20</v>
      </c>
      <c r="N914">
        <v>400000</v>
      </c>
      <c r="O914">
        <v>38.89</v>
      </c>
      <c r="P914" t="s">
        <v>39</v>
      </c>
    </row>
    <row r="915" spans="1:17" x14ac:dyDescent="0.25">
      <c r="A915" t="s">
        <v>1013</v>
      </c>
      <c r="B915" t="s">
        <v>1014</v>
      </c>
      <c r="C915" s="1">
        <v>45658</v>
      </c>
      <c r="D915">
        <v>22</v>
      </c>
      <c r="E915" t="s">
        <v>75</v>
      </c>
      <c r="F915" t="s">
        <v>20</v>
      </c>
      <c r="G915" t="s">
        <v>21</v>
      </c>
      <c r="H915">
        <v>5</v>
      </c>
      <c r="I915" t="s">
        <v>55</v>
      </c>
      <c r="J915">
        <v>49</v>
      </c>
      <c r="K915" t="s">
        <v>58</v>
      </c>
      <c r="L915">
        <v>16000</v>
      </c>
      <c r="M915">
        <v>7</v>
      </c>
      <c r="N915">
        <v>112000</v>
      </c>
      <c r="O915">
        <v>55.36</v>
      </c>
      <c r="P915" t="s">
        <v>39</v>
      </c>
    </row>
    <row r="916" spans="1:17" x14ac:dyDescent="0.25">
      <c r="A916" t="s">
        <v>1015</v>
      </c>
      <c r="B916" t="s">
        <v>1016</v>
      </c>
      <c r="C916" s="1">
        <v>45658</v>
      </c>
      <c r="D916">
        <v>72</v>
      </c>
      <c r="E916" t="s">
        <v>299</v>
      </c>
      <c r="F916" t="s">
        <v>36</v>
      </c>
      <c r="G916" t="s">
        <v>30</v>
      </c>
      <c r="H916">
        <v>4</v>
      </c>
      <c r="I916" t="s">
        <v>114</v>
      </c>
      <c r="J916">
        <v>26</v>
      </c>
      <c r="K916" t="s">
        <v>105</v>
      </c>
      <c r="L916">
        <v>75000</v>
      </c>
      <c r="M916">
        <v>1</v>
      </c>
      <c r="N916">
        <v>75000</v>
      </c>
      <c r="O916">
        <v>36.51</v>
      </c>
      <c r="P916" t="s">
        <v>39</v>
      </c>
    </row>
    <row r="917" spans="1:17" x14ac:dyDescent="0.25">
      <c r="A917" t="s">
        <v>1017</v>
      </c>
      <c r="B917" t="s">
        <v>1018</v>
      </c>
      <c r="C917" s="1">
        <v>45658</v>
      </c>
      <c r="D917">
        <v>56</v>
      </c>
      <c r="E917" t="s">
        <v>61</v>
      </c>
      <c r="F917" t="s">
        <v>20</v>
      </c>
      <c r="G917" t="s">
        <v>30</v>
      </c>
      <c r="H917">
        <v>1</v>
      </c>
      <c r="I917" t="s">
        <v>37</v>
      </c>
      <c r="J917">
        <v>6</v>
      </c>
      <c r="K917" t="s">
        <v>51</v>
      </c>
      <c r="L917">
        <v>9000</v>
      </c>
      <c r="M917">
        <v>5</v>
      </c>
      <c r="N917">
        <v>45000</v>
      </c>
      <c r="O917">
        <v>153.78</v>
      </c>
      <c r="P917" t="s">
        <v>39</v>
      </c>
    </row>
    <row r="918" spans="1:17" x14ac:dyDescent="0.25">
      <c r="A918" t="s">
        <v>1017</v>
      </c>
      <c r="B918" t="s">
        <v>1018</v>
      </c>
      <c r="C918" s="1">
        <v>45658</v>
      </c>
      <c r="D918">
        <v>56</v>
      </c>
      <c r="E918" t="s">
        <v>61</v>
      </c>
      <c r="F918" t="s">
        <v>41</v>
      </c>
      <c r="G918" t="s">
        <v>30</v>
      </c>
      <c r="H918">
        <v>1</v>
      </c>
      <c r="I918" t="s">
        <v>37</v>
      </c>
      <c r="J918">
        <v>6</v>
      </c>
      <c r="K918" t="s">
        <v>65</v>
      </c>
      <c r="L918">
        <v>30000</v>
      </c>
      <c r="M918">
        <v>6</v>
      </c>
      <c r="N918">
        <v>180000</v>
      </c>
      <c r="O918">
        <v>190.46</v>
      </c>
      <c r="P918" t="s">
        <v>39</v>
      </c>
    </row>
    <row r="919" spans="1:17" x14ac:dyDescent="0.25">
      <c r="A919" t="s">
        <v>1019</v>
      </c>
      <c r="B919" t="s">
        <v>1020</v>
      </c>
      <c r="C919" s="1">
        <v>45658</v>
      </c>
      <c r="D919">
        <v>57</v>
      </c>
      <c r="E919" t="s">
        <v>131</v>
      </c>
      <c r="F919" t="s">
        <v>20</v>
      </c>
      <c r="G919" t="s">
        <v>21</v>
      </c>
      <c r="H919">
        <v>3</v>
      </c>
      <c r="I919" t="s">
        <v>50</v>
      </c>
      <c r="J919">
        <v>46</v>
      </c>
      <c r="K919" t="s">
        <v>51</v>
      </c>
      <c r="L919">
        <v>9000</v>
      </c>
      <c r="M919">
        <v>4</v>
      </c>
      <c r="N919">
        <v>36000</v>
      </c>
      <c r="O919">
        <v>51.96</v>
      </c>
      <c r="P919" t="s">
        <v>39</v>
      </c>
    </row>
    <row r="920" spans="1:17" x14ac:dyDescent="0.25">
      <c r="A920" t="s">
        <v>1019</v>
      </c>
      <c r="B920" t="s">
        <v>1020</v>
      </c>
      <c r="C920" s="1">
        <v>45658</v>
      </c>
      <c r="D920">
        <v>57</v>
      </c>
      <c r="E920" t="s">
        <v>131</v>
      </c>
      <c r="F920" t="s">
        <v>29</v>
      </c>
      <c r="G920" t="s">
        <v>21</v>
      </c>
      <c r="H920">
        <v>3</v>
      </c>
      <c r="I920" t="s">
        <v>50</v>
      </c>
      <c r="J920">
        <v>46</v>
      </c>
      <c r="K920" t="s">
        <v>102</v>
      </c>
      <c r="L920">
        <v>900</v>
      </c>
      <c r="M920">
        <v>20</v>
      </c>
      <c r="N920">
        <v>18000</v>
      </c>
      <c r="O920">
        <v>40.909999999999997</v>
      </c>
      <c r="P920" t="s">
        <v>39</v>
      </c>
    </row>
    <row r="921" spans="1:17" x14ac:dyDescent="0.25">
      <c r="A921" t="s">
        <v>1021</v>
      </c>
      <c r="B921" t="s">
        <v>1022</v>
      </c>
      <c r="C921" s="1">
        <v>45717</v>
      </c>
      <c r="D921">
        <v>79</v>
      </c>
      <c r="E921" t="s">
        <v>189</v>
      </c>
      <c r="F921" t="s">
        <v>29</v>
      </c>
      <c r="G921" t="s">
        <v>30</v>
      </c>
      <c r="H921">
        <v>1</v>
      </c>
      <c r="I921" t="s">
        <v>37</v>
      </c>
      <c r="J921">
        <v>8</v>
      </c>
      <c r="K921" t="s">
        <v>102</v>
      </c>
      <c r="L921">
        <v>900</v>
      </c>
      <c r="M921">
        <v>8</v>
      </c>
      <c r="N921">
        <v>7200</v>
      </c>
      <c r="O921">
        <v>81.8</v>
      </c>
      <c r="P921" t="s">
        <v>39</v>
      </c>
    </row>
    <row r="922" spans="1:17" x14ac:dyDescent="0.25">
      <c r="A922" t="s">
        <v>1021</v>
      </c>
      <c r="B922" t="s">
        <v>1022</v>
      </c>
      <c r="C922" s="1">
        <v>45717</v>
      </c>
      <c r="D922">
        <v>79</v>
      </c>
      <c r="E922" t="s">
        <v>189</v>
      </c>
      <c r="F922" t="s">
        <v>41</v>
      </c>
      <c r="G922" t="s">
        <v>30</v>
      </c>
      <c r="H922">
        <v>1</v>
      </c>
      <c r="I922" t="s">
        <v>37</v>
      </c>
      <c r="J922">
        <v>8</v>
      </c>
      <c r="K922" t="s">
        <v>42</v>
      </c>
      <c r="L922">
        <v>9000</v>
      </c>
      <c r="M922">
        <v>19</v>
      </c>
      <c r="N922">
        <v>171000</v>
      </c>
      <c r="O922">
        <v>54.2</v>
      </c>
      <c r="P922" t="s">
        <v>39</v>
      </c>
    </row>
    <row r="923" spans="1:17" x14ac:dyDescent="0.25">
      <c r="A923" t="s">
        <v>1021</v>
      </c>
      <c r="B923" t="s">
        <v>1022</v>
      </c>
      <c r="C923" s="1">
        <v>45717</v>
      </c>
      <c r="D923">
        <v>79</v>
      </c>
      <c r="E923" t="s">
        <v>189</v>
      </c>
      <c r="F923" t="s">
        <v>20</v>
      </c>
      <c r="G923" t="s">
        <v>30</v>
      </c>
      <c r="H923">
        <v>1</v>
      </c>
      <c r="I923" t="s">
        <v>37</v>
      </c>
      <c r="J923">
        <v>8</v>
      </c>
      <c r="K923" t="s">
        <v>58</v>
      </c>
      <c r="L923">
        <v>16000</v>
      </c>
      <c r="M923">
        <v>18</v>
      </c>
      <c r="N923">
        <v>288000</v>
      </c>
      <c r="O923">
        <v>49.64</v>
      </c>
      <c r="P923" t="s">
        <v>39</v>
      </c>
    </row>
    <row r="924" spans="1:17" x14ac:dyDescent="0.25">
      <c r="A924" t="s">
        <v>1023</v>
      </c>
      <c r="B924" t="s">
        <v>1024</v>
      </c>
      <c r="C924" s="1">
        <v>45689</v>
      </c>
      <c r="D924">
        <v>54</v>
      </c>
      <c r="E924" t="s">
        <v>110</v>
      </c>
      <c r="F924" t="s">
        <v>20</v>
      </c>
      <c r="G924" t="s">
        <v>30</v>
      </c>
      <c r="H924">
        <v>2</v>
      </c>
      <c r="I924" t="s">
        <v>22</v>
      </c>
      <c r="J924">
        <v>6</v>
      </c>
      <c r="K924" t="s">
        <v>23</v>
      </c>
      <c r="L924">
        <v>35000</v>
      </c>
      <c r="M924">
        <v>18</v>
      </c>
      <c r="N924">
        <v>630000</v>
      </c>
      <c r="O924">
        <v>192.29</v>
      </c>
      <c r="P924" t="s">
        <v>39</v>
      </c>
    </row>
    <row r="925" spans="1:17" x14ac:dyDescent="0.25">
      <c r="A925" t="s">
        <v>1025</v>
      </c>
      <c r="B925" t="s">
        <v>1026</v>
      </c>
      <c r="C925" s="1">
        <v>45717</v>
      </c>
      <c r="D925">
        <v>21</v>
      </c>
      <c r="E925" t="s">
        <v>452</v>
      </c>
      <c r="F925" t="s">
        <v>36</v>
      </c>
      <c r="G925" t="s">
        <v>30</v>
      </c>
      <c r="H925">
        <v>2</v>
      </c>
      <c r="I925" t="s">
        <v>22</v>
      </c>
      <c r="J925">
        <v>54</v>
      </c>
      <c r="K925" t="s">
        <v>105</v>
      </c>
      <c r="L925">
        <v>75000</v>
      </c>
      <c r="M925">
        <v>7</v>
      </c>
      <c r="N925">
        <v>525000</v>
      </c>
      <c r="O925">
        <v>199.85</v>
      </c>
      <c r="P925" t="s">
        <v>24</v>
      </c>
      <c r="Q925" t="s">
        <v>167</v>
      </c>
    </row>
    <row r="926" spans="1:17" x14ac:dyDescent="0.25">
      <c r="A926" t="s">
        <v>1025</v>
      </c>
      <c r="B926" t="s">
        <v>1026</v>
      </c>
      <c r="C926" s="1">
        <v>45717</v>
      </c>
      <c r="D926">
        <v>21</v>
      </c>
      <c r="E926" t="s">
        <v>452</v>
      </c>
      <c r="F926" t="s">
        <v>29</v>
      </c>
      <c r="G926" t="s">
        <v>30</v>
      </c>
      <c r="H926">
        <v>2</v>
      </c>
      <c r="I926" t="s">
        <v>22</v>
      </c>
      <c r="J926">
        <v>54</v>
      </c>
      <c r="K926" t="s">
        <v>193</v>
      </c>
      <c r="L926">
        <v>6500</v>
      </c>
      <c r="M926">
        <v>6</v>
      </c>
      <c r="N926">
        <v>39000</v>
      </c>
      <c r="O926">
        <v>56.62</v>
      </c>
      <c r="P926" t="s">
        <v>24</v>
      </c>
      <c r="Q926" t="s">
        <v>167</v>
      </c>
    </row>
    <row r="927" spans="1:17" x14ac:dyDescent="0.25">
      <c r="A927" t="s">
        <v>1027</v>
      </c>
      <c r="B927" t="s">
        <v>1028</v>
      </c>
      <c r="C927" s="1">
        <v>45658</v>
      </c>
      <c r="D927">
        <v>24</v>
      </c>
      <c r="E927" t="s">
        <v>149</v>
      </c>
      <c r="F927" t="s">
        <v>29</v>
      </c>
      <c r="G927" t="s">
        <v>21</v>
      </c>
      <c r="H927">
        <v>2</v>
      </c>
      <c r="I927" t="s">
        <v>22</v>
      </c>
      <c r="J927">
        <v>26</v>
      </c>
      <c r="K927" t="s">
        <v>193</v>
      </c>
      <c r="L927">
        <v>6500</v>
      </c>
      <c r="M927">
        <v>11</v>
      </c>
      <c r="N927">
        <v>71500</v>
      </c>
      <c r="O927">
        <v>191.5</v>
      </c>
      <c r="P927" t="s">
        <v>39</v>
      </c>
    </row>
    <row r="928" spans="1:17" x14ac:dyDescent="0.25">
      <c r="A928" t="s">
        <v>1027</v>
      </c>
      <c r="B928" t="s">
        <v>1028</v>
      </c>
      <c r="C928" s="1">
        <v>45658</v>
      </c>
      <c r="D928">
        <v>24</v>
      </c>
      <c r="E928" t="s">
        <v>149</v>
      </c>
      <c r="F928" t="s">
        <v>41</v>
      </c>
      <c r="G928" t="s">
        <v>21</v>
      </c>
      <c r="H928">
        <v>2</v>
      </c>
      <c r="I928" t="s">
        <v>22</v>
      </c>
      <c r="J928">
        <v>26</v>
      </c>
      <c r="K928" t="s">
        <v>65</v>
      </c>
      <c r="L928">
        <v>30000</v>
      </c>
      <c r="M928">
        <v>15</v>
      </c>
      <c r="N928">
        <v>450000</v>
      </c>
      <c r="O928">
        <v>127.22</v>
      </c>
      <c r="P928" t="s">
        <v>39</v>
      </c>
    </row>
    <row r="929" spans="1:17" x14ac:dyDescent="0.25">
      <c r="A929" t="s">
        <v>1029</v>
      </c>
      <c r="B929" t="s">
        <v>1030</v>
      </c>
      <c r="C929" s="1">
        <v>45658</v>
      </c>
      <c r="D929">
        <v>47</v>
      </c>
      <c r="E929" t="s">
        <v>258</v>
      </c>
      <c r="F929" t="s">
        <v>20</v>
      </c>
      <c r="G929" t="s">
        <v>30</v>
      </c>
      <c r="H929">
        <v>5</v>
      </c>
      <c r="I929" t="s">
        <v>55</v>
      </c>
      <c r="J929">
        <v>14</v>
      </c>
      <c r="K929" t="s">
        <v>23</v>
      </c>
      <c r="L929">
        <v>35000</v>
      </c>
      <c r="M929">
        <v>1</v>
      </c>
      <c r="N929">
        <v>35000</v>
      </c>
      <c r="O929">
        <v>1.35</v>
      </c>
      <c r="P929" t="s">
        <v>39</v>
      </c>
    </row>
    <row r="930" spans="1:17" x14ac:dyDescent="0.25">
      <c r="A930" t="s">
        <v>1029</v>
      </c>
      <c r="B930" t="s">
        <v>1030</v>
      </c>
      <c r="C930" s="1">
        <v>45658</v>
      </c>
      <c r="D930">
        <v>47</v>
      </c>
      <c r="E930" t="s">
        <v>258</v>
      </c>
      <c r="F930" t="s">
        <v>36</v>
      </c>
      <c r="G930" t="s">
        <v>30</v>
      </c>
      <c r="H930">
        <v>5</v>
      </c>
      <c r="I930" t="s">
        <v>55</v>
      </c>
      <c r="J930">
        <v>14</v>
      </c>
      <c r="K930" t="s">
        <v>65</v>
      </c>
      <c r="L930">
        <v>30000</v>
      </c>
      <c r="M930">
        <v>16</v>
      </c>
      <c r="N930">
        <v>480000</v>
      </c>
      <c r="O930">
        <v>82.93</v>
      </c>
      <c r="P930" t="s">
        <v>39</v>
      </c>
    </row>
    <row r="931" spans="1:17" x14ac:dyDescent="0.25">
      <c r="A931" t="s">
        <v>1029</v>
      </c>
      <c r="B931" t="s">
        <v>1030</v>
      </c>
      <c r="C931" s="1">
        <v>45658</v>
      </c>
      <c r="D931">
        <v>47</v>
      </c>
      <c r="E931" t="s">
        <v>258</v>
      </c>
      <c r="F931" t="s">
        <v>41</v>
      </c>
      <c r="G931" t="s">
        <v>30</v>
      </c>
      <c r="H931">
        <v>5</v>
      </c>
      <c r="I931" t="s">
        <v>55</v>
      </c>
      <c r="J931">
        <v>14</v>
      </c>
      <c r="K931" t="s">
        <v>71</v>
      </c>
      <c r="L931">
        <v>14500</v>
      </c>
      <c r="M931">
        <v>3</v>
      </c>
      <c r="N931">
        <v>43500</v>
      </c>
      <c r="O931">
        <v>107.86</v>
      </c>
      <c r="P931" t="s">
        <v>39</v>
      </c>
    </row>
    <row r="932" spans="1:17" x14ac:dyDescent="0.25">
      <c r="A932" t="s">
        <v>1031</v>
      </c>
      <c r="B932" t="s">
        <v>1032</v>
      </c>
      <c r="C932" s="1">
        <v>45658</v>
      </c>
      <c r="D932">
        <v>75</v>
      </c>
      <c r="E932" t="s">
        <v>45</v>
      </c>
      <c r="F932" t="s">
        <v>36</v>
      </c>
      <c r="G932" t="s">
        <v>21</v>
      </c>
      <c r="H932">
        <v>2</v>
      </c>
      <c r="I932" t="s">
        <v>22</v>
      </c>
      <c r="J932">
        <v>29</v>
      </c>
      <c r="K932" t="s">
        <v>38</v>
      </c>
      <c r="L932">
        <v>20000</v>
      </c>
      <c r="M932">
        <v>10</v>
      </c>
      <c r="N932">
        <v>200000</v>
      </c>
      <c r="O932">
        <v>163.35</v>
      </c>
      <c r="P932" t="s">
        <v>39</v>
      </c>
    </row>
    <row r="933" spans="1:17" x14ac:dyDescent="0.25">
      <c r="A933" t="s">
        <v>1031</v>
      </c>
      <c r="B933" t="s">
        <v>1032</v>
      </c>
      <c r="C933" s="1">
        <v>45658</v>
      </c>
      <c r="D933">
        <v>75</v>
      </c>
      <c r="E933" t="s">
        <v>45</v>
      </c>
      <c r="F933" t="s">
        <v>41</v>
      </c>
      <c r="G933" t="s">
        <v>21</v>
      </c>
      <c r="H933">
        <v>2</v>
      </c>
      <c r="I933" t="s">
        <v>22</v>
      </c>
      <c r="J933">
        <v>29</v>
      </c>
      <c r="K933" t="s">
        <v>38</v>
      </c>
      <c r="L933">
        <v>20000</v>
      </c>
      <c r="M933">
        <v>16</v>
      </c>
      <c r="N933">
        <v>320000</v>
      </c>
      <c r="O933">
        <v>47.23</v>
      </c>
      <c r="P933" t="s">
        <v>39</v>
      </c>
    </row>
    <row r="934" spans="1:17" x14ac:dyDescent="0.25">
      <c r="A934" t="s">
        <v>1033</v>
      </c>
      <c r="B934" t="s">
        <v>1034</v>
      </c>
      <c r="C934" s="1">
        <v>45689</v>
      </c>
      <c r="D934">
        <v>20</v>
      </c>
      <c r="E934" t="s">
        <v>192</v>
      </c>
      <c r="F934" t="s">
        <v>29</v>
      </c>
      <c r="G934" t="s">
        <v>30</v>
      </c>
      <c r="H934">
        <v>1</v>
      </c>
      <c r="I934" t="s">
        <v>37</v>
      </c>
      <c r="J934">
        <v>58</v>
      </c>
      <c r="K934" t="s">
        <v>193</v>
      </c>
      <c r="L934">
        <v>6500</v>
      </c>
      <c r="M934">
        <v>18</v>
      </c>
      <c r="N934">
        <v>117000</v>
      </c>
      <c r="O934">
        <v>99.06</v>
      </c>
      <c r="P934" t="s">
        <v>24</v>
      </c>
      <c r="Q934" t="s">
        <v>32</v>
      </c>
    </row>
    <row r="935" spans="1:17" x14ac:dyDescent="0.25">
      <c r="A935" t="s">
        <v>1033</v>
      </c>
      <c r="B935" t="s">
        <v>1034</v>
      </c>
      <c r="C935" s="1">
        <v>45689</v>
      </c>
      <c r="D935">
        <v>20</v>
      </c>
      <c r="E935" t="s">
        <v>192</v>
      </c>
      <c r="F935" t="s">
        <v>41</v>
      </c>
      <c r="G935" t="s">
        <v>30</v>
      </c>
      <c r="H935">
        <v>1</v>
      </c>
      <c r="I935" t="s">
        <v>37</v>
      </c>
      <c r="J935">
        <v>58</v>
      </c>
      <c r="K935" t="s">
        <v>38</v>
      </c>
      <c r="L935">
        <v>20000</v>
      </c>
      <c r="M935">
        <v>19</v>
      </c>
      <c r="N935">
        <v>380000</v>
      </c>
      <c r="O935">
        <v>132.13999999999999</v>
      </c>
      <c r="P935" t="s">
        <v>24</v>
      </c>
      <c r="Q935" t="s">
        <v>32</v>
      </c>
    </row>
    <row r="936" spans="1:17" x14ac:dyDescent="0.25">
      <c r="A936" t="s">
        <v>1033</v>
      </c>
      <c r="B936" t="s">
        <v>1034</v>
      </c>
      <c r="C936" s="1">
        <v>45689</v>
      </c>
      <c r="D936">
        <v>20</v>
      </c>
      <c r="E936" t="s">
        <v>192</v>
      </c>
      <c r="F936" t="s">
        <v>20</v>
      </c>
      <c r="G936" t="s">
        <v>30</v>
      </c>
      <c r="H936">
        <v>1</v>
      </c>
      <c r="I936" t="s">
        <v>37</v>
      </c>
      <c r="J936">
        <v>58</v>
      </c>
      <c r="K936" t="s">
        <v>46</v>
      </c>
      <c r="L936">
        <v>4500</v>
      </c>
      <c r="M936">
        <v>5</v>
      </c>
      <c r="N936">
        <v>22500</v>
      </c>
      <c r="O936">
        <v>13.54</v>
      </c>
      <c r="P936" t="s">
        <v>24</v>
      </c>
      <c r="Q936" t="s">
        <v>32</v>
      </c>
    </row>
    <row r="937" spans="1:17" x14ac:dyDescent="0.25">
      <c r="A937" t="s">
        <v>1035</v>
      </c>
      <c r="B937" t="s">
        <v>1036</v>
      </c>
      <c r="C937" s="1">
        <v>45717</v>
      </c>
      <c r="D937">
        <v>32</v>
      </c>
      <c r="E937" t="s">
        <v>143</v>
      </c>
      <c r="F937" t="s">
        <v>36</v>
      </c>
      <c r="G937" t="s">
        <v>21</v>
      </c>
      <c r="H937">
        <v>2</v>
      </c>
      <c r="I937" t="s">
        <v>22</v>
      </c>
      <c r="J937">
        <v>57</v>
      </c>
      <c r="K937" t="s">
        <v>57</v>
      </c>
      <c r="L937">
        <v>150000</v>
      </c>
      <c r="M937">
        <v>14</v>
      </c>
      <c r="N937">
        <v>2100000</v>
      </c>
      <c r="O937">
        <v>0.89</v>
      </c>
      <c r="P937" t="s">
        <v>39</v>
      </c>
    </row>
    <row r="938" spans="1:17" x14ac:dyDescent="0.25">
      <c r="A938" t="s">
        <v>1037</v>
      </c>
      <c r="B938" t="s">
        <v>1038</v>
      </c>
      <c r="C938" s="1">
        <v>45658</v>
      </c>
      <c r="D938">
        <v>57</v>
      </c>
      <c r="E938" t="s">
        <v>19</v>
      </c>
      <c r="F938" t="s">
        <v>41</v>
      </c>
      <c r="G938" t="s">
        <v>30</v>
      </c>
      <c r="H938">
        <v>5</v>
      </c>
      <c r="I938" t="s">
        <v>55</v>
      </c>
      <c r="J938">
        <v>18</v>
      </c>
      <c r="K938" t="s">
        <v>38</v>
      </c>
      <c r="L938">
        <v>20000</v>
      </c>
      <c r="M938">
        <v>14</v>
      </c>
      <c r="N938">
        <v>280000</v>
      </c>
      <c r="O938">
        <v>9.8699999999999992</v>
      </c>
      <c r="P938" t="s">
        <v>39</v>
      </c>
    </row>
    <row r="939" spans="1:17" x14ac:dyDescent="0.25">
      <c r="A939" t="s">
        <v>1037</v>
      </c>
      <c r="B939" t="s">
        <v>1038</v>
      </c>
      <c r="C939" s="1">
        <v>45658</v>
      </c>
      <c r="D939">
        <v>57</v>
      </c>
      <c r="E939" t="s">
        <v>19</v>
      </c>
      <c r="F939" t="s">
        <v>36</v>
      </c>
      <c r="G939" t="s">
        <v>30</v>
      </c>
      <c r="H939">
        <v>5</v>
      </c>
      <c r="I939" t="s">
        <v>55</v>
      </c>
      <c r="J939">
        <v>18</v>
      </c>
      <c r="K939" t="s">
        <v>57</v>
      </c>
      <c r="L939">
        <v>150000</v>
      </c>
      <c r="M939">
        <v>13</v>
      </c>
      <c r="N939">
        <v>1950000</v>
      </c>
      <c r="O939">
        <v>63.59</v>
      </c>
      <c r="P939" t="s">
        <v>39</v>
      </c>
    </row>
    <row r="940" spans="1:17" x14ac:dyDescent="0.25">
      <c r="A940" t="s">
        <v>1039</v>
      </c>
      <c r="B940" t="s">
        <v>796</v>
      </c>
      <c r="C940" s="1">
        <v>45689</v>
      </c>
      <c r="D940">
        <v>58</v>
      </c>
      <c r="E940" t="s">
        <v>299</v>
      </c>
      <c r="F940" t="s">
        <v>20</v>
      </c>
      <c r="G940" t="s">
        <v>21</v>
      </c>
      <c r="H940">
        <v>4</v>
      </c>
      <c r="I940" t="s">
        <v>114</v>
      </c>
      <c r="J940">
        <v>48</v>
      </c>
      <c r="K940" t="s">
        <v>46</v>
      </c>
      <c r="L940">
        <v>4500</v>
      </c>
      <c r="M940">
        <v>3</v>
      </c>
      <c r="N940">
        <v>13500</v>
      </c>
      <c r="O940">
        <v>66.180000000000007</v>
      </c>
      <c r="P940" t="s">
        <v>39</v>
      </c>
    </row>
    <row r="941" spans="1:17" x14ac:dyDescent="0.25">
      <c r="A941" t="s">
        <v>1040</v>
      </c>
      <c r="B941" t="s">
        <v>1041</v>
      </c>
      <c r="C941" s="1">
        <v>45658</v>
      </c>
      <c r="D941">
        <v>76</v>
      </c>
      <c r="E941" t="s">
        <v>70</v>
      </c>
      <c r="F941" t="s">
        <v>41</v>
      </c>
      <c r="G941" t="s">
        <v>30</v>
      </c>
      <c r="H941">
        <v>3</v>
      </c>
      <c r="I941" t="s">
        <v>50</v>
      </c>
      <c r="J941">
        <v>54</v>
      </c>
      <c r="K941" t="s">
        <v>62</v>
      </c>
      <c r="L941">
        <v>24000</v>
      </c>
      <c r="M941">
        <v>4</v>
      </c>
      <c r="N941">
        <v>96000</v>
      </c>
      <c r="O941">
        <v>124.1</v>
      </c>
      <c r="P941" t="s">
        <v>39</v>
      </c>
    </row>
    <row r="942" spans="1:17" x14ac:dyDescent="0.25">
      <c r="A942" t="s">
        <v>1042</v>
      </c>
      <c r="B942" t="s">
        <v>1043</v>
      </c>
      <c r="C942" s="1">
        <v>45658</v>
      </c>
      <c r="D942">
        <v>31</v>
      </c>
      <c r="E942" t="s">
        <v>299</v>
      </c>
      <c r="F942" t="s">
        <v>41</v>
      </c>
      <c r="G942" t="s">
        <v>21</v>
      </c>
      <c r="H942">
        <v>4</v>
      </c>
      <c r="I942" t="s">
        <v>114</v>
      </c>
      <c r="J942">
        <v>59</v>
      </c>
      <c r="K942" t="s">
        <v>71</v>
      </c>
      <c r="L942">
        <v>14500</v>
      </c>
      <c r="M942">
        <v>20</v>
      </c>
      <c r="N942">
        <v>290000</v>
      </c>
      <c r="O942">
        <v>11.43</v>
      </c>
      <c r="P942" t="s">
        <v>39</v>
      </c>
    </row>
    <row r="943" spans="1:17" x14ac:dyDescent="0.25">
      <c r="A943" t="s">
        <v>1042</v>
      </c>
      <c r="B943" t="s">
        <v>1043</v>
      </c>
      <c r="C943" s="1">
        <v>45658</v>
      </c>
      <c r="D943">
        <v>31</v>
      </c>
      <c r="E943" t="s">
        <v>299</v>
      </c>
      <c r="F943" t="s">
        <v>29</v>
      </c>
      <c r="G943" t="s">
        <v>21</v>
      </c>
      <c r="H943">
        <v>4</v>
      </c>
      <c r="I943" t="s">
        <v>114</v>
      </c>
      <c r="J943">
        <v>59</v>
      </c>
      <c r="K943" t="s">
        <v>87</v>
      </c>
      <c r="L943">
        <v>7500</v>
      </c>
      <c r="M943">
        <v>2</v>
      </c>
      <c r="N943">
        <v>15000</v>
      </c>
      <c r="O943">
        <v>13.63</v>
      </c>
      <c r="P943" t="s">
        <v>39</v>
      </c>
    </row>
    <row r="944" spans="1:17" x14ac:dyDescent="0.25">
      <c r="A944" t="s">
        <v>1042</v>
      </c>
      <c r="B944" t="s">
        <v>1043</v>
      </c>
      <c r="C944" s="1">
        <v>45658</v>
      </c>
      <c r="D944">
        <v>31</v>
      </c>
      <c r="E944" t="s">
        <v>299</v>
      </c>
      <c r="F944" t="s">
        <v>36</v>
      </c>
      <c r="G944" t="s">
        <v>21</v>
      </c>
      <c r="H944">
        <v>4</v>
      </c>
      <c r="I944" t="s">
        <v>114</v>
      </c>
      <c r="J944">
        <v>59</v>
      </c>
      <c r="K944" t="s">
        <v>42</v>
      </c>
      <c r="L944">
        <v>9000</v>
      </c>
      <c r="M944">
        <v>13</v>
      </c>
      <c r="N944">
        <v>117000</v>
      </c>
      <c r="O944">
        <v>59.34</v>
      </c>
      <c r="P944" t="s">
        <v>39</v>
      </c>
    </row>
    <row r="945" spans="1:17" x14ac:dyDescent="0.25">
      <c r="A945" t="s">
        <v>1044</v>
      </c>
      <c r="B945" t="s">
        <v>1045</v>
      </c>
      <c r="C945" s="1">
        <v>45658</v>
      </c>
      <c r="D945">
        <v>28</v>
      </c>
      <c r="E945" t="s">
        <v>110</v>
      </c>
      <c r="F945" t="s">
        <v>41</v>
      </c>
      <c r="G945" t="s">
        <v>21</v>
      </c>
      <c r="H945">
        <v>4</v>
      </c>
      <c r="I945" t="s">
        <v>114</v>
      </c>
      <c r="J945">
        <v>56</v>
      </c>
      <c r="K945" t="s">
        <v>42</v>
      </c>
      <c r="L945">
        <v>9000</v>
      </c>
      <c r="M945">
        <v>11</v>
      </c>
      <c r="N945">
        <v>99000</v>
      </c>
      <c r="O945">
        <v>91.09</v>
      </c>
      <c r="P945" t="s">
        <v>39</v>
      </c>
    </row>
    <row r="946" spans="1:17" x14ac:dyDescent="0.25">
      <c r="A946" t="s">
        <v>1044</v>
      </c>
      <c r="B946" t="s">
        <v>1045</v>
      </c>
      <c r="C946" s="1">
        <v>45658</v>
      </c>
      <c r="D946">
        <v>28</v>
      </c>
      <c r="E946" t="s">
        <v>110</v>
      </c>
      <c r="F946" t="s">
        <v>20</v>
      </c>
      <c r="G946" t="s">
        <v>21</v>
      </c>
      <c r="H946">
        <v>4</v>
      </c>
      <c r="I946" t="s">
        <v>114</v>
      </c>
      <c r="J946">
        <v>56</v>
      </c>
      <c r="K946" t="s">
        <v>46</v>
      </c>
      <c r="L946">
        <v>4500</v>
      </c>
      <c r="M946">
        <v>1</v>
      </c>
      <c r="N946">
        <v>4500</v>
      </c>
      <c r="O946">
        <v>22.05</v>
      </c>
      <c r="P946" t="s">
        <v>39</v>
      </c>
    </row>
    <row r="947" spans="1:17" x14ac:dyDescent="0.25">
      <c r="A947" t="s">
        <v>1046</v>
      </c>
      <c r="B947" t="s">
        <v>1047</v>
      </c>
      <c r="C947" s="1">
        <v>45658</v>
      </c>
      <c r="D947">
        <v>40</v>
      </c>
      <c r="E947" t="s">
        <v>140</v>
      </c>
      <c r="F947" t="s">
        <v>20</v>
      </c>
      <c r="G947" t="s">
        <v>30</v>
      </c>
      <c r="H947">
        <v>4</v>
      </c>
      <c r="I947" t="s">
        <v>114</v>
      </c>
      <c r="J947">
        <v>23</v>
      </c>
      <c r="K947" t="s">
        <v>46</v>
      </c>
      <c r="L947">
        <v>4500</v>
      </c>
      <c r="M947">
        <v>2</v>
      </c>
      <c r="N947">
        <v>9000</v>
      </c>
      <c r="O947">
        <v>159.51</v>
      </c>
      <c r="P947" t="s">
        <v>39</v>
      </c>
    </row>
    <row r="948" spans="1:17" x14ac:dyDescent="0.25">
      <c r="A948" t="s">
        <v>1046</v>
      </c>
      <c r="B948" t="s">
        <v>1047</v>
      </c>
      <c r="C948" s="1">
        <v>45658</v>
      </c>
      <c r="D948">
        <v>40</v>
      </c>
      <c r="E948" t="s">
        <v>140</v>
      </c>
      <c r="F948" t="s">
        <v>41</v>
      </c>
      <c r="G948" t="s">
        <v>30</v>
      </c>
      <c r="H948">
        <v>4</v>
      </c>
      <c r="I948" t="s">
        <v>114</v>
      </c>
      <c r="J948">
        <v>23</v>
      </c>
      <c r="K948" t="s">
        <v>38</v>
      </c>
      <c r="L948">
        <v>20000</v>
      </c>
      <c r="M948">
        <v>14</v>
      </c>
      <c r="N948">
        <v>280000</v>
      </c>
      <c r="O948">
        <v>62.68</v>
      </c>
      <c r="P948" t="s">
        <v>39</v>
      </c>
    </row>
    <row r="949" spans="1:17" x14ac:dyDescent="0.25">
      <c r="A949" t="s">
        <v>1048</v>
      </c>
      <c r="B949" t="s">
        <v>577</v>
      </c>
      <c r="C949" s="1">
        <v>45658</v>
      </c>
      <c r="D949">
        <v>61</v>
      </c>
      <c r="E949" t="s">
        <v>149</v>
      </c>
      <c r="F949" t="s">
        <v>36</v>
      </c>
      <c r="G949" t="s">
        <v>21</v>
      </c>
      <c r="H949">
        <v>3</v>
      </c>
      <c r="I949" t="s">
        <v>50</v>
      </c>
      <c r="J949">
        <v>10</v>
      </c>
      <c r="K949" t="s">
        <v>65</v>
      </c>
      <c r="L949">
        <v>30000</v>
      </c>
      <c r="M949">
        <v>17</v>
      </c>
      <c r="N949">
        <v>510000</v>
      </c>
      <c r="O949">
        <v>11.93</v>
      </c>
      <c r="P949" t="s">
        <v>39</v>
      </c>
    </row>
    <row r="950" spans="1:17" x14ac:dyDescent="0.25">
      <c r="A950" t="s">
        <v>1048</v>
      </c>
      <c r="B950" t="s">
        <v>577</v>
      </c>
      <c r="C950" s="1">
        <v>45658</v>
      </c>
      <c r="D950">
        <v>61</v>
      </c>
      <c r="E950" t="s">
        <v>149</v>
      </c>
      <c r="F950" t="s">
        <v>41</v>
      </c>
      <c r="G950" t="s">
        <v>21</v>
      </c>
      <c r="H950">
        <v>3</v>
      </c>
      <c r="I950" t="s">
        <v>50</v>
      </c>
      <c r="J950">
        <v>10</v>
      </c>
      <c r="K950" t="s">
        <v>62</v>
      </c>
      <c r="L950">
        <v>24000</v>
      </c>
      <c r="M950">
        <v>14</v>
      </c>
      <c r="N950">
        <v>336000</v>
      </c>
      <c r="O950">
        <v>171.81</v>
      </c>
      <c r="P950" t="s">
        <v>39</v>
      </c>
    </row>
    <row r="951" spans="1:17" x14ac:dyDescent="0.25">
      <c r="A951" t="s">
        <v>1049</v>
      </c>
      <c r="B951" t="s">
        <v>1050</v>
      </c>
      <c r="C951" s="1">
        <v>45658</v>
      </c>
      <c r="D951">
        <v>41</v>
      </c>
      <c r="E951" t="s">
        <v>121</v>
      </c>
      <c r="F951" t="s">
        <v>29</v>
      </c>
      <c r="G951" t="s">
        <v>21</v>
      </c>
      <c r="H951">
        <v>3</v>
      </c>
      <c r="I951" t="s">
        <v>50</v>
      </c>
      <c r="J951">
        <v>51</v>
      </c>
      <c r="K951" t="s">
        <v>56</v>
      </c>
      <c r="L951">
        <v>3500</v>
      </c>
      <c r="M951">
        <v>14</v>
      </c>
      <c r="N951">
        <v>49000</v>
      </c>
      <c r="O951">
        <v>123.41</v>
      </c>
      <c r="P951" t="s">
        <v>24</v>
      </c>
      <c r="Q951" t="s">
        <v>167</v>
      </c>
    </row>
    <row r="952" spans="1:17" x14ac:dyDescent="0.25">
      <c r="A952" t="s">
        <v>1049</v>
      </c>
      <c r="B952" t="s">
        <v>1050</v>
      </c>
      <c r="C952" s="1">
        <v>45658</v>
      </c>
      <c r="D952">
        <v>41</v>
      </c>
      <c r="E952" t="s">
        <v>121</v>
      </c>
      <c r="F952" t="s">
        <v>36</v>
      </c>
      <c r="G952" t="s">
        <v>21</v>
      </c>
      <c r="H952">
        <v>3</v>
      </c>
      <c r="I952" t="s">
        <v>50</v>
      </c>
      <c r="J952">
        <v>51</v>
      </c>
      <c r="K952" t="s">
        <v>115</v>
      </c>
      <c r="L952">
        <v>25000</v>
      </c>
      <c r="M952">
        <v>15</v>
      </c>
      <c r="N952">
        <v>375000</v>
      </c>
      <c r="O952">
        <v>32.869999999999997</v>
      </c>
      <c r="P952" t="s">
        <v>24</v>
      </c>
      <c r="Q952" t="s">
        <v>167</v>
      </c>
    </row>
    <row r="953" spans="1:17" x14ac:dyDescent="0.25">
      <c r="A953" t="s">
        <v>1049</v>
      </c>
      <c r="B953" t="s">
        <v>1050</v>
      </c>
      <c r="C953" s="1">
        <v>45658</v>
      </c>
      <c r="D953">
        <v>41</v>
      </c>
      <c r="E953" t="s">
        <v>121</v>
      </c>
      <c r="F953" t="s">
        <v>20</v>
      </c>
      <c r="G953" t="s">
        <v>21</v>
      </c>
      <c r="H953">
        <v>3</v>
      </c>
      <c r="I953" t="s">
        <v>50</v>
      </c>
      <c r="J953">
        <v>51</v>
      </c>
      <c r="K953" t="s">
        <v>58</v>
      </c>
      <c r="L953">
        <v>16000</v>
      </c>
      <c r="M953">
        <v>1</v>
      </c>
      <c r="N953">
        <v>16000</v>
      </c>
      <c r="O953">
        <v>99.44</v>
      </c>
      <c r="P953" t="s">
        <v>24</v>
      </c>
      <c r="Q953" t="s">
        <v>167</v>
      </c>
    </row>
    <row r="954" spans="1:17" x14ac:dyDescent="0.25">
      <c r="A954" t="s">
        <v>1051</v>
      </c>
      <c r="B954" t="s">
        <v>1052</v>
      </c>
      <c r="C954" s="1">
        <v>45658</v>
      </c>
      <c r="D954">
        <v>45</v>
      </c>
      <c r="E954" t="s">
        <v>35</v>
      </c>
      <c r="F954" t="s">
        <v>20</v>
      </c>
      <c r="G954" t="s">
        <v>21</v>
      </c>
      <c r="H954">
        <v>3</v>
      </c>
      <c r="I954" t="s">
        <v>50</v>
      </c>
      <c r="J954">
        <v>16</v>
      </c>
      <c r="K954" t="s">
        <v>46</v>
      </c>
      <c r="L954">
        <v>4500</v>
      </c>
      <c r="M954">
        <v>1</v>
      </c>
      <c r="N954">
        <v>4500</v>
      </c>
      <c r="O954">
        <v>165.3</v>
      </c>
      <c r="P954" t="s">
        <v>39</v>
      </c>
    </row>
    <row r="955" spans="1:17" x14ac:dyDescent="0.25">
      <c r="A955" t="s">
        <v>1051</v>
      </c>
      <c r="B955" t="s">
        <v>1052</v>
      </c>
      <c r="C955" s="1">
        <v>45658</v>
      </c>
      <c r="D955">
        <v>45</v>
      </c>
      <c r="E955" t="s">
        <v>35</v>
      </c>
      <c r="F955" t="s">
        <v>29</v>
      </c>
      <c r="G955" t="s">
        <v>21</v>
      </c>
      <c r="H955">
        <v>3</v>
      </c>
      <c r="I955" t="s">
        <v>50</v>
      </c>
      <c r="J955">
        <v>16</v>
      </c>
      <c r="K955" t="s">
        <v>56</v>
      </c>
      <c r="L955">
        <v>3500</v>
      </c>
      <c r="M955">
        <v>12</v>
      </c>
      <c r="N955">
        <v>42000</v>
      </c>
      <c r="O955">
        <v>2.4700000000000002</v>
      </c>
      <c r="P955" t="s">
        <v>39</v>
      </c>
    </row>
    <row r="956" spans="1:17" x14ac:dyDescent="0.25">
      <c r="A956" t="s">
        <v>1053</v>
      </c>
      <c r="B956" t="s">
        <v>1054</v>
      </c>
      <c r="C956" s="1">
        <v>45689</v>
      </c>
      <c r="D956">
        <v>30</v>
      </c>
      <c r="E956" t="s">
        <v>54</v>
      </c>
      <c r="F956" t="s">
        <v>41</v>
      </c>
      <c r="G956" t="s">
        <v>30</v>
      </c>
      <c r="H956">
        <v>5</v>
      </c>
      <c r="I956" t="s">
        <v>55</v>
      </c>
      <c r="J956">
        <v>29</v>
      </c>
      <c r="K956" t="s">
        <v>38</v>
      </c>
      <c r="L956">
        <v>20000</v>
      </c>
      <c r="M956">
        <v>6</v>
      </c>
      <c r="N956">
        <v>120000</v>
      </c>
      <c r="O956">
        <v>39.97</v>
      </c>
      <c r="P956" t="s">
        <v>39</v>
      </c>
    </row>
    <row r="957" spans="1:17" x14ac:dyDescent="0.25">
      <c r="A957" t="s">
        <v>1053</v>
      </c>
      <c r="B957" t="s">
        <v>1054</v>
      </c>
      <c r="C957" s="1">
        <v>45689</v>
      </c>
      <c r="D957">
        <v>30</v>
      </c>
      <c r="E957" t="s">
        <v>54</v>
      </c>
      <c r="F957" t="s">
        <v>29</v>
      </c>
      <c r="G957" t="s">
        <v>30</v>
      </c>
      <c r="H957">
        <v>5</v>
      </c>
      <c r="I957" t="s">
        <v>55</v>
      </c>
      <c r="J957">
        <v>29</v>
      </c>
      <c r="K957" t="s">
        <v>72</v>
      </c>
      <c r="L957">
        <v>350</v>
      </c>
      <c r="M957">
        <v>6</v>
      </c>
      <c r="N957">
        <v>2100</v>
      </c>
      <c r="O957">
        <v>177.13</v>
      </c>
      <c r="P957" t="s">
        <v>39</v>
      </c>
    </row>
    <row r="958" spans="1:17" x14ac:dyDescent="0.25">
      <c r="A958" t="s">
        <v>1055</v>
      </c>
      <c r="B958" t="s">
        <v>1056</v>
      </c>
      <c r="C958" s="1">
        <v>45689</v>
      </c>
      <c r="D958">
        <v>47</v>
      </c>
      <c r="E958" t="s">
        <v>131</v>
      </c>
      <c r="F958" t="s">
        <v>20</v>
      </c>
      <c r="G958" t="s">
        <v>21</v>
      </c>
      <c r="H958">
        <v>3</v>
      </c>
      <c r="I958" t="s">
        <v>50</v>
      </c>
      <c r="J958">
        <v>2</v>
      </c>
      <c r="K958" t="s">
        <v>23</v>
      </c>
      <c r="L958">
        <v>35000</v>
      </c>
      <c r="M958">
        <v>4</v>
      </c>
      <c r="N958">
        <v>140000</v>
      </c>
      <c r="O958">
        <v>131.15</v>
      </c>
      <c r="P958" t="s">
        <v>39</v>
      </c>
    </row>
    <row r="959" spans="1:17" x14ac:dyDescent="0.25">
      <c r="A959" t="s">
        <v>1057</v>
      </c>
      <c r="B959" t="s">
        <v>1058</v>
      </c>
      <c r="C959" s="1">
        <v>45717</v>
      </c>
      <c r="D959">
        <v>42</v>
      </c>
      <c r="E959" t="s">
        <v>149</v>
      </c>
      <c r="F959" t="s">
        <v>29</v>
      </c>
      <c r="G959" t="s">
        <v>30</v>
      </c>
      <c r="H959">
        <v>3</v>
      </c>
      <c r="I959" t="s">
        <v>50</v>
      </c>
      <c r="J959">
        <v>16</v>
      </c>
      <c r="K959" t="s">
        <v>83</v>
      </c>
      <c r="L959">
        <v>1000</v>
      </c>
      <c r="M959">
        <v>5</v>
      </c>
      <c r="N959">
        <v>5000</v>
      </c>
      <c r="O959">
        <v>29.31</v>
      </c>
      <c r="P959" t="s">
        <v>39</v>
      </c>
    </row>
    <row r="960" spans="1:17" x14ac:dyDescent="0.25">
      <c r="A960" t="s">
        <v>1057</v>
      </c>
      <c r="B960" t="s">
        <v>1058</v>
      </c>
      <c r="C960" s="1">
        <v>45717</v>
      </c>
      <c r="D960">
        <v>42</v>
      </c>
      <c r="E960" t="s">
        <v>149</v>
      </c>
      <c r="F960" t="s">
        <v>36</v>
      </c>
      <c r="G960" t="s">
        <v>30</v>
      </c>
      <c r="H960">
        <v>3</v>
      </c>
      <c r="I960" t="s">
        <v>50</v>
      </c>
      <c r="J960">
        <v>16</v>
      </c>
      <c r="K960" t="s">
        <v>71</v>
      </c>
      <c r="L960">
        <v>14500</v>
      </c>
      <c r="M960">
        <v>13</v>
      </c>
      <c r="N960">
        <v>188500</v>
      </c>
      <c r="O960">
        <v>38.74</v>
      </c>
      <c r="P960" t="s">
        <v>39</v>
      </c>
    </row>
    <row r="961" spans="1:17" x14ac:dyDescent="0.25">
      <c r="A961" t="s">
        <v>1057</v>
      </c>
      <c r="B961" t="s">
        <v>1058</v>
      </c>
      <c r="C961" s="1">
        <v>45717</v>
      </c>
      <c r="D961">
        <v>42</v>
      </c>
      <c r="E961" t="s">
        <v>149</v>
      </c>
      <c r="F961" t="s">
        <v>41</v>
      </c>
      <c r="G961" t="s">
        <v>30</v>
      </c>
      <c r="H961">
        <v>3</v>
      </c>
      <c r="I961" t="s">
        <v>50</v>
      </c>
      <c r="J961">
        <v>16</v>
      </c>
      <c r="K961" t="s">
        <v>65</v>
      </c>
      <c r="L961">
        <v>30000</v>
      </c>
      <c r="M961">
        <v>14</v>
      </c>
      <c r="N961">
        <v>420000</v>
      </c>
      <c r="O961">
        <v>63.93</v>
      </c>
      <c r="P961" t="s">
        <v>39</v>
      </c>
    </row>
    <row r="962" spans="1:17" x14ac:dyDescent="0.25">
      <c r="A962" t="s">
        <v>1059</v>
      </c>
      <c r="B962" t="s">
        <v>1060</v>
      </c>
      <c r="C962" s="1">
        <v>45689</v>
      </c>
      <c r="D962">
        <v>21</v>
      </c>
      <c r="E962" t="s">
        <v>121</v>
      </c>
      <c r="F962" t="s">
        <v>20</v>
      </c>
      <c r="G962" t="s">
        <v>30</v>
      </c>
      <c r="H962">
        <v>3</v>
      </c>
      <c r="I962" t="s">
        <v>50</v>
      </c>
      <c r="J962">
        <v>51</v>
      </c>
      <c r="K962" t="s">
        <v>23</v>
      </c>
      <c r="L962">
        <v>35000</v>
      </c>
      <c r="M962">
        <v>3</v>
      </c>
      <c r="N962">
        <v>105000</v>
      </c>
      <c r="O962">
        <v>42.24</v>
      </c>
      <c r="P962" t="s">
        <v>24</v>
      </c>
      <c r="Q962" t="s">
        <v>284</v>
      </c>
    </row>
    <row r="963" spans="1:17" x14ac:dyDescent="0.25">
      <c r="A963" t="s">
        <v>1059</v>
      </c>
      <c r="B963" t="s">
        <v>1060</v>
      </c>
      <c r="C963" s="1">
        <v>45689</v>
      </c>
      <c r="D963">
        <v>21</v>
      </c>
      <c r="E963" t="s">
        <v>121</v>
      </c>
      <c r="F963" t="s">
        <v>36</v>
      </c>
      <c r="G963" t="s">
        <v>30</v>
      </c>
      <c r="H963">
        <v>3</v>
      </c>
      <c r="I963" t="s">
        <v>50</v>
      </c>
      <c r="J963">
        <v>51</v>
      </c>
      <c r="K963" t="s">
        <v>57</v>
      </c>
      <c r="L963">
        <v>150000</v>
      </c>
      <c r="M963">
        <v>20</v>
      </c>
      <c r="N963">
        <v>3000000</v>
      </c>
      <c r="O963">
        <v>158.30000000000001</v>
      </c>
      <c r="P963" t="s">
        <v>24</v>
      </c>
      <c r="Q963" t="s">
        <v>284</v>
      </c>
    </row>
    <row r="964" spans="1:17" x14ac:dyDescent="0.25">
      <c r="A964" t="s">
        <v>1061</v>
      </c>
      <c r="B964" t="s">
        <v>1062</v>
      </c>
      <c r="C964" s="1">
        <v>45717</v>
      </c>
      <c r="D964">
        <v>37</v>
      </c>
      <c r="E964" t="s">
        <v>189</v>
      </c>
      <c r="F964" t="s">
        <v>36</v>
      </c>
      <c r="G964" t="s">
        <v>30</v>
      </c>
      <c r="H964">
        <v>4</v>
      </c>
      <c r="I964" t="s">
        <v>114</v>
      </c>
      <c r="J964">
        <v>49</v>
      </c>
      <c r="K964" t="s">
        <v>115</v>
      </c>
      <c r="L964">
        <v>25000</v>
      </c>
      <c r="M964">
        <v>16</v>
      </c>
      <c r="N964">
        <v>400000</v>
      </c>
      <c r="O964">
        <v>105.33</v>
      </c>
      <c r="P964" t="s">
        <v>39</v>
      </c>
    </row>
    <row r="965" spans="1:17" x14ac:dyDescent="0.25">
      <c r="A965" t="s">
        <v>1063</v>
      </c>
      <c r="B965" t="s">
        <v>1064</v>
      </c>
      <c r="C965" s="1">
        <v>45658</v>
      </c>
      <c r="D965">
        <v>76</v>
      </c>
      <c r="E965" t="s">
        <v>192</v>
      </c>
      <c r="F965" t="s">
        <v>20</v>
      </c>
      <c r="G965" t="s">
        <v>30</v>
      </c>
      <c r="H965">
        <v>2</v>
      </c>
      <c r="I965" t="s">
        <v>22</v>
      </c>
      <c r="J965">
        <v>41</v>
      </c>
      <c r="K965" t="s">
        <v>46</v>
      </c>
      <c r="L965">
        <v>4500</v>
      </c>
      <c r="M965">
        <v>13</v>
      </c>
      <c r="N965">
        <v>58500</v>
      </c>
      <c r="O965">
        <v>61.55</v>
      </c>
      <c r="P965" t="s">
        <v>24</v>
      </c>
      <c r="Q965" t="s">
        <v>265</v>
      </c>
    </row>
    <row r="966" spans="1:17" x14ac:dyDescent="0.25">
      <c r="A966" t="s">
        <v>1063</v>
      </c>
      <c r="B966" t="s">
        <v>1064</v>
      </c>
      <c r="C966" s="1">
        <v>45658</v>
      </c>
      <c r="D966">
        <v>76</v>
      </c>
      <c r="E966" t="s">
        <v>192</v>
      </c>
      <c r="F966" t="s">
        <v>29</v>
      </c>
      <c r="G966" t="s">
        <v>30</v>
      </c>
      <c r="H966">
        <v>2</v>
      </c>
      <c r="I966" t="s">
        <v>22</v>
      </c>
      <c r="J966">
        <v>41</v>
      </c>
      <c r="K966" t="s">
        <v>164</v>
      </c>
      <c r="L966">
        <v>600</v>
      </c>
      <c r="M966">
        <v>12</v>
      </c>
      <c r="N966">
        <v>7200</v>
      </c>
      <c r="O966">
        <v>187.13</v>
      </c>
      <c r="P966" t="s">
        <v>24</v>
      </c>
      <c r="Q966" t="s">
        <v>265</v>
      </c>
    </row>
    <row r="967" spans="1:17" x14ac:dyDescent="0.25">
      <c r="A967" t="s">
        <v>1065</v>
      </c>
      <c r="B967" t="s">
        <v>1066</v>
      </c>
      <c r="C967" s="1">
        <v>45658</v>
      </c>
      <c r="D967">
        <v>26</v>
      </c>
      <c r="E967" t="s">
        <v>140</v>
      </c>
      <c r="F967" t="s">
        <v>41</v>
      </c>
      <c r="G967" t="s">
        <v>21</v>
      </c>
      <c r="H967">
        <v>5</v>
      </c>
      <c r="I967" t="s">
        <v>55</v>
      </c>
      <c r="J967">
        <v>19</v>
      </c>
      <c r="K967" t="s">
        <v>71</v>
      </c>
      <c r="L967">
        <v>14500</v>
      </c>
      <c r="M967">
        <v>14</v>
      </c>
      <c r="N967">
        <v>203000</v>
      </c>
      <c r="O967">
        <v>90.5</v>
      </c>
      <c r="P967" t="s">
        <v>39</v>
      </c>
    </row>
    <row r="968" spans="1:17" x14ac:dyDescent="0.25">
      <c r="A968" t="s">
        <v>1065</v>
      </c>
      <c r="B968" t="s">
        <v>1066</v>
      </c>
      <c r="C968" s="1">
        <v>45658</v>
      </c>
      <c r="D968">
        <v>26</v>
      </c>
      <c r="E968" t="s">
        <v>140</v>
      </c>
      <c r="F968" t="s">
        <v>20</v>
      </c>
      <c r="G968" t="s">
        <v>21</v>
      </c>
      <c r="H968">
        <v>5</v>
      </c>
      <c r="I968" t="s">
        <v>55</v>
      </c>
      <c r="J968">
        <v>19</v>
      </c>
      <c r="K968" t="s">
        <v>23</v>
      </c>
      <c r="L968">
        <v>35000</v>
      </c>
      <c r="M968">
        <v>16</v>
      </c>
      <c r="N968">
        <v>560000</v>
      </c>
      <c r="O968">
        <v>73.819999999999993</v>
      </c>
      <c r="P968" t="s">
        <v>39</v>
      </c>
    </row>
    <row r="969" spans="1:17" x14ac:dyDescent="0.25">
      <c r="A969" t="s">
        <v>1065</v>
      </c>
      <c r="B969" t="s">
        <v>1066</v>
      </c>
      <c r="C969" s="1">
        <v>45658</v>
      </c>
      <c r="D969">
        <v>26</v>
      </c>
      <c r="E969" t="s">
        <v>140</v>
      </c>
      <c r="F969" t="s">
        <v>36</v>
      </c>
      <c r="G969" t="s">
        <v>21</v>
      </c>
      <c r="H969">
        <v>5</v>
      </c>
      <c r="I969" t="s">
        <v>55</v>
      </c>
      <c r="J969">
        <v>19</v>
      </c>
      <c r="K969" t="s">
        <v>115</v>
      </c>
      <c r="L969">
        <v>25000</v>
      </c>
      <c r="M969">
        <v>1</v>
      </c>
      <c r="N969">
        <v>25000</v>
      </c>
      <c r="O969">
        <v>54.97</v>
      </c>
      <c r="P969" t="s">
        <v>39</v>
      </c>
    </row>
    <row r="970" spans="1:17" x14ac:dyDescent="0.25">
      <c r="A970" t="s">
        <v>1067</v>
      </c>
      <c r="B970" t="s">
        <v>1068</v>
      </c>
      <c r="C970" s="1">
        <v>45658</v>
      </c>
      <c r="D970">
        <v>72</v>
      </c>
      <c r="E970" t="s">
        <v>113</v>
      </c>
      <c r="F970" t="s">
        <v>41</v>
      </c>
      <c r="G970" t="s">
        <v>30</v>
      </c>
      <c r="H970">
        <v>3</v>
      </c>
      <c r="I970" t="s">
        <v>50</v>
      </c>
      <c r="J970">
        <v>42</v>
      </c>
      <c r="K970" t="s">
        <v>38</v>
      </c>
      <c r="L970">
        <v>20000</v>
      </c>
      <c r="M970">
        <v>3</v>
      </c>
      <c r="N970">
        <v>60000</v>
      </c>
      <c r="O970">
        <v>20.13</v>
      </c>
      <c r="P970" t="s">
        <v>39</v>
      </c>
    </row>
    <row r="971" spans="1:17" x14ac:dyDescent="0.25">
      <c r="A971" t="s">
        <v>1067</v>
      </c>
      <c r="B971" t="s">
        <v>1068</v>
      </c>
      <c r="C971" s="1">
        <v>45658</v>
      </c>
      <c r="D971">
        <v>72</v>
      </c>
      <c r="E971" t="s">
        <v>113</v>
      </c>
      <c r="F971" t="s">
        <v>20</v>
      </c>
      <c r="G971" t="s">
        <v>30</v>
      </c>
      <c r="H971">
        <v>3</v>
      </c>
      <c r="I971" t="s">
        <v>50</v>
      </c>
      <c r="J971">
        <v>42</v>
      </c>
      <c r="K971" t="s">
        <v>51</v>
      </c>
      <c r="L971">
        <v>9000</v>
      </c>
      <c r="M971">
        <v>7</v>
      </c>
      <c r="N971">
        <v>63000</v>
      </c>
      <c r="O971">
        <v>8.14</v>
      </c>
      <c r="P971" t="s">
        <v>39</v>
      </c>
    </row>
    <row r="972" spans="1:17" x14ac:dyDescent="0.25">
      <c r="A972" t="s">
        <v>1069</v>
      </c>
      <c r="B972" t="s">
        <v>1070</v>
      </c>
      <c r="C972" s="1">
        <v>45717</v>
      </c>
      <c r="D972">
        <v>41</v>
      </c>
      <c r="E972" t="s">
        <v>157</v>
      </c>
      <c r="F972" t="s">
        <v>36</v>
      </c>
      <c r="G972" t="s">
        <v>30</v>
      </c>
      <c r="H972">
        <v>2</v>
      </c>
      <c r="I972" t="s">
        <v>22</v>
      </c>
      <c r="J972">
        <v>20</v>
      </c>
      <c r="K972" t="s">
        <v>42</v>
      </c>
      <c r="L972">
        <v>9000</v>
      </c>
      <c r="M972">
        <v>10</v>
      </c>
      <c r="N972">
        <v>90000</v>
      </c>
      <c r="O972">
        <v>154.13</v>
      </c>
      <c r="P972" t="s">
        <v>39</v>
      </c>
    </row>
    <row r="973" spans="1:17" x14ac:dyDescent="0.25">
      <c r="A973" t="s">
        <v>1071</v>
      </c>
      <c r="B973" t="s">
        <v>1072</v>
      </c>
      <c r="C973" s="1">
        <v>45689</v>
      </c>
      <c r="D973">
        <v>67</v>
      </c>
      <c r="E973" t="s">
        <v>82</v>
      </c>
      <c r="F973" t="s">
        <v>20</v>
      </c>
      <c r="G973" t="s">
        <v>21</v>
      </c>
      <c r="H973">
        <v>4</v>
      </c>
      <c r="I973" t="s">
        <v>114</v>
      </c>
      <c r="J973">
        <v>31</v>
      </c>
      <c r="K973" t="s">
        <v>23</v>
      </c>
      <c r="L973">
        <v>35000</v>
      </c>
      <c r="M973">
        <v>15</v>
      </c>
      <c r="N973">
        <v>525000</v>
      </c>
      <c r="O973">
        <v>144.63999999999999</v>
      </c>
      <c r="P973" t="s">
        <v>24</v>
      </c>
      <c r="Q973" t="s">
        <v>284</v>
      </c>
    </row>
    <row r="974" spans="1:17" x14ac:dyDescent="0.25">
      <c r="A974" t="s">
        <v>1071</v>
      </c>
      <c r="B974" t="s">
        <v>1072</v>
      </c>
      <c r="C974" s="1">
        <v>45689</v>
      </c>
      <c r="D974">
        <v>67</v>
      </c>
      <c r="E974" t="s">
        <v>82</v>
      </c>
      <c r="F974" t="s">
        <v>29</v>
      </c>
      <c r="G974" t="s">
        <v>21</v>
      </c>
      <c r="H974">
        <v>4</v>
      </c>
      <c r="I974" t="s">
        <v>114</v>
      </c>
      <c r="J974">
        <v>31</v>
      </c>
      <c r="K974" t="s">
        <v>56</v>
      </c>
      <c r="L974">
        <v>3500</v>
      </c>
      <c r="M974">
        <v>11</v>
      </c>
      <c r="N974">
        <v>38500</v>
      </c>
      <c r="O974">
        <v>158.49</v>
      </c>
      <c r="P974" t="s">
        <v>24</v>
      </c>
      <c r="Q974" t="s">
        <v>284</v>
      </c>
    </row>
    <row r="975" spans="1:17" x14ac:dyDescent="0.25">
      <c r="A975" t="s">
        <v>1071</v>
      </c>
      <c r="B975" t="s">
        <v>1072</v>
      </c>
      <c r="C975" s="1">
        <v>45689</v>
      </c>
      <c r="D975">
        <v>67</v>
      </c>
      <c r="E975" t="s">
        <v>82</v>
      </c>
      <c r="F975" t="s">
        <v>41</v>
      </c>
      <c r="G975" t="s">
        <v>21</v>
      </c>
      <c r="H975">
        <v>4</v>
      </c>
      <c r="I975" t="s">
        <v>114</v>
      </c>
      <c r="J975">
        <v>31</v>
      </c>
      <c r="K975" t="s">
        <v>38</v>
      </c>
      <c r="L975">
        <v>20000</v>
      </c>
      <c r="M975">
        <v>14</v>
      </c>
      <c r="N975">
        <v>280000</v>
      </c>
      <c r="O975">
        <v>86.04</v>
      </c>
      <c r="P975" t="s">
        <v>24</v>
      </c>
      <c r="Q975" t="s">
        <v>284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3442-BFFE-4C6E-ACFE-7C22B13084D2}">
  <dimension ref="A1:AC975"/>
  <sheetViews>
    <sheetView zoomScale="75" workbookViewId="0">
      <selection activeCell="AC1" sqref="AC1"/>
    </sheetView>
  </sheetViews>
  <sheetFormatPr defaultColWidth="12.140625" defaultRowHeight="15" x14ac:dyDescent="0.25"/>
  <cols>
    <col min="1" max="1" width="14.5703125" customWidth="1"/>
    <col min="3" max="3" width="18.42578125" customWidth="1"/>
    <col min="8" max="10" width="13.85546875" customWidth="1"/>
    <col min="12" max="12" width="18.42578125" style="26" customWidth="1"/>
    <col min="13" max="13" width="19.140625" customWidth="1"/>
    <col min="14" max="15" width="28.28515625" customWidth="1"/>
    <col min="16" max="16" width="18.85546875" customWidth="1"/>
    <col min="17" max="17" width="12.140625" style="2"/>
    <col min="18" max="18" width="28.42578125" customWidth="1"/>
    <col min="19" max="19" width="16" style="2" customWidth="1"/>
    <col min="20" max="21" width="16" style="3" customWidth="1"/>
    <col min="22" max="22" width="16" style="32" customWidth="1"/>
    <col min="23" max="23" width="13.140625" customWidth="1"/>
    <col min="24" max="24" width="24.28515625" customWidth="1"/>
    <col min="25" max="25" width="24.28515625" style="6" customWidth="1"/>
    <col min="26" max="27" width="24.28515625" customWidth="1"/>
    <col min="28" max="28" width="19.85546875" customWidth="1"/>
  </cols>
  <sheetData>
    <row r="1" spans="1:29" x14ac:dyDescent="0.25">
      <c r="A1" t="s">
        <v>0</v>
      </c>
      <c r="B1" t="s">
        <v>1</v>
      </c>
      <c r="C1" t="s">
        <v>2</v>
      </c>
      <c r="D1" t="s">
        <v>3</v>
      </c>
      <c r="E1" t="s">
        <v>1073</v>
      </c>
      <c r="F1" t="s">
        <v>4</v>
      </c>
      <c r="G1" t="s">
        <v>1074</v>
      </c>
      <c r="H1" t="s">
        <v>5</v>
      </c>
      <c r="I1" t="s">
        <v>1075</v>
      </c>
      <c r="J1" t="s">
        <v>1076</v>
      </c>
      <c r="K1" t="s">
        <v>6</v>
      </c>
      <c r="L1" s="26" t="s">
        <v>7</v>
      </c>
      <c r="M1" t="s">
        <v>8</v>
      </c>
      <c r="N1" t="s">
        <v>9</v>
      </c>
      <c r="O1" t="s">
        <v>1077</v>
      </c>
      <c r="P1" t="s">
        <v>10</v>
      </c>
      <c r="Q1" s="2" t="s">
        <v>11</v>
      </c>
      <c r="R1" t="s">
        <v>12</v>
      </c>
      <c r="S1" s="2" t="s">
        <v>13</v>
      </c>
      <c r="T1" s="3" t="s">
        <v>1078</v>
      </c>
      <c r="U1" s="3" t="s">
        <v>1079</v>
      </c>
      <c r="V1" s="32" t="s">
        <v>1132</v>
      </c>
      <c r="W1" t="s">
        <v>14</v>
      </c>
      <c r="X1" t="s">
        <v>15</v>
      </c>
      <c r="Y1" s="6" t="s">
        <v>1080</v>
      </c>
      <c r="Z1" t="s">
        <v>1081</v>
      </c>
      <c r="AA1" t="s">
        <v>1082</v>
      </c>
      <c r="AB1" t="s">
        <v>16</v>
      </c>
      <c r="AC1" t="s">
        <v>1133</v>
      </c>
    </row>
    <row r="2" spans="1:29" x14ac:dyDescent="0.25">
      <c r="A2" t="s">
        <v>17</v>
      </c>
      <c r="B2" t="s">
        <v>18</v>
      </c>
      <c r="C2" s="1">
        <v>45658</v>
      </c>
      <c r="D2">
        <v>27</v>
      </c>
      <c r="E2" t="str">
        <f>IF(Table1[[#This Row],[Age]]&lt;=19,"Teenager",
 IF(Table1[[#This Row],[Age]]&lt;=29,"Young Adult",
 IF(Table1[[#This Row],[Age]]&lt;=39,"Adult",
 IF(Table1[[#This Row],[Age]]&lt;=54,"Middle-Aged Adult",
 IF(Table1[[#This Row],[Age]]&lt;=64,"Pre-Retirement",
 "Senior/Retiree")))))</f>
        <v>Young Adult</v>
      </c>
      <c r="F2" t="s">
        <v>19</v>
      </c>
      <c r="G2" t="e">
        <f>VLOOKUP(Table1[[#This Row],[State]],#REF!,2,FALSE)</f>
        <v>#REF!</v>
      </c>
      <c r="H2" t="s">
        <v>20</v>
      </c>
      <c r="I2">
        <f>COUNTIF(A:A,Table1[[#This Row],[Customer ID]])</f>
        <v>1</v>
      </c>
      <c r="J2" t="str">
        <f>IF(Table1[[#This Row],[Device Count]]&gt;1,"Multiple Devices", "Single Device")</f>
        <v>Single Device</v>
      </c>
      <c r="K2" t="s">
        <v>21</v>
      </c>
      <c r="L2" s="26">
        <v>2</v>
      </c>
      <c r="M2" t="s">
        <v>22</v>
      </c>
      <c r="N2">
        <v>2</v>
      </c>
      <c r="O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2" t="s">
        <v>23</v>
      </c>
      <c r="Q2" s="2">
        <v>35000</v>
      </c>
      <c r="R2">
        <v>19</v>
      </c>
      <c r="S2" s="3">
        <v>665000</v>
      </c>
      <c r="T2" s="3">
        <f>SUMIF(A:A,Table1[[#This Row],[Customer ID]],S:S)</f>
        <v>665000</v>
      </c>
      <c r="U2" s="3" t="str" cm="1">
        <f t="array" ref="U2">_xlfn.SWITCH(TRUE,
Table1[[#This Row],[Total user revenue]]&gt;=1500000,"High-Premium",
Table1[[#This Row],[Total user revenue]]&gt;=500000,"Premium",
Table1[[#This Row],[Total user revenue]]&gt;=100000,"Standard",
"Basic")</f>
        <v>Premium</v>
      </c>
      <c r="V2" s="32">
        <f>SUMIF(A:A,Table1[[#This Row],[Customer ID]],W:W)</f>
        <v>44.48</v>
      </c>
      <c r="W2">
        <v>44.48</v>
      </c>
      <c r="X2" t="s">
        <v>24</v>
      </c>
      <c r="Y2" s="6">
        <f>COUNTIFS(Table1[MTN Device],Table1[[#This Row],[MTN Device]],Table1[Customer Churn Status],"Yes")/COUNTIF(Table1[MTN Device],Table1[[#This Row],[MTN Device]])</f>
        <v>0.30092592592592593</v>
      </c>
      <c r="Z2">
        <f>IF(Table1[[#This Row],[Customer Churn Status]]="Yes", 1, 0)</f>
        <v>1</v>
      </c>
      <c r="AA2" t="str">
        <f>IF(Table1[[#This Row],[Reasons for Churn]]= "No reason", "No Reason", "Churned")</f>
        <v>Churned</v>
      </c>
      <c r="AB2" t="s">
        <v>25</v>
      </c>
      <c r="AC2">
        <f t="shared" ref="AC2:AC65" si="0">IF(L2=1,50,IF(L2=2,40,IF(L2=3,20,IF(L2=4,10,IF(L2=5,5,0)))))
+ IF(N2&lt;=3,30,IF(N2&lt;=12,20,IF(N2&lt;=24,10,5)))
+ IF(I2&gt;=3,10,5)
+ IF(V2&gt;150,10,0)</f>
        <v>75</v>
      </c>
    </row>
    <row r="3" spans="1:29" x14ac:dyDescent="0.25">
      <c r="A3" t="s">
        <v>26</v>
      </c>
      <c r="B3" t="s">
        <v>27</v>
      </c>
      <c r="C3" s="1">
        <v>45717</v>
      </c>
      <c r="D3">
        <v>16</v>
      </c>
      <c r="E3" t="str">
        <f>IF(Table1[[#This Row],[Age]]&lt;=19,"Teenager",
 IF(Table1[[#This Row],[Age]]&lt;=29,"Young Adult",
 IF(Table1[[#This Row],[Age]]&lt;=39,"Adult",
 IF(Table1[[#This Row],[Age]]&lt;=54,"Middle-Aged Adult",
 IF(Table1[[#This Row],[Age]]&lt;=64,"Pre-Retirement",
 "Senior/Retiree")))))</f>
        <v>Teenager</v>
      </c>
      <c r="F3" t="s">
        <v>28</v>
      </c>
      <c r="G3" t="e">
        <f>VLOOKUP(Table1[[#This Row],[State]],#REF!,2,FALSE)</f>
        <v>#REF!</v>
      </c>
      <c r="H3" t="s">
        <v>29</v>
      </c>
      <c r="I3">
        <f>COUNTIF(A:A,Table1[[#This Row],[Customer ID]])</f>
        <v>1</v>
      </c>
      <c r="J3" t="str">
        <f>IF(Table1[[#This Row],[Device Count]]&gt;1,"Multiple Devices", "Single Device")</f>
        <v>Single Device</v>
      </c>
      <c r="K3" t="s">
        <v>30</v>
      </c>
      <c r="L3" s="26">
        <v>2</v>
      </c>
      <c r="M3" t="s">
        <v>22</v>
      </c>
      <c r="N3">
        <v>22</v>
      </c>
      <c r="O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 t="s">
        <v>31</v>
      </c>
      <c r="Q3" s="2">
        <v>5500</v>
      </c>
      <c r="R3">
        <v>12</v>
      </c>
      <c r="S3" s="3">
        <v>66000</v>
      </c>
      <c r="T3" s="3">
        <f>SUMIF(A:A,Table1[[#This Row],[Customer ID]],S:S)</f>
        <v>66000</v>
      </c>
      <c r="U3" s="3" t="str" cm="1">
        <f t="array" ref="U3">_xlfn.SWITCH(TRUE,
Table1[[#This Row],[Total user revenue]]&gt;=1500000,"High-Premium",
Table1[[#This Row],[Total user revenue]]&gt;=500000,"Premium",
Table1[[#This Row],[Total user revenue]]&gt;=100000,"Standard",
"Basic")</f>
        <v>Basic</v>
      </c>
      <c r="V3" s="32">
        <f>SUMIF(A:A,Table1[[#This Row],[Customer ID]],W:W)</f>
        <v>19.79</v>
      </c>
      <c r="W3">
        <v>19.79</v>
      </c>
      <c r="X3" t="s">
        <v>24</v>
      </c>
      <c r="Y3" s="6">
        <f>COUNTIFS(Table1[MTN Device],Table1[[#This Row],[MTN Device]],Table1[Customer Churn Status],"Yes")/COUNTIF(Table1[MTN Device],Table1[[#This Row],[MTN Device]])</f>
        <v>0.3122923588039867</v>
      </c>
      <c r="Z3">
        <f>IF(Table1[[#This Row],[Customer Churn Status]]="Yes", 1, 0)</f>
        <v>1</v>
      </c>
      <c r="AA3" t="str">
        <f>IF(Table1[[#This Row],[Reasons for Churn]]= "No reason", "No Reason", "Churned")</f>
        <v>Churned</v>
      </c>
      <c r="AB3" t="s">
        <v>32</v>
      </c>
      <c r="AC3">
        <f t="shared" si="0"/>
        <v>55</v>
      </c>
    </row>
    <row r="4" spans="1:29" x14ac:dyDescent="0.25">
      <c r="A4" t="s">
        <v>33</v>
      </c>
      <c r="B4" t="s">
        <v>34</v>
      </c>
      <c r="C4" s="1">
        <v>45717</v>
      </c>
      <c r="D4">
        <v>21</v>
      </c>
      <c r="E4" t="str">
        <f>IF(Table1[[#This Row],[Age]]&lt;=19,"Teenager",
 IF(Table1[[#This Row],[Age]]&lt;=29,"Young Adult",
 IF(Table1[[#This Row],[Age]]&lt;=39,"Adult",
 IF(Table1[[#This Row],[Age]]&lt;=54,"Middle-Aged Adult",
 IF(Table1[[#This Row],[Age]]&lt;=64,"Pre-Retirement",
 "Senior/Retiree")))))</f>
        <v>Young Adult</v>
      </c>
      <c r="F4" t="s">
        <v>35</v>
      </c>
      <c r="G4" t="e">
        <f>VLOOKUP(Table1[[#This Row],[State]],#REF!,2,FALSE)</f>
        <v>#REF!</v>
      </c>
      <c r="H4" t="s">
        <v>36</v>
      </c>
      <c r="I4">
        <f>COUNTIF(A:A,Table1[[#This Row],[Customer ID]])</f>
        <v>3</v>
      </c>
      <c r="J4" t="str">
        <f>IF(Table1[[#This Row],[Device Count]]&gt;1,"Multiple Devices", "Single Device")</f>
        <v>Multiple Devices</v>
      </c>
      <c r="K4" t="s">
        <v>21</v>
      </c>
      <c r="L4" s="26">
        <v>1</v>
      </c>
      <c r="M4" t="s">
        <v>37</v>
      </c>
      <c r="N4">
        <v>60</v>
      </c>
      <c r="O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 t="s">
        <v>38</v>
      </c>
      <c r="Q4" s="2">
        <v>20000</v>
      </c>
      <c r="R4">
        <v>8</v>
      </c>
      <c r="S4" s="3">
        <v>160000</v>
      </c>
      <c r="T4" s="3">
        <f>SUMIF(A:A,Table1[[#This Row],[Customer ID]],S:S)</f>
        <v>299000</v>
      </c>
      <c r="U4" s="3" t="str" cm="1">
        <f t="array" ref="U4">_xlfn.SWITCH(TRUE,
Table1[[#This Row],[Total user revenue]]&gt;=1500000,"High-Premium",
Table1[[#This Row],[Total user revenue]]&gt;=500000,"Premium",
Table1[[#This Row],[Total user revenue]]&gt;=100000,"Standard",
"Basic")</f>
        <v>Standard</v>
      </c>
      <c r="V4" s="32">
        <f>SUMIF(A:A,Table1[[#This Row],[Customer ID]],W:W)</f>
        <v>283.02999999999997</v>
      </c>
      <c r="W4">
        <v>9.64</v>
      </c>
      <c r="X4" t="s">
        <v>39</v>
      </c>
      <c r="Y4" s="6">
        <f>COUNTIFS(Table1[MTN Device],Table1[[#This Row],[MTN Device]],Table1[Customer Churn Status],"Yes")/COUNTIF(Table1[MTN Device],Table1[[#This Row],[MTN Device]])</f>
        <v>0.27947598253275108</v>
      </c>
      <c r="Z4">
        <f>IF(Table1[[#This Row],[Customer Churn Status]]="Yes", 1, 0)</f>
        <v>0</v>
      </c>
      <c r="AA4" t="str">
        <f>IF(Table1[[#This Row],[Reasons for Churn]]= "No reason", "No Reason", "Churned")</f>
        <v>No Reason</v>
      </c>
      <c r="AB4" t="s">
        <v>1083</v>
      </c>
      <c r="AC4">
        <f t="shared" si="0"/>
        <v>75</v>
      </c>
    </row>
    <row r="5" spans="1:29" x14ac:dyDescent="0.25">
      <c r="A5" t="s">
        <v>33</v>
      </c>
      <c r="B5" t="s">
        <v>34</v>
      </c>
      <c r="C5" s="1">
        <v>45717</v>
      </c>
      <c r="D5">
        <v>21</v>
      </c>
      <c r="E5" t="str">
        <f>IF(Table1[[#This Row],[Age]]&lt;=19,"Teenager",
 IF(Table1[[#This Row],[Age]]&lt;=29,"Young Adult",
 IF(Table1[[#This Row],[Age]]&lt;=39,"Adult",
 IF(Table1[[#This Row],[Age]]&lt;=54,"Middle-Aged Adult",
 IF(Table1[[#This Row],[Age]]&lt;=64,"Pre-Retirement",
 "Senior/Retiree")))))</f>
        <v>Young Adult</v>
      </c>
      <c r="F5" t="s">
        <v>35</v>
      </c>
      <c r="G5" t="e">
        <f>VLOOKUP(Table1[[#This Row],[State]],#REF!,2,FALSE)</f>
        <v>#REF!</v>
      </c>
      <c r="H5" t="s">
        <v>29</v>
      </c>
      <c r="I5">
        <f>COUNTIF(A:A,Table1[[#This Row],[Customer ID]])</f>
        <v>3</v>
      </c>
      <c r="J5" t="str">
        <f>IF(Table1[[#This Row],[Device Count]]&gt;1,"Multiple Devices", "Single Device")</f>
        <v>Multiple Devices</v>
      </c>
      <c r="K5" t="s">
        <v>21</v>
      </c>
      <c r="L5" s="26">
        <v>1</v>
      </c>
      <c r="M5" t="s">
        <v>37</v>
      </c>
      <c r="N5">
        <v>60</v>
      </c>
      <c r="O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 t="s">
        <v>40</v>
      </c>
      <c r="Q5" s="2">
        <v>500</v>
      </c>
      <c r="R5">
        <v>8</v>
      </c>
      <c r="S5" s="3">
        <v>4000</v>
      </c>
      <c r="T5" s="3">
        <f>SUMIF(A:A,Table1[[#This Row],[Customer ID]],S:S)</f>
        <v>299000</v>
      </c>
      <c r="U5" s="3" t="str" cm="1">
        <f t="array" ref="U5">_xlfn.SWITCH(TRUE,
Table1[[#This Row],[Total user revenue]]&gt;=1500000,"High-Premium",
Table1[[#This Row],[Total user revenue]]&gt;=500000,"Premium",
Table1[[#This Row],[Total user revenue]]&gt;=100000,"Standard",
"Basic")</f>
        <v>Standard</v>
      </c>
      <c r="V5" s="32">
        <f>SUMIF(A:A,Table1[[#This Row],[Customer ID]],W:W)</f>
        <v>283.02999999999997</v>
      </c>
      <c r="W5">
        <v>197.05</v>
      </c>
      <c r="X5" t="s">
        <v>39</v>
      </c>
      <c r="Y5" s="6">
        <f>COUNTIFS(Table1[MTN Device],Table1[[#This Row],[MTN Device]],Table1[Customer Churn Status],"Yes")/COUNTIF(Table1[MTN Device],Table1[[#This Row],[MTN Device]])</f>
        <v>0.3122923588039867</v>
      </c>
      <c r="Z5">
        <f>IF(Table1[[#This Row],[Customer Churn Status]]="Yes", 1, 0)</f>
        <v>0</v>
      </c>
      <c r="AA5" t="str">
        <f>IF(Table1[[#This Row],[Reasons for Churn]]= "No reason", "No Reason", "Churned")</f>
        <v>No Reason</v>
      </c>
      <c r="AB5" t="s">
        <v>1083</v>
      </c>
      <c r="AC5">
        <f t="shared" si="0"/>
        <v>75</v>
      </c>
    </row>
    <row r="6" spans="1:29" x14ac:dyDescent="0.25">
      <c r="A6" t="s">
        <v>33</v>
      </c>
      <c r="B6" t="s">
        <v>34</v>
      </c>
      <c r="C6" s="1">
        <v>45717</v>
      </c>
      <c r="D6">
        <v>21</v>
      </c>
      <c r="E6" t="str">
        <f>IF(Table1[[#This Row],[Age]]&lt;=19,"Teenager",
 IF(Table1[[#This Row],[Age]]&lt;=29,"Young Adult",
 IF(Table1[[#This Row],[Age]]&lt;=39,"Adult",
 IF(Table1[[#This Row],[Age]]&lt;=54,"Middle-Aged Adult",
 IF(Table1[[#This Row],[Age]]&lt;=64,"Pre-Retirement",
 "Senior/Retiree")))))</f>
        <v>Young Adult</v>
      </c>
      <c r="F6" t="s">
        <v>35</v>
      </c>
      <c r="G6" t="e">
        <f>VLOOKUP(Table1[[#This Row],[State]],#REF!,2,FALSE)</f>
        <v>#REF!</v>
      </c>
      <c r="H6" t="s">
        <v>41</v>
      </c>
      <c r="I6">
        <f>COUNTIF(A:A,Table1[[#This Row],[Customer ID]])</f>
        <v>3</v>
      </c>
      <c r="J6" t="str">
        <f>IF(Table1[[#This Row],[Device Count]]&gt;1,"Multiple Devices", "Single Device")</f>
        <v>Multiple Devices</v>
      </c>
      <c r="K6" t="s">
        <v>21</v>
      </c>
      <c r="L6" s="26">
        <v>1</v>
      </c>
      <c r="M6" t="s">
        <v>37</v>
      </c>
      <c r="N6">
        <v>60</v>
      </c>
      <c r="O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 t="s">
        <v>42</v>
      </c>
      <c r="Q6" s="2">
        <v>9000</v>
      </c>
      <c r="R6">
        <v>15</v>
      </c>
      <c r="S6" s="3">
        <v>135000</v>
      </c>
      <c r="T6" s="3">
        <f>SUMIF(A:A,Table1[[#This Row],[Customer ID]],S:S)</f>
        <v>299000</v>
      </c>
      <c r="U6" s="3" t="str" cm="1">
        <f t="array" ref="U6">_xlfn.SWITCH(TRUE,
Table1[[#This Row],[Total user revenue]]&gt;=1500000,"High-Premium",
Table1[[#This Row],[Total user revenue]]&gt;=500000,"Premium",
Table1[[#This Row],[Total user revenue]]&gt;=100000,"Standard",
"Basic")</f>
        <v>Standard</v>
      </c>
      <c r="V6" s="32">
        <f>SUMIF(A:A,Table1[[#This Row],[Customer ID]],W:W)</f>
        <v>283.02999999999997</v>
      </c>
      <c r="W6">
        <v>76.34</v>
      </c>
      <c r="X6" t="s">
        <v>39</v>
      </c>
      <c r="Y6" s="6">
        <f>COUNTIFS(Table1[MTN Device],Table1[[#This Row],[MTN Device]],Table1[Customer Churn Status],"Yes")/COUNTIF(Table1[MTN Device],Table1[[#This Row],[MTN Device]])</f>
        <v>0.26754385964912281</v>
      </c>
      <c r="Z6">
        <f>IF(Table1[[#This Row],[Customer Churn Status]]="Yes", 1, 0)</f>
        <v>0</v>
      </c>
      <c r="AA6" t="str">
        <f>IF(Table1[[#This Row],[Reasons for Churn]]= "No reason", "No Reason", "Churned")</f>
        <v>No Reason</v>
      </c>
      <c r="AB6" t="s">
        <v>1083</v>
      </c>
      <c r="AC6">
        <f t="shared" si="0"/>
        <v>75</v>
      </c>
    </row>
    <row r="7" spans="1:29" x14ac:dyDescent="0.25">
      <c r="A7" t="s">
        <v>43</v>
      </c>
      <c r="B7" t="s">
        <v>44</v>
      </c>
      <c r="C7" s="1">
        <v>45717</v>
      </c>
      <c r="D7">
        <v>36</v>
      </c>
      <c r="E7" t="str">
        <f>IF(Table1[[#This Row],[Age]]&lt;=19,"Teenager",
 IF(Table1[[#This Row],[Age]]&lt;=29,"Young Adult",
 IF(Table1[[#This Row],[Age]]&lt;=39,"Adult",
 IF(Table1[[#This Row],[Age]]&lt;=54,"Middle-Aged Adult",
 IF(Table1[[#This Row],[Age]]&lt;=64,"Pre-Retirement",
 "Senior/Retiree")))))</f>
        <v>Adult</v>
      </c>
      <c r="F7" t="s">
        <v>45</v>
      </c>
      <c r="G7" t="e">
        <f>VLOOKUP(Table1[[#This Row],[State]],#REF!,2,FALSE)</f>
        <v>#REF!</v>
      </c>
      <c r="H7" t="s">
        <v>20</v>
      </c>
      <c r="I7">
        <f>COUNTIF(A:A,Table1[[#This Row],[Customer ID]])</f>
        <v>1</v>
      </c>
      <c r="J7" t="str">
        <f>IF(Table1[[#This Row],[Device Count]]&gt;1,"Multiple Devices", "Single Device")</f>
        <v>Single Device</v>
      </c>
      <c r="K7" t="s">
        <v>30</v>
      </c>
      <c r="L7" s="26">
        <v>1</v>
      </c>
      <c r="M7" t="s">
        <v>37</v>
      </c>
      <c r="N7">
        <v>14</v>
      </c>
      <c r="O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 t="s">
        <v>46</v>
      </c>
      <c r="Q7" s="2">
        <v>4500</v>
      </c>
      <c r="R7">
        <v>9</v>
      </c>
      <c r="S7" s="3">
        <v>40500</v>
      </c>
      <c r="T7" s="3">
        <f>SUMIF(A:A,Table1[[#This Row],[Customer ID]],S:S)</f>
        <v>40500</v>
      </c>
      <c r="U7" s="3" t="str" cm="1">
        <f t="array" ref="U7">_xlfn.SWITCH(TRUE,
Table1[[#This Row],[Total user revenue]]&gt;=1500000,"High-Premium",
Table1[[#This Row],[Total user revenue]]&gt;=500000,"Premium",
Table1[[#This Row],[Total user revenue]]&gt;=100000,"Standard",
"Basic")</f>
        <v>Basic</v>
      </c>
      <c r="V7" s="32">
        <f>SUMIF(A:A,Table1[[#This Row],[Customer ID]],W:W)</f>
        <v>92.72</v>
      </c>
      <c r="W7">
        <v>92.72</v>
      </c>
      <c r="X7" t="s">
        <v>39</v>
      </c>
      <c r="Y7" s="6">
        <f>COUNTIFS(Table1[MTN Device],Table1[[#This Row],[MTN Device]],Table1[Customer Churn Status],"Yes")/COUNTIF(Table1[MTN Device],Table1[[#This Row],[MTN Device]])</f>
        <v>0.30092592592592593</v>
      </c>
      <c r="Z7">
        <f>IF(Table1[[#This Row],[Customer Churn Status]]="Yes", 1, 0)</f>
        <v>0</v>
      </c>
      <c r="AA7" t="str">
        <f>IF(Table1[[#This Row],[Reasons for Churn]]= "No reason", "No Reason", "Churned")</f>
        <v>No Reason</v>
      </c>
      <c r="AB7" t="s">
        <v>1083</v>
      </c>
      <c r="AC7">
        <f t="shared" si="0"/>
        <v>65</v>
      </c>
    </row>
    <row r="8" spans="1:29" x14ac:dyDescent="0.25">
      <c r="A8" t="s">
        <v>47</v>
      </c>
      <c r="B8" t="s">
        <v>48</v>
      </c>
      <c r="C8" s="1">
        <v>45658</v>
      </c>
      <c r="D8">
        <v>57</v>
      </c>
      <c r="E8" t="str">
        <f>IF(Table1[[#This Row],[Age]]&lt;=19,"Teenager",
 IF(Table1[[#This Row],[Age]]&lt;=29,"Young Adult",
 IF(Table1[[#This Row],[Age]]&lt;=39,"Adult",
 IF(Table1[[#This Row],[Age]]&lt;=54,"Middle-Aged Adult",
 IF(Table1[[#This Row],[Age]]&lt;=64,"Pre-Retirement",
 "Senior/Retiree")))))</f>
        <v>Pre-Retirement</v>
      </c>
      <c r="F8" t="s">
        <v>49</v>
      </c>
      <c r="G8" t="e">
        <f>VLOOKUP(Table1[[#This Row],[State]],#REF!,2,FALSE)</f>
        <v>#REF!</v>
      </c>
      <c r="H8" t="s">
        <v>20</v>
      </c>
      <c r="I8">
        <f>COUNTIF(A:A,Table1[[#This Row],[Customer ID]])</f>
        <v>1</v>
      </c>
      <c r="J8" t="str">
        <f>IF(Table1[[#This Row],[Device Count]]&gt;1,"Multiple Devices", "Single Device")</f>
        <v>Single Device</v>
      </c>
      <c r="K8" t="s">
        <v>21</v>
      </c>
      <c r="L8" s="26">
        <v>3</v>
      </c>
      <c r="M8" t="s">
        <v>50</v>
      </c>
      <c r="N8">
        <v>53</v>
      </c>
      <c r="O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 t="s">
        <v>51</v>
      </c>
      <c r="Q8" s="2">
        <v>9000</v>
      </c>
      <c r="R8">
        <v>16</v>
      </c>
      <c r="S8" s="3">
        <v>144000</v>
      </c>
      <c r="T8" s="3">
        <f>SUMIF(A:A,Table1[[#This Row],[Customer ID]],S:S)</f>
        <v>144000</v>
      </c>
      <c r="U8" s="3" t="str" cm="1">
        <f t="array" ref="U8">_xlfn.SWITCH(TRUE,
Table1[[#This Row],[Total user revenue]]&gt;=1500000,"High-Premium",
Table1[[#This Row],[Total user revenue]]&gt;=500000,"Premium",
Table1[[#This Row],[Total user revenue]]&gt;=100000,"Standard",
"Basic")</f>
        <v>Standard</v>
      </c>
      <c r="V8" s="32">
        <f>SUMIF(A:A,Table1[[#This Row],[Customer ID]],W:W)</f>
        <v>42.92</v>
      </c>
      <c r="W8">
        <v>42.92</v>
      </c>
      <c r="X8" t="s">
        <v>39</v>
      </c>
      <c r="Y8" s="6">
        <f>COUNTIFS(Table1[MTN Device],Table1[[#This Row],[MTN Device]],Table1[Customer Churn Status],"Yes")/COUNTIF(Table1[MTN Device],Table1[[#This Row],[MTN Device]])</f>
        <v>0.30092592592592593</v>
      </c>
      <c r="Z8">
        <f>IF(Table1[[#This Row],[Customer Churn Status]]="Yes", 1, 0)</f>
        <v>0</v>
      </c>
      <c r="AA8" t="str">
        <f>IF(Table1[[#This Row],[Reasons for Churn]]= "No reason", "No Reason", "Churned")</f>
        <v>No Reason</v>
      </c>
      <c r="AB8" t="s">
        <v>1083</v>
      </c>
      <c r="AC8">
        <f t="shared" si="0"/>
        <v>30</v>
      </c>
    </row>
    <row r="9" spans="1:29" x14ac:dyDescent="0.25">
      <c r="A9" t="s">
        <v>52</v>
      </c>
      <c r="B9" t="s">
        <v>53</v>
      </c>
      <c r="C9" s="1">
        <v>45689</v>
      </c>
      <c r="D9">
        <v>74</v>
      </c>
      <c r="E9" t="str">
        <f>IF(Table1[[#This Row],[Age]]&lt;=19,"Teenager",
 IF(Table1[[#This Row],[Age]]&lt;=29,"Young Adult",
 IF(Table1[[#This Row],[Age]]&lt;=39,"Adult",
 IF(Table1[[#This Row],[Age]]&lt;=54,"Middle-Aged Adult",
 IF(Table1[[#This Row],[Age]]&lt;=64,"Pre-Retirement",
 "Senior/Retiree")))))</f>
        <v>Senior/Retiree</v>
      </c>
      <c r="F9" t="s">
        <v>54</v>
      </c>
      <c r="G9" t="e">
        <f>VLOOKUP(Table1[[#This Row],[State]],#REF!,2,FALSE)</f>
        <v>#REF!</v>
      </c>
      <c r="H9" t="s">
        <v>29</v>
      </c>
      <c r="I9">
        <f>COUNTIF(A:A,Table1[[#This Row],[Customer ID]])</f>
        <v>3</v>
      </c>
      <c r="J9" t="str">
        <f>IF(Table1[[#This Row],[Device Count]]&gt;1,"Multiple Devices", "Single Device")</f>
        <v>Multiple Devices</v>
      </c>
      <c r="K9" t="s">
        <v>30</v>
      </c>
      <c r="L9" s="26">
        <v>5</v>
      </c>
      <c r="M9" t="s">
        <v>55</v>
      </c>
      <c r="N9">
        <v>9</v>
      </c>
      <c r="O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9" t="s">
        <v>56</v>
      </c>
      <c r="Q9" s="2">
        <v>3500</v>
      </c>
      <c r="R9">
        <v>5</v>
      </c>
      <c r="S9" s="3">
        <v>17500</v>
      </c>
      <c r="T9" s="3">
        <f>SUMIF(A:A,Table1[[#This Row],[Customer ID]],S:S)</f>
        <v>413500</v>
      </c>
      <c r="U9" s="3" t="str" cm="1">
        <f t="array" ref="U9">_xlfn.SWITCH(TRUE,
Table1[[#This Row],[Total user revenue]]&gt;=1500000,"High-Premium",
Table1[[#This Row],[Total user revenue]]&gt;=500000,"Premium",
Table1[[#This Row],[Total user revenue]]&gt;=100000,"Standard",
"Basic")</f>
        <v>Standard</v>
      </c>
      <c r="V9" s="32">
        <f>SUMIF(A:A,Table1[[#This Row],[Customer ID]],W:W)</f>
        <v>93.88</v>
      </c>
      <c r="W9">
        <v>44.25</v>
      </c>
      <c r="X9" t="s">
        <v>39</v>
      </c>
      <c r="Y9" s="6">
        <f>COUNTIFS(Table1[MTN Device],Table1[[#This Row],[MTN Device]],Table1[Customer Churn Status],"Yes")/COUNTIF(Table1[MTN Device],Table1[[#This Row],[MTN Device]])</f>
        <v>0.3122923588039867</v>
      </c>
      <c r="Z9">
        <f>IF(Table1[[#This Row],[Customer Churn Status]]="Yes", 1, 0)</f>
        <v>0</v>
      </c>
      <c r="AA9" t="str">
        <f>IF(Table1[[#This Row],[Reasons for Churn]]= "No reason", "No Reason", "Churned")</f>
        <v>No Reason</v>
      </c>
      <c r="AB9" t="s">
        <v>1083</v>
      </c>
      <c r="AC9">
        <f t="shared" si="0"/>
        <v>35</v>
      </c>
    </row>
    <row r="10" spans="1:29" x14ac:dyDescent="0.25">
      <c r="A10" t="s">
        <v>52</v>
      </c>
      <c r="B10" t="s">
        <v>53</v>
      </c>
      <c r="C10" s="1">
        <v>45689</v>
      </c>
      <c r="D10">
        <v>74</v>
      </c>
      <c r="E10" t="str">
        <f>IF(Table1[[#This Row],[Age]]&lt;=19,"Teenager",
 IF(Table1[[#This Row],[Age]]&lt;=29,"Young Adult",
 IF(Table1[[#This Row],[Age]]&lt;=39,"Adult",
 IF(Table1[[#This Row],[Age]]&lt;=54,"Middle-Aged Adult",
 IF(Table1[[#This Row],[Age]]&lt;=64,"Pre-Retirement",
 "Senior/Retiree")))))</f>
        <v>Senior/Retiree</v>
      </c>
      <c r="F10" t="s">
        <v>54</v>
      </c>
      <c r="G10" t="e">
        <f>VLOOKUP(Table1[[#This Row],[State]],#REF!,2,FALSE)</f>
        <v>#REF!</v>
      </c>
      <c r="H10" t="s">
        <v>36</v>
      </c>
      <c r="I10">
        <f>COUNTIF(A:A,Table1[[#This Row],[Customer ID]])</f>
        <v>3</v>
      </c>
      <c r="J10" t="str">
        <f>IF(Table1[[#This Row],[Device Count]]&gt;1,"Multiple Devices", "Single Device")</f>
        <v>Multiple Devices</v>
      </c>
      <c r="K10" t="s">
        <v>30</v>
      </c>
      <c r="L10" s="26">
        <v>5</v>
      </c>
      <c r="M10" t="s">
        <v>55</v>
      </c>
      <c r="N10">
        <v>9</v>
      </c>
      <c r="O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10" t="s">
        <v>57</v>
      </c>
      <c r="Q10" s="2">
        <v>150000</v>
      </c>
      <c r="R10">
        <v>2</v>
      </c>
      <c r="S10" s="3">
        <v>300000</v>
      </c>
      <c r="T10" s="3">
        <f>SUMIF(A:A,Table1[[#This Row],[Customer ID]],S:S)</f>
        <v>413500</v>
      </c>
      <c r="U10" s="3" t="str" cm="1">
        <f t="array" ref="U10">_xlfn.SWITCH(TRUE,
Table1[[#This Row],[Total user revenue]]&gt;=1500000,"High-Premium",
Table1[[#This Row],[Total user revenue]]&gt;=500000,"Premium",
Table1[[#This Row],[Total user revenue]]&gt;=100000,"Standard",
"Basic")</f>
        <v>Standard</v>
      </c>
      <c r="V10" s="32">
        <f>SUMIF(A:A,Table1[[#This Row],[Customer ID]],W:W)</f>
        <v>93.88</v>
      </c>
      <c r="W10">
        <v>18.64</v>
      </c>
      <c r="X10" t="s">
        <v>39</v>
      </c>
      <c r="Y10" s="6">
        <f>COUNTIFS(Table1[MTN Device],Table1[[#This Row],[MTN Device]],Table1[Customer Churn Status],"Yes")/COUNTIF(Table1[MTN Device],Table1[[#This Row],[MTN Device]])</f>
        <v>0.27947598253275108</v>
      </c>
      <c r="Z10">
        <f>IF(Table1[[#This Row],[Customer Churn Status]]="Yes", 1, 0)</f>
        <v>0</v>
      </c>
      <c r="AA10" t="str">
        <f>IF(Table1[[#This Row],[Reasons for Churn]]= "No reason", "No Reason", "Churned")</f>
        <v>No Reason</v>
      </c>
      <c r="AB10" t="s">
        <v>1083</v>
      </c>
      <c r="AC10">
        <f t="shared" si="0"/>
        <v>35</v>
      </c>
    </row>
    <row r="11" spans="1:29" x14ac:dyDescent="0.25">
      <c r="A11" t="s">
        <v>52</v>
      </c>
      <c r="B11" t="s">
        <v>53</v>
      </c>
      <c r="C11" s="1">
        <v>45689</v>
      </c>
      <c r="D11">
        <v>74</v>
      </c>
      <c r="E11" t="str">
        <f>IF(Table1[[#This Row],[Age]]&lt;=19,"Teenager",
 IF(Table1[[#This Row],[Age]]&lt;=29,"Young Adult",
 IF(Table1[[#This Row],[Age]]&lt;=39,"Adult",
 IF(Table1[[#This Row],[Age]]&lt;=54,"Middle-Aged Adult",
 IF(Table1[[#This Row],[Age]]&lt;=64,"Pre-Retirement",
 "Senior/Retiree")))))</f>
        <v>Senior/Retiree</v>
      </c>
      <c r="F11" t="s">
        <v>54</v>
      </c>
      <c r="G11" t="e">
        <f>VLOOKUP(Table1[[#This Row],[State]],#REF!,2,FALSE)</f>
        <v>#REF!</v>
      </c>
      <c r="H11" t="s">
        <v>20</v>
      </c>
      <c r="I11">
        <f>COUNTIF(A:A,Table1[[#This Row],[Customer ID]])</f>
        <v>3</v>
      </c>
      <c r="J11" t="str">
        <f>IF(Table1[[#This Row],[Device Count]]&gt;1,"Multiple Devices", "Single Device")</f>
        <v>Multiple Devices</v>
      </c>
      <c r="K11" t="s">
        <v>30</v>
      </c>
      <c r="L11" s="26">
        <v>5</v>
      </c>
      <c r="M11" t="s">
        <v>55</v>
      </c>
      <c r="N11">
        <v>9</v>
      </c>
      <c r="O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11" t="s">
        <v>58</v>
      </c>
      <c r="Q11" s="2">
        <v>16000</v>
      </c>
      <c r="R11">
        <v>6</v>
      </c>
      <c r="S11" s="3">
        <v>96000</v>
      </c>
      <c r="T11" s="3">
        <f>SUMIF(A:A,Table1[[#This Row],[Customer ID]],S:S)</f>
        <v>413500</v>
      </c>
      <c r="U11" s="3" t="str" cm="1">
        <f t="array" ref="U11">_xlfn.SWITCH(TRUE,
Table1[[#This Row],[Total user revenue]]&gt;=1500000,"High-Premium",
Table1[[#This Row],[Total user revenue]]&gt;=500000,"Premium",
Table1[[#This Row],[Total user revenue]]&gt;=100000,"Standard",
"Basic")</f>
        <v>Standard</v>
      </c>
      <c r="V11" s="32">
        <f>SUMIF(A:A,Table1[[#This Row],[Customer ID]],W:W)</f>
        <v>93.88</v>
      </c>
      <c r="W11">
        <v>30.99</v>
      </c>
      <c r="X11" t="s">
        <v>39</v>
      </c>
      <c r="Y11" s="6">
        <f>COUNTIFS(Table1[MTN Device],Table1[[#This Row],[MTN Device]],Table1[Customer Churn Status],"Yes")/COUNTIF(Table1[MTN Device],Table1[[#This Row],[MTN Device]])</f>
        <v>0.30092592592592593</v>
      </c>
      <c r="Z11">
        <f>IF(Table1[[#This Row],[Customer Churn Status]]="Yes", 1, 0)</f>
        <v>0</v>
      </c>
      <c r="AA11" t="str">
        <f>IF(Table1[[#This Row],[Reasons for Churn]]= "No reason", "No Reason", "Churned")</f>
        <v>No Reason</v>
      </c>
      <c r="AB11" t="s">
        <v>1083</v>
      </c>
      <c r="AC11">
        <f t="shared" si="0"/>
        <v>35</v>
      </c>
    </row>
    <row r="12" spans="1:29" x14ac:dyDescent="0.25">
      <c r="A12" t="s">
        <v>59</v>
      </c>
      <c r="B12" t="s">
        <v>60</v>
      </c>
      <c r="C12" s="1">
        <v>45717</v>
      </c>
      <c r="D12">
        <v>24</v>
      </c>
      <c r="E12" t="str">
        <f>IF(Table1[[#This Row],[Age]]&lt;=19,"Teenager",
 IF(Table1[[#This Row],[Age]]&lt;=29,"Young Adult",
 IF(Table1[[#This Row],[Age]]&lt;=39,"Adult",
 IF(Table1[[#This Row],[Age]]&lt;=54,"Middle-Aged Adult",
 IF(Table1[[#This Row],[Age]]&lt;=64,"Pre-Retirement",
 "Senior/Retiree")))))</f>
        <v>Young Adult</v>
      </c>
      <c r="F12" t="s">
        <v>61</v>
      </c>
      <c r="G12" t="e">
        <f>VLOOKUP(Table1[[#This Row],[State]],#REF!,2,FALSE)</f>
        <v>#REF!</v>
      </c>
      <c r="H12" t="s">
        <v>41</v>
      </c>
      <c r="I12">
        <f>COUNTIF(A:A,Table1[[#This Row],[Customer ID]])</f>
        <v>1</v>
      </c>
      <c r="J12" t="str">
        <f>IF(Table1[[#This Row],[Device Count]]&gt;1,"Multiple Devices", "Single Device")</f>
        <v>Single Device</v>
      </c>
      <c r="K12" t="s">
        <v>30</v>
      </c>
      <c r="L12" s="26">
        <v>5</v>
      </c>
      <c r="M12" t="s">
        <v>55</v>
      </c>
      <c r="N12">
        <v>39</v>
      </c>
      <c r="O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2" t="s">
        <v>62</v>
      </c>
      <c r="Q12" s="2">
        <v>24000</v>
      </c>
      <c r="R12">
        <v>11</v>
      </c>
      <c r="S12" s="3">
        <v>264000</v>
      </c>
      <c r="T12" s="3">
        <f>SUMIF(A:A,Table1[[#This Row],[Customer ID]],S:S)</f>
        <v>264000</v>
      </c>
      <c r="U12" s="3" t="str" cm="1">
        <f t="array" ref="U12">_xlfn.SWITCH(TRUE,
Table1[[#This Row],[Total user revenue]]&gt;=1500000,"High-Premium",
Table1[[#This Row],[Total user revenue]]&gt;=500000,"Premium",
Table1[[#This Row],[Total user revenue]]&gt;=100000,"Standard",
"Basic")</f>
        <v>Standard</v>
      </c>
      <c r="V12" s="32">
        <f>SUMIF(A:A,Table1[[#This Row],[Customer ID]],W:W)</f>
        <v>150.30000000000001</v>
      </c>
      <c r="W12">
        <v>150.30000000000001</v>
      </c>
      <c r="X12" t="s">
        <v>24</v>
      </c>
      <c r="Y12" s="6">
        <f>COUNTIFS(Table1[MTN Device],Table1[[#This Row],[MTN Device]],Table1[Customer Churn Status],"Yes")/COUNTIF(Table1[MTN Device],Table1[[#This Row],[MTN Device]])</f>
        <v>0.26754385964912281</v>
      </c>
      <c r="Z12">
        <f>IF(Table1[[#This Row],[Customer Churn Status]]="Yes", 1, 0)</f>
        <v>1</v>
      </c>
      <c r="AA12" t="str">
        <f>IF(Table1[[#This Row],[Reasons for Churn]]= "No reason", "No Reason", "Churned")</f>
        <v>Churned</v>
      </c>
      <c r="AB12" t="s">
        <v>25</v>
      </c>
      <c r="AC12">
        <f t="shared" si="0"/>
        <v>25</v>
      </c>
    </row>
    <row r="13" spans="1:29" x14ac:dyDescent="0.25">
      <c r="A13" t="s">
        <v>63</v>
      </c>
      <c r="B13" t="s">
        <v>64</v>
      </c>
      <c r="C13" s="1">
        <v>45658</v>
      </c>
      <c r="D13">
        <v>53</v>
      </c>
      <c r="E13" t="str">
        <f>IF(Table1[[#This Row],[Age]]&lt;=19,"Teenager",
 IF(Table1[[#This Row],[Age]]&lt;=29,"Young Adult",
 IF(Table1[[#This Row],[Age]]&lt;=39,"Adult",
 IF(Table1[[#This Row],[Age]]&lt;=54,"Middle-Aged Adult",
 IF(Table1[[#This Row],[Age]]&lt;=64,"Pre-Retirement",
 "Senior/Retiree")))))</f>
        <v>Middle-Aged Adult</v>
      </c>
      <c r="F13" t="s">
        <v>19</v>
      </c>
      <c r="G13" t="e">
        <f>VLOOKUP(Table1[[#This Row],[State]],#REF!,2,FALSE)</f>
        <v>#REF!</v>
      </c>
      <c r="H13" t="s">
        <v>41</v>
      </c>
      <c r="I13">
        <f>COUNTIF(A:A,Table1[[#This Row],[Customer ID]])</f>
        <v>1</v>
      </c>
      <c r="J13" t="str">
        <f>IF(Table1[[#This Row],[Device Count]]&gt;1,"Multiple Devices", "Single Device")</f>
        <v>Single Device</v>
      </c>
      <c r="K13" t="s">
        <v>21</v>
      </c>
      <c r="L13" s="26">
        <v>3</v>
      </c>
      <c r="M13" t="s">
        <v>50</v>
      </c>
      <c r="N13">
        <v>30</v>
      </c>
      <c r="O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3" t="s">
        <v>65</v>
      </c>
      <c r="Q13" s="2">
        <v>30000</v>
      </c>
      <c r="R13">
        <v>17</v>
      </c>
      <c r="S13" s="3">
        <v>510000</v>
      </c>
      <c r="T13" s="3">
        <f>SUMIF(A:A,Table1[[#This Row],[Customer ID]],S:S)</f>
        <v>510000</v>
      </c>
      <c r="U13" s="3" t="str" cm="1">
        <f t="array" ref="U13">_xlfn.SWITCH(TRUE,
Table1[[#This Row],[Total user revenue]]&gt;=1500000,"High-Premium",
Table1[[#This Row],[Total user revenue]]&gt;=500000,"Premium",
Table1[[#This Row],[Total user revenue]]&gt;=100000,"Standard",
"Basic")</f>
        <v>Premium</v>
      </c>
      <c r="V13" s="32">
        <f>SUMIF(A:A,Table1[[#This Row],[Customer ID]],W:W)</f>
        <v>168.41</v>
      </c>
      <c r="W13">
        <v>168.41</v>
      </c>
      <c r="X13" t="s">
        <v>39</v>
      </c>
      <c r="Y13" s="6">
        <f>COUNTIFS(Table1[MTN Device],Table1[[#This Row],[MTN Device]],Table1[Customer Churn Status],"Yes")/COUNTIF(Table1[MTN Device],Table1[[#This Row],[MTN Device]])</f>
        <v>0.26754385964912281</v>
      </c>
      <c r="Z13">
        <f>IF(Table1[[#This Row],[Customer Churn Status]]="Yes", 1, 0)</f>
        <v>0</v>
      </c>
      <c r="AA13" t="str">
        <f>IF(Table1[[#This Row],[Reasons for Churn]]= "No reason", "No Reason", "Churned")</f>
        <v>No Reason</v>
      </c>
      <c r="AB13" t="s">
        <v>1083</v>
      </c>
      <c r="AC13">
        <f t="shared" si="0"/>
        <v>40</v>
      </c>
    </row>
    <row r="14" spans="1:29" x14ac:dyDescent="0.25">
      <c r="A14" t="s">
        <v>66</v>
      </c>
      <c r="B14" t="s">
        <v>67</v>
      </c>
      <c r="C14" s="1">
        <v>45658</v>
      </c>
      <c r="D14">
        <v>35</v>
      </c>
      <c r="E14" t="str">
        <f>IF(Table1[[#This Row],[Age]]&lt;=19,"Teenager",
 IF(Table1[[#This Row],[Age]]&lt;=29,"Young Adult",
 IF(Table1[[#This Row],[Age]]&lt;=39,"Adult",
 IF(Table1[[#This Row],[Age]]&lt;=54,"Middle-Aged Adult",
 IF(Table1[[#This Row],[Age]]&lt;=64,"Pre-Retirement",
 "Senior/Retiree")))))</f>
        <v>Adult</v>
      </c>
      <c r="F14" t="s">
        <v>45</v>
      </c>
      <c r="G14" t="e">
        <f>VLOOKUP(Table1[[#This Row],[State]],#REF!,2,FALSE)</f>
        <v>#REF!</v>
      </c>
      <c r="H14" t="s">
        <v>41</v>
      </c>
      <c r="I14">
        <f>COUNTIF(A:A,Table1[[#This Row],[Customer ID]])</f>
        <v>1</v>
      </c>
      <c r="J14" t="str">
        <f>IF(Table1[[#This Row],[Device Count]]&gt;1,"Multiple Devices", "Single Device")</f>
        <v>Single Device</v>
      </c>
      <c r="K14" t="s">
        <v>21</v>
      </c>
      <c r="L14" s="26">
        <v>5</v>
      </c>
      <c r="M14" t="s">
        <v>55</v>
      </c>
      <c r="N14">
        <v>35</v>
      </c>
      <c r="O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4" t="s">
        <v>65</v>
      </c>
      <c r="Q14" s="2">
        <v>30000</v>
      </c>
      <c r="R14">
        <v>10</v>
      </c>
      <c r="S14" s="3">
        <v>300000</v>
      </c>
      <c r="T14" s="3">
        <f>SUMIF(A:A,Table1[[#This Row],[Customer ID]],S:S)</f>
        <v>300000</v>
      </c>
      <c r="U14" s="3" t="str" cm="1">
        <f t="array" ref="U14">_xlfn.SWITCH(TRUE,
Table1[[#This Row],[Total user revenue]]&gt;=1500000,"High-Premium",
Table1[[#This Row],[Total user revenue]]&gt;=500000,"Premium",
Table1[[#This Row],[Total user revenue]]&gt;=100000,"Standard",
"Basic")</f>
        <v>Standard</v>
      </c>
      <c r="V14" s="32">
        <f>SUMIF(A:A,Table1[[#This Row],[Customer ID]],W:W)</f>
        <v>175.81</v>
      </c>
      <c r="W14">
        <v>175.81</v>
      </c>
      <c r="X14" t="s">
        <v>39</v>
      </c>
      <c r="Y14" s="6">
        <f>COUNTIFS(Table1[MTN Device],Table1[[#This Row],[MTN Device]],Table1[Customer Churn Status],"Yes")/COUNTIF(Table1[MTN Device],Table1[[#This Row],[MTN Device]])</f>
        <v>0.26754385964912281</v>
      </c>
      <c r="Z14">
        <f>IF(Table1[[#This Row],[Customer Churn Status]]="Yes", 1, 0)</f>
        <v>0</v>
      </c>
      <c r="AA14" t="str">
        <f>IF(Table1[[#This Row],[Reasons for Churn]]= "No reason", "No Reason", "Churned")</f>
        <v>No Reason</v>
      </c>
      <c r="AB14" t="s">
        <v>1083</v>
      </c>
      <c r="AC14">
        <f t="shared" si="0"/>
        <v>25</v>
      </c>
    </row>
    <row r="15" spans="1:29" x14ac:dyDescent="0.25">
      <c r="A15" t="s">
        <v>68</v>
      </c>
      <c r="B15" t="s">
        <v>69</v>
      </c>
      <c r="C15" s="1">
        <v>45717</v>
      </c>
      <c r="D15">
        <v>23</v>
      </c>
      <c r="E15" t="str">
        <f>IF(Table1[[#This Row],[Age]]&lt;=19,"Teenager",
 IF(Table1[[#This Row],[Age]]&lt;=29,"Young Adult",
 IF(Table1[[#This Row],[Age]]&lt;=39,"Adult",
 IF(Table1[[#This Row],[Age]]&lt;=54,"Middle-Aged Adult",
 IF(Table1[[#This Row],[Age]]&lt;=64,"Pre-Retirement",
 "Senior/Retiree")))))</f>
        <v>Young Adult</v>
      </c>
      <c r="F15" t="s">
        <v>70</v>
      </c>
      <c r="G15" t="e">
        <f>VLOOKUP(Table1[[#This Row],[State]],#REF!,2,FALSE)</f>
        <v>#REF!</v>
      </c>
      <c r="H15" t="s">
        <v>20</v>
      </c>
      <c r="I15">
        <f>COUNTIF(A:A,Table1[[#This Row],[Customer ID]])</f>
        <v>3</v>
      </c>
      <c r="J15" t="str">
        <f>IF(Table1[[#This Row],[Device Count]]&gt;1,"Multiple Devices", "Single Device")</f>
        <v>Multiple Devices</v>
      </c>
      <c r="K15" t="s">
        <v>21</v>
      </c>
      <c r="L15" s="26">
        <v>1</v>
      </c>
      <c r="M15" t="s">
        <v>37</v>
      </c>
      <c r="N15">
        <v>6</v>
      </c>
      <c r="O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5" t="s">
        <v>46</v>
      </c>
      <c r="Q15" s="2">
        <v>4500</v>
      </c>
      <c r="R15">
        <v>20</v>
      </c>
      <c r="S15" s="3">
        <v>90000</v>
      </c>
      <c r="T15" s="3">
        <f>SUMIF(A:A,Table1[[#This Row],[Customer ID]],S:S)</f>
        <v>355550</v>
      </c>
      <c r="U15" s="3" t="str" cm="1">
        <f t="array" ref="U15">_xlfn.SWITCH(TRUE,
Table1[[#This Row],[Total user revenue]]&gt;=1500000,"High-Premium",
Table1[[#This Row],[Total user revenue]]&gt;=500000,"Premium",
Table1[[#This Row],[Total user revenue]]&gt;=100000,"Standard",
"Basic")</f>
        <v>Standard</v>
      </c>
      <c r="V15" s="32">
        <f>SUMIF(A:A,Table1[[#This Row],[Customer ID]],W:W)</f>
        <v>389</v>
      </c>
      <c r="W15">
        <v>53.38</v>
      </c>
      <c r="X15" t="s">
        <v>39</v>
      </c>
      <c r="Y15" s="6">
        <f>COUNTIFS(Table1[MTN Device],Table1[[#This Row],[MTN Device]],Table1[Customer Churn Status],"Yes")/COUNTIF(Table1[MTN Device],Table1[[#This Row],[MTN Device]])</f>
        <v>0.30092592592592593</v>
      </c>
      <c r="Z15">
        <f>IF(Table1[[#This Row],[Customer Churn Status]]="Yes", 1, 0)</f>
        <v>0</v>
      </c>
      <c r="AA15" t="str">
        <f>IF(Table1[[#This Row],[Reasons for Churn]]= "No reason", "No Reason", "Churned")</f>
        <v>No Reason</v>
      </c>
      <c r="AB15" t="s">
        <v>1083</v>
      </c>
      <c r="AC15">
        <f t="shared" si="0"/>
        <v>90</v>
      </c>
    </row>
    <row r="16" spans="1:29" x14ac:dyDescent="0.25">
      <c r="A16" t="s">
        <v>68</v>
      </c>
      <c r="B16" t="s">
        <v>69</v>
      </c>
      <c r="C16" s="1">
        <v>45717</v>
      </c>
      <c r="D16">
        <v>23</v>
      </c>
      <c r="E16" t="str">
        <f>IF(Table1[[#This Row],[Age]]&lt;=19,"Teenager",
 IF(Table1[[#This Row],[Age]]&lt;=29,"Young Adult",
 IF(Table1[[#This Row],[Age]]&lt;=39,"Adult",
 IF(Table1[[#This Row],[Age]]&lt;=54,"Middle-Aged Adult",
 IF(Table1[[#This Row],[Age]]&lt;=64,"Pre-Retirement",
 "Senior/Retiree")))))</f>
        <v>Young Adult</v>
      </c>
      <c r="F16" t="s">
        <v>70</v>
      </c>
      <c r="G16" t="e">
        <f>VLOOKUP(Table1[[#This Row],[State]],#REF!,2,FALSE)</f>
        <v>#REF!</v>
      </c>
      <c r="H16" t="s">
        <v>41</v>
      </c>
      <c r="I16">
        <f>COUNTIF(A:A,Table1[[#This Row],[Customer ID]])</f>
        <v>3</v>
      </c>
      <c r="J16" t="str">
        <f>IF(Table1[[#This Row],[Device Count]]&gt;1,"Multiple Devices", "Single Device")</f>
        <v>Multiple Devices</v>
      </c>
      <c r="K16" t="s">
        <v>21</v>
      </c>
      <c r="L16" s="26">
        <v>1</v>
      </c>
      <c r="M16" t="s">
        <v>37</v>
      </c>
      <c r="N16">
        <v>6</v>
      </c>
      <c r="O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6" t="s">
        <v>71</v>
      </c>
      <c r="Q16" s="2">
        <v>14500</v>
      </c>
      <c r="R16">
        <v>18</v>
      </c>
      <c r="S16" s="3">
        <v>261000</v>
      </c>
      <c r="T16" s="3">
        <f>SUMIF(A:A,Table1[[#This Row],[Customer ID]],S:S)</f>
        <v>355550</v>
      </c>
      <c r="U16" s="3" t="str" cm="1">
        <f t="array" ref="U16">_xlfn.SWITCH(TRUE,
Table1[[#This Row],[Total user revenue]]&gt;=1500000,"High-Premium",
Table1[[#This Row],[Total user revenue]]&gt;=500000,"Premium",
Table1[[#This Row],[Total user revenue]]&gt;=100000,"Standard",
"Basic")</f>
        <v>Standard</v>
      </c>
      <c r="V16" s="32">
        <f>SUMIF(A:A,Table1[[#This Row],[Customer ID]],W:W)</f>
        <v>389</v>
      </c>
      <c r="W16">
        <v>192.89</v>
      </c>
      <c r="X16" t="s">
        <v>39</v>
      </c>
      <c r="Y16" s="6">
        <f>COUNTIFS(Table1[MTN Device],Table1[[#This Row],[MTN Device]],Table1[Customer Churn Status],"Yes")/COUNTIF(Table1[MTN Device],Table1[[#This Row],[MTN Device]])</f>
        <v>0.26754385964912281</v>
      </c>
      <c r="Z16">
        <f>IF(Table1[[#This Row],[Customer Churn Status]]="Yes", 1, 0)</f>
        <v>0</v>
      </c>
      <c r="AA16" t="str">
        <f>IF(Table1[[#This Row],[Reasons for Churn]]= "No reason", "No Reason", "Churned")</f>
        <v>No Reason</v>
      </c>
      <c r="AB16" t="s">
        <v>1083</v>
      </c>
      <c r="AC16">
        <f t="shared" si="0"/>
        <v>90</v>
      </c>
    </row>
    <row r="17" spans="1:29" x14ac:dyDescent="0.25">
      <c r="A17" t="s">
        <v>68</v>
      </c>
      <c r="B17" t="s">
        <v>69</v>
      </c>
      <c r="C17" s="1">
        <v>45717</v>
      </c>
      <c r="D17">
        <v>23</v>
      </c>
      <c r="E17" t="str">
        <f>IF(Table1[[#This Row],[Age]]&lt;=19,"Teenager",
 IF(Table1[[#This Row],[Age]]&lt;=29,"Young Adult",
 IF(Table1[[#This Row],[Age]]&lt;=39,"Adult",
 IF(Table1[[#This Row],[Age]]&lt;=54,"Middle-Aged Adult",
 IF(Table1[[#This Row],[Age]]&lt;=64,"Pre-Retirement",
 "Senior/Retiree")))))</f>
        <v>Young Adult</v>
      </c>
      <c r="F17" t="s">
        <v>70</v>
      </c>
      <c r="G17" t="e">
        <f>VLOOKUP(Table1[[#This Row],[State]],#REF!,2,FALSE)</f>
        <v>#REF!</v>
      </c>
      <c r="H17" t="s">
        <v>29</v>
      </c>
      <c r="I17">
        <f>COUNTIF(A:A,Table1[[#This Row],[Customer ID]])</f>
        <v>3</v>
      </c>
      <c r="J17" t="str">
        <f>IF(Table1[[#This Row],[Device Count]]&gt;1,"Multiple Devices", "Single Device")</f>
        <v>Multiple Devices</v>
      </c>
      <c r="K17" t="s">
        <v>21</v>
      </c>
      <c r="L17" s="26">
        <v>1</v>
      </c>
      <c r="M17" t="s">
        <v>37</v>
      </c>
      <c r="N17">
        <v>6</v>
      </c>
      <c r="O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7" t="s">
        <v>72</v>
      </c>
      <c r="Q17" s="2">
        <v>350</v>
      </c>
      <c r="R17">
        <v>13</v>
      </c>
      <c r="S17" s="3">
        <v>4550</v>
      </c>
      <c r="T17" s="3">
        <f>SUMIF(A:A,Table1[[#This Row],[Customer ID]],S:S)</f>
        <v>355550</v>
      </c>
      <c r="U17" s="3" t="str" cm="1">
        <f t="array" ref="U17">_xlfn.SWITCH(TRUE,
Table1[[#This Row],[Total user revenue]]&gt;=1500000,"High-Premium",
Table1[[#This Row],[Total user revenue]]&gt;=500000,"Premium",
Table1[[#This Row],[Total user revenue]]&gt;=100000,"Standard",
"Basic")</f>
        <v>Standard</v>
      </c>
      <c r="V17" s="32">
        <f>SUMIF(A:A,Table1[[#This Row],[Customer ID]],W:W)</f>
        <v>389</v>
      </c>
      <c r="W17">
        <v>142.72999999999999</v>
      </c>
      <c r="X17" t="s">
        <v>39</v>
      </c>
      <c r="Y17" s="6">
        <f>COUNTIFS(Table1[MTN Device],Table1[[#This Row],[MTN Device]],Table1[Customer Churn Status],"Yes")/COUNTIF(Table1[MTN Device],Table1[[#This Row],[MTN Device]])</f>
        <v>0.3122923588039867</v>
      </c>
      <c r="Z17">
        <f>IF(Table1[[#This Row],[Customer Churn Status]]="Yes", 1, 0)</f>
        <v>0</v>
      </c>
      <c r="AA17" t="str">
        <f>IF(Table1[[#This Row],[Reasons for Churn]]= "No reason", "No Reason", "Churned")</f>
        <v>No Reason</v>
      </c>
      <c r="AB17" t="s">
        <v>1083</v>
      </c>
      <c r="AC17">
        <f t="shared" si="0"/>
        <v>90</v>
      </c>
    </row>
    <row r="18" spans="1:29" x14ac:dyDescent="0.25">
      <c r="A18" t="s">
        <v>73</v>
      </c>
      <c r="B18" t="s">
        <v>74</v>
      </c>
      <c r="C18" s="1">
        <v>45689</v>
      </c>
      <c r="D18">
        <v>72</v>
      </c>
      <c r="E18" t="str">
        <f>IF(Table1[[#This Row],[Age]]&lt;=19,"Teenager",
 IF(Table1[[#This Row],[Age]]&lt;=29,"Young Adult",
 IF(Table1[[#This Row],[Age]]&lt;=39,"Adult",
 IF(Table1[[#This Row],[Age]]&lt;=54,"Middle-Aged Adult",
 IF(Table1[[#This Row],[Age]]&lt;=64,"Pre-Retirement",
 "Senior/Retiree")))))</f>
        <v>Senior/Retiree</v>
      </c>
      <c r="F18" t="s">
        <v>75</v>
      </c>
      <c r="G18" t="e">
        <f>VLOOKUP(Table1[[#This Row],[State]],#REF!,2,FALSE)</f>
        <v>#REF!</v>
      </c>
      <c r="H18" t="s">
        <v>20</v>
      </c>
      <c r="I18">
        <f>COUNTIF(A:A,Table1[[#This Row],[Customer ID]])</f>
        <v>3</v>
      </c>
      <c r="J18" t="str">
        <f>IF(Table1[[#This Row],[Device Count]]&gt;1,"Multiple Devices", "Single Device")</f>
        <v>Multiple Devices</v>
      </c>
      <c r="K18" t="s">
        <v>30</v>
      </c>
      <c r="L18" s="26">
        <v>2</v>
      </c>
      <c r="M18" t="s">
        <v>22</v>
      </c>
      <c r="N18">
        <v>8</v>
      </c>
      <c r="O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18" t="s">
        <v>58</v>
      </c>
      <c r="Q18" s="2">
        <v>16000</v>
      </c>
      <c r="R18">
        <v>2</v>
      </c>
      <c r="S18" s="3">
        <v>32000</v>
      </c>
      <c r="T18" s="3">
        <f>SUMIF(A:A,Table1[[#This Row],[Customer ID]],S:S)</f>
        <v>301000</v>
      </c>
      <c r="U18" s="3" t="str" cm="1">
        <f t="array" ref="U18">_xlfn.SWITCH(TRUE,
Table1[[#This Row],[Total user revenue]]&gt;=1500000,"High-Premium",
Table1[[#This Row],[Total user revenue]]&gt;=500000,"Premium",
Table1[[#This Row],[Total user revenue]]&gt;=100000,"Standard",
"Basic")</f>
        <v>Standard</v>
      </c>
      <c r="V18" s="32">
        <f>SUMIF(A:A,Table1[[#This Row],[Customer ID]],W:W)</f>
        <v>43.25</v>
      </c>
      <c r="W18">
        <v>14.66</v>
      </c>
      <c r="X18" t="s">
        <v>24</v>
      </c>
      <c r="Y18" s="6">
        <f>COUNTIFS(Table1[MTN Device],Table1[[#This Row],[MTN Device]],Table1[Customer Churn Status],"Yes")/COUNTIF(Table1[MTN Device],Table1[[#This Row],[MTN Device]])</f>
        <v>0.30092592592592593</v>
      </c>
      <c r="Z18">
        <f>IF(Table1[[#This Row],[Customer Churn Status]]="Yes", 1, 0)</f>
        <v>1</v>
      </c>
      <c r="AA18" t="str">
        <f>IF(Table1[[#This Row],[Reasons for Churn]]= "No reason", "No Reason", "Churned")</f>
        <v>Churned</v>
      </c>
      <c r="AB18" t="s">
        <v>76</v>
      </c>
      <c r="AC18">
        <f t="shared" si="0"/>
        <v>70</v>
      </c>
    </row>
    <row r="19" spans="1:29" x14ac:dyDescent="0.25">
      <c r="A19" t="s">
        <v>73</v>
      </c>
      <c r="B19" t="s">
        <v>74</v>
      </c>
      <c r="C19" s="1">
        <v>45689</v>
      </c>
      <c r="D19">
        <v>72</v>
      </c>
      <c r="E19" t="str">
        <f>IF(Table1[[#This Row],[Age]]&lt;=19,"Teenager",
 IF(Table1[[#This Row],[Age]]&lt;=29,"Young Adult",
 IF(Table1[[#This Row],[Age]]&lt;=39,"Adult",
 IF(Table1[[#This Row],[Age]]&lt;=54,"Middle-Aged Adult",
 IF(Table1[[#This Row],[Age]]&lt;=64,"Pre-Retirement",
 "Senior/Retiree")))))</f>
        <v>Senior/Retiree</v>
      </c>
      <c r="F19" t="s">
        <v>75</v>
      </c>
      <c r="G19" t="e">
        <f>VLOOKUP(Table1[[#This Row],[State]],#REF!,2,FALSE)</f>
        <v>#REF!</v>
      </c>
      <c r="H19" t="s">
        <v>36</v>
      </c>
      <c r="I19">
        <f>COUNTIF(A:A,Table1[[#This Row],[Customer ID]])</f>
        <v>3</v>
      </c>
      <c r="J19" t="str">
        <f>IF(Table1[[#This Row],[Device Count]]&gt;1,"Multiple Devices", "Single Device")</f>
        <v>Multiple Devices</v>
      </c>
      <c r="K19" t="s">
        <v>30</v>
      </c>
      <c r="L19" s="26">
        <v>2</v>
      </c>
      <c r="M19" t="s">
        <v>22</v>
      </c>
      <c r="N19">
        <v>8</v>
      </c>
      <c r="O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19" t="s">
        <v>71</v>
      </c>
      <c r="Q19" s="2">
        <v>14500</v>
      </c>
      <c r="R19">
        <v>2</v>
      </c>
      <c r="S19" s="3">
        <v>29000</v>
      </c>
      <c r="T19" s="3">
        <f>SUMIF(A:A,Table1[[#This Row],[Customer ID]],S:S)</f>
        <v>301000</v>
      </c>
      <c r="U19" s="3" t="str" cm="1">
        <f t="array" ref="U19">_xlfn.SWITCH(TRUE,
Table1[[#This Row],[Total user revenue]]&gt;=1500000,"High-Premium",
Table1[[#This Row],[Total user revenue]]&gt;=500000,"Premium",
Table1[[#This Row],[Total user revenue]]&gt;=100000,"Standard",
"Basic")</f>
        <v>Standard</v>
      </c>
      <c r="V19" s="32">
        <f>SUMIF(A:A,Table1[[#This Row],[Customer ID]],W:W)</f>
        <v>43.25</v>
      </c>
      <c r="W19">
        <v>13.95</v>
      </c>
      <c r="X19" t="s">
        <v>24</v>
      </c>
      <c r="Y19" s="6">
        <f>COUNTIFS(Table1[MTN Device],Table1[[#This Row],[MTN Device]],Table1[Customer Churn Status],"Yes")/COUNTIF(Table1[MTN Device],Table1[[#This Row],[MTN Device]])</f>
        <v>0.27947598253275108</v>
      </c>
      <c r="Z19">
        <f>IF(Table1[[#This Row],[Customer Churn Status]]="Yes", 1, 0)</f>
        <v>1</v>
      </c>
      <c r="AA19" t="str">
        <f>IF(Table1[[#This Row],[Reasons for Churn]]= "No reason", "No Reason", "Churned")</f>
        <v>Churned</v>
      </c>
      <c r="AB19" t="s">
        <v>76</v>
      </c>
      <c r="AC19">
        <f t="shared" si="0"/>
        <v>70</v>
      </c>
    </row>
    <row r="20" spans="1:29" x14ac:dyDescent="0.25">
      <c r="A20" t="s">
        <v>73</v>
      </c>
      <c r="B20" t="s">
        <v>74</v>
      </c>
      <c r="C20" s="1">
        <v>45689</v>
      </c>
      <c r="D20">
        <v>72</v>
      </c>
      <c r="E20" t="str">
        <f>IF(Table1[[#This Row],[Age]]&lt;=19,"Teenager",
 IF(Table1[[#This Row],[Age]]&lt;=29,"Young Adult",
 IF(Table1[[#This Row],[Age]]&lt;=39,"Adult",
 IF(Table1[[#This Row],[Age]]&lt;=54,"Middle-Aged Adult",
 IF(Table1[[#This Row],[Age]]&lt;=64,"Pre-Retirement",
 "Senior/Retiree")))))</f>
        <v>Senior/Retiree</v>
      </c>
      <c r="F20" t="s">
        <v>75</v>
      </c>
      <c r="G20" t="e">
        <f>VLOOKUP(Table1[[#This Row],[State]],#REF!,2,FALSE)</f>
        <v>#REF!</v>
      </c>
      <c r="H20" t="s">
        <v>41</v>
      </c>
      <c r="I20">
        <f>COUNTIF(A:A,Table1[[#This Row],[Customer ID]])</f>
        <v>3</v>
      </c>
      <c r="J20" t="str">
        <f>IF(Table1[[#This Row],[Device Count]]&gt;1,"Multiple Devices", "Single Device")</f>
        <v>Multiple Devices</v>
      </c>
      <c r="K20" t="s">
        <v>30</v>
      </c>
      <c r="L20" s="26">
        <v>2</v>
      </c>
      <c r="M20" t="s">
        <v>22</v>
      </c>
      <c r="N20">
        <v>8</v>
      </c>
      <c r="O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20" t="s">
        <v>65</v>
      </c>
      <c r="Q20" s="2">
        <v>30000</v>
      </c>
      <c r="R20">
        <v>8</v>
      </c>
      <c r="S20" s="3">
        <v>240000</v>
      </c>
      <c r="T20" s="3">
        <f>SUMIF(A:A,Table1[[#This Row],[Customer ID]],S:S)</f>
        <v>301000</v>
      </c>
      <c r="U20" s="3" t="str" cm="1">
        <f t="array" ref="U20">_xlfn.SWITCH(TRUE,
Table1[[#This Row],[Total user revenue]]&gt;=1500000,"High-Premium",
Table1[[#This Row],[Total user revenue]]&gt;=500000,"Premium",
Table1[[#This Row],[Total user revenue]]&gt;=100000,"Standard",
"Basic")</f>
        <v>Standard</v>
      </c>
      <c r="V20" s="32">
        <f>SUMIF(A:A,Table1[[#This Row],[Customer ID]],W:W)</f>
        <v>43.25</v>
      </c>
      <c r="W20">
        <v>14.64</v>
      </c>
      <c r="X20" t="s">
        <v>24</v>
      </c>
      <c r="Y20" s="6">
        <f>COUNTIFS(Table1[MTN Device],Table1[[#This Row],[MTN Device]],Table1[Customer Churn Status],"Yes")/COUNTIF(Table1[MTN Device],Table1[[#This Row],[MTN Device]])</f>
        <v>0.26754385964912281</v>
      </c>
      <c r="Z20">
        <f>IF(Table1[[#This Row],[Customer Churn Status]]="Yes", 1, 0)</f>
        <v>1</v>
      </c>
      <c r="AA20" t="str">
        <f>IF(Table1[[#This Row],[Reasons for Churn]]= "No reason", "No Reason", "Churned")</f>
        <v>Churned</v>
      </c>
      <c r="AB20" t="s">
        <v>76</v>
      </c>
      <c r="AC20">
        <f t="shared" si="0"/>
        <v>70</v>
      </c>
    </row>
    <row r="21" spans="1:29" x14ac:dyDescent="0.25">
      <c r="A21" t="s">
        <v>77</v>
      </c>
      <c r="B21" t="s">
        <v>78</v>
      </c>
      <c r="C21" s="1">
        <v>45717</v>
      </c>
      <c r="D21">
        <v>78</v>
      </c>
      <c r="E21" t="str">
        <f>IF(Table1[[#This Row],[Age]]&lt;=19,"Teenager",
 IF(Table1[[#This Row],[Age]]&lt;=29,"Young Adult",
 IF(Table1[[#This Row],[Age]]&lt;=39,"Adult",
 IF(Table1[[#This Row],[Age]]&lt;=54,"Middle-Aged Adult",
 IF(Table1[[#This Row],[Age]]&lt;=64,"Pre-Retirement",
 "Senior/Retiree")))))</f>
        <v>Senior/Retiree</v>
      </c>
      <c r="F21" t="s">
        <v>79</v>
      </c>
      <c r="G21" t="e">
        <f>VLOOKUP(Table1[[#This Row],[State]],#REF!,2,FALSE)</f>
        <v>#REF!</v>
      </c>
      <c r="H21" t="s">
        <v>20</v>
      </c>
      <c r="I21">
        <f>COUNTIF(A:A,Table1[[#This Row],[Customer ID]])</f>
        <v>2</v>
      </c>
      <c r="J21" t="str">
        <f>IF(Table1[[#This Row],[Device Count]]&gt;1,"Multiple Devices", "Single Device")</f>
        <v>Multiple Devices</v>
      </c>
      <c r="K21" t="s">
        <v>21</v>
      </c>
      <c r="L21" s="26">
        <v>2</v>
      </c>
      <c r="M21" t="s">
        <v>22</v>
      </c>
      <c r="N21">
        <v>47</v>
      </c>
      <c r="O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1" t="s">
        <v>58</v>
      </c>
      <c r="Q21" s="2">
        <v>16000</v>
      </c>
      <c r="R21">
        <v>12</v>
      </c>
      <c r="S21" s="3">
        <v>192000</v>
      </c>
      <c r="T21" s="3">
        <f>SUMIF(A:A,Table1[[#This Row],[Customer ID]],S:S)</f>
        <v>221000</v>
      </c>
      <c r="U21" s="3" t="str" cm="1">
        <f t="array" ref="U21">_xlfn.SWITCH(TRUE,
Table1[[#This Row],[Total user revenue]]&gt;=1500000,"High-Premium",
Table1[[#This Row],[Total user revenue]]&gt;=500000,"Premium",
Table1[[#This Row],[Total user revenue]]&gt;=100000,"Standard",
"Basic")</f>
        <v>Standard</v>
      </c>
      <c r="V21" s="32">
        <f>SUMIF(A:A,Table1[[#This Row],[Customer ID]],W:W)</f>
        <v>214.48000000000002</v>
      </c>
      <c r="W21">
        <v>131.97</v>
      </c>
      <c r="X21" t="s">
        <v>39</v>
      </c>
      <c r="Y21" s="6">
        <f>COUNTIFS(Table1[MTN Device],Table1[[#This Row],[MTN Device]],Table1[Customer Churn Status],"Yes")/COUNTIF(Table1[MTN Device],Table1[[#This Row],[MTN Device]])</f>
        <v>0.30092592592592593</v>
      </c>
      <c r="Z21">
        <f>IF(Table1[[#This Row],[Customer Churn Status]]="Yes", 1, 0)</f>
        <v>0</v>
      </c>
      <c r="AA21" t="str">
        <f>IF(Table1[[#This Row],[Reasons for Churn]]= "No reason", "No Reason", "Churned")</f>
        <v>No Reason</v>
      </c>
      <c r="AB21" t="s">
        <v>1083</v>
      </c>
      <c r="AC21">
        <f t="shared" si="0"/>
        <v>60</v>
      </c>
    </row>
    <row r="22" spans="1:29" x14ac:dyDescent="0.25">
      <c r="A22" t="s">
        <v>77</v>
      </c>
      <c r="B22" t="s">
        <v>78</v>
      </c>
      <c r="C22" s="1">
        <v>45717</v>
      </c>
      <c r="D22">
        <v>78</v>
      </c>
      <c r="E22" t="str">
        <f>IF(Table1[[#This Row],[Age]]&lt;=19,"Teenager",
 IF(Table1[[#This Row],[Age]]&lt;=29,"Young Adult",
 IF(Table1[[#This Row],[Age]]&lt;=39,"Adult",
 IF(Table1[[#This Row],[Age]]&lt;=54,"Middle-Aged Adult",
 IF(Table1[[#This Row],[Age]]&lt;=64,"Pre-Retirement",
 "Senior/Retiree")))))</f>
        <v>Senior/Retiree</v>
      </c>
      <c r="F22" t="s">
        <v>79</v>
      </c>
      <c r="G22" t="e">
        <f>VLOOKUP(Table1[[#This Row],[State]],#REF!,2,FALSE)</f>
        <v>#REF!</v>
      </c>
      <c r="H22" t="s">
        <v>41</v>
      </c>
      <c r="I22">
        <f>COUNTIF(A:A,Table1[[#This Row],[Customer ID]])</f>
        <v>2</v>
      </c>
      <c r="J22" t="str">
        <f>IF(Table1[[#This Row],[Device Count]]&gt;1,"Multiple Devices", "Single Device")</f>
        <v>Multiple Devices</v>
      </c>
      <c r="K22" t="s">
        <v>21</v>
      </c>
      <c r="L22" s="26">
        <v>2</v>
      </c>
      <c r="M22" t="s">
        <v>22</v>
      </c>
      <c r="N22">
        <v>47</v>
      </c>
      <c r="O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2" t="s">
        <v>71</v>
      </c>
      <c r="Q22" s="2">
        <v>14500</v>
      </c>
      <c r="R22">
        <v>2</v>
      </c>
      <c r="S22" s="3">
        <v>29000</v>
      </c>
      <c r="T22" s="3">
        <f>SUMIF(A:A,Table1[[#This Row],[Customer ID]],S:S)</f>
        <v>221000</v>
      </c>
      <c r="U22" s="3" t="str" cm="1">
        <f t="array" ref="U22">_xlfn.SWITCH(TRUE,
Table1[[#This Row],[Total user revenue]]&gt;=1500000,"High-Premium",
Table1[[#This Row],[Total user revenue]]&gt;=500000,"Premium",
Table1[[#This Row],[Total user revenue]]&gt;=100000,"Standard",
"Basic")</f>
        <v>Standard</v>
      </c>
      <c r="V22" s="32">
        <f>SUMIF(A:A,Table1[[#This Row],[Customer ID]],W:W)</f>
        <v>214.48000000000002</v>
      </c>
      <c r="W22">
        <v>82.51</v>
      </c>
      <c r="X22" t="s">
        <v>39</v>
      </c>
      <c r="Y22" s="6">
        <f>COUNTIFS(Table1[MTN Device],Table1[[#This Row],[MTN Device]],Table1[Customer Churn Status],"Yes")/COUNTIF(Table1[MTN Device],Table1[[#This Row],[MTN Device]])</f>
        <v>0.26754385964912281</v>
      </c>
      <c r="Z22">
        <f>IF(Table1[[#This Row],[Customer Churn Status]]="Yes", 1, 0)</f>
        <v>0</v>
      </c>
      <c r="AA22" t="str">
        <f>IF(Table1[[#This Row],[Reasons for Churn]]= "No reason", "No Reason", "Churned")</f>
        <v>No Reason</v>
      </c>
      <c r="AB22" t="s">
        <v>1083</v>
      </c>
      <c r="AC22">
        <f t="shared" si="0"/>
        <v>60</v>
      </c>
    </row>
    <row r="23" spans="1:29" x14ac:dyDescent="0.25">
      <c r="A23" t="s">
        <v>80</v>
      </c>
      <c r="B23" t="s">
        <v>81</v>
      </c>
      <c r="C23" s="1">
        <v>45658</v>
      </c>
      <c r="D23">
        <v>23</v>
      </c>
      <c r="E23" t="str">
        <f>IF(Table1[[#This Row],[Age]]&lt;=19,"Teenager",
 IF(Table1[[#This Row],[Age]]&lt;=29,"Young Adult",
 IF(Table1[[#This Row],[Age]]&lt;=39,"Adult",
 IF(Table1[[#This Row],[Age]]&lt;=54,"Middle-Aged Adult",
 IF(Table1[[#This Row],[Age]]&lt;=64,"Pre-Retirement",
 "Senior/Retiree")))))</f>
        <v>Young Adult</v>
      </c>
      <c r="F23" t="s">
        <v>82</v>
      </c>
      <c r="G23" t="e">
        <f>VLOOKUP(Table1[[#This Row],[State]],#REF!,2,FALSE)</f>
        <v>#REF!</v>
      </c>
      <c r="H23" t="s">
        <v>20</v>
      </c>
      <c r="I23">
        <f>COUNTIF(A:A,Table1[[#This Row],[Customer ID]])</f>
        <v>2</v>
      </c>
      <c r="J23" t="str">
        <f>IF(Table1[[#This Row],[Device Count]]&gt;1,"Multiple Devices", "Single Device")</f>
        <v>Multiple Devices</v>
      </c>
      <c r="K23" t="s">
        <v>30</v>
      </c>
      <c r="L23" s="26">
        <v>2</v>
      </c>
      <c r="M23" t="s">
        <v>22</v>
      </c>
      <c r="N23">
        <v>52</v>
      </c>
      <c r="O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3" t="s">
        <v>46</v>
      </c>
      <c r="Q23" s="2">
        <v>4500</v>
      </c>
      <c r="R23">
        <v>8</v>
      </c>
      <c r="S23" s="3">
        <v>36000</v>
      </c>
      <c r="T23" s="3">
        <f>SUMIF(A:A,Table1[[#This Row],[Customer ID]],S:S)</f>
        <v>54000</v>
      </c>
      <c r="U23" s="3" t="str" cm="1">
        <f t="array" ref="U23">_xlfn.SWITCH(TRUE,
Table1[[#This Row],[Total user revenue]]&gt;=1500000,"High-Premium",
Table1[[#This Row],[Total user revenue]]&gt;=500000,"Premium",
Table1[[#This Row],[Total user revenue]]&gt;=100000,"Standard",
"Basic")</f>
        <v>Basic</v>
      </c>
      <c r="V23" s="32">
        <f>SUMIF(A:A,Table1[[#This Row],[Customer ID]],W:W)</f>
        <v>144.97</v>
      </c>
      <c r="W23">
        <v>56.07</v>
      </c>
      <c r="X23" t="s">
        <v>24</v>
      </c>
      <c r="Y23" s="6">
        <f>COUNTIFS(Table1[MTN Device],Table1[[#This Row],[MTN Device]],Table1[Customer Churn Status],"Yes")/COUNTIF(Table1[MTN Device],Table1[[#This Row],[MTN Device]])</f>
        <v>0.30092592592592593</v>
      </c>
      <c r="Z23">
        <f>IF(Table1[[#This Row],[Customer Churn Status]]="Yes", 1, 0)</f>
        <v>1</v>
      </c>
      <c r="AA23" t="str">
        <f>IF(Table1[[#This Row],[Reasons for Churn]]= "No reason", "No Reason", "Churned")</f>
        <v>Churned</v>
      </c>
      <c r="AB23" t="s">
        <v>25</v>
      </c>
      <c r="AC23">
        <f t="shared" si="0"/>
        <v>50</v>
      </c>
    </row>
    <row r="24" spans="1:29" x14ac:dyDescent="0.25">
      <c r="A24" t="s">
        <v>80</v>
      </c>
      <c r="B24" t="s">
        <v>81</v>
      </c>
      <c r="C24" s="1">
        <v>45658</v>
      </c>
      <c r="D24">
        <v>23</v>
      </c>
      <c r="E24" t="str">
        <f>IF(Table1[[#This Row],[Age]]&lt;=19,"Teenager",
 IF(Table1[[#This Row],[Age]]&lt;=29,"Young Adult",
 IF(Table1[[#This Row],[Age]]&lt;=39,"Adult",
 IF(Table1[[#This Row],[Age]]&lt;=54,"Middle-Aged Adult",
 IF(Table1[[#This Row],[Age]]&lt;=64,"Pre-Retirement",
 "Senior/Retiree")))))</f>
        <v>Young Adult</v>
      </c>
      <c r="F24" t="s">
        <v>82</v>
      </c>
      <c r="G24" t="e">
        <f>VLOOKUP(Table1[[#This Row],[State]],#REF!,2,FALSE)</f>
        <v>#REF!</v>
      </c>
      <c r="H24" t="s">
        <v>29</v>
      </c>
      <c r="I24">
        <f>COUNTIF(A:A,Table1[[#This Row],[Customer ID]])</f>
        <v>2</v>
      </c>
      <c r="J24" t="str">
        <f>IF(Table1[[#This Row],[Device Count]]&gt;1,"Multiple Devices", "Single Device")</f>
        <v>Multiple Devices</v>
      </c>
      <c r="K24" t="s">
        <v>30</v>
      </c>
      <c r="L24" s="26">
        <v>2</v>
      </c>
      <c r="M24" t="s">
        <v>22</v>
      </c>
      <c r="N24">
        <v>52</v>
      </c>
      <c r="O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4" t="s">
        <v>83</v>
      </c>
      <c r="Q24" s="2">
        <v>1000</v>
      </c>
      <c r="R24">
        <v>18</v>
      </c>
      <c r="S24" s="3">
        <v>18000</v>
      </c>
      <c r="T24" s="3">
        <f>SUMIF(A:A,Table1[[#This Row],[Customer ID]],S:S)</f>
        <v>54000</v>
      </c>
      <c r="U24" s="3" t="str" cm="1">
        <f t="array" ref="U24">_xlfn.SWITCH(TRUE,
Table1[[#This Row],[Total user revenue]]&gt;=1500000,"High-Premium",
Table1[[#This Row],[Total user revenue]]&gt;=500000,"Premium",
Table1[[#This Row],[Total user revenue]]&gt;=100000,"Standard",
"Basic")</f>
        <v>Basic</v>
      </c>
      <c r="V24" s="32">
        <f>SUMIF(A:A,Table1[[#This Row],[Customer ID]],W:W)</f>
        <v>144.97</v>
      </c>
      <c r="W24">
        <v>88.9</v>
      </c>
      <c r="X24" t="s">
        <v>24</v>
      </c>
      <c r="Y24" s="6">
        <f>COUNTIFS(Table1[MTN Device],Table1[[#This Row],[MTN Device]],Table1[Customer Churn Status],"Yes")/COUNTIF(Table1[MTN Device],Table1[[#This Row],[MTN Device]])</f>
        <v>0.3122923588039867</v>
      </c>
      <c r="Z24">
        <f>IF(Table1[[#This Row],[Customer Churn Status]]="Yes", 1, 0)</f>
        <v>1</v>
      </c>
      <c r="AA24" t="str">
        <f>IF(Table1[[#This Row],[Reasons for Churn]]= "No reason", "No Reason", "Churned")</f>
        <v>Churned</v>
      </c>
      <c r="AB24" t="s">
        <v>25</v>
      </c>
      <c r="AC24">
        <f t="shared" si="0"/>
        <v>50</v>
      </c>
    </row>
    <row r="25" spans="1:29" x14ac:dyDescent="0.25">
      <c r="A25" t="s">
        <v>84</v>
      </c>
      <c r="B25" t="s">
        <v>85</v>
      </c>
      <c r="C25" s="1">
        <v>45689</v>
      </c>
      <c r="D25">
        <v>22</v>
      </c>
      <c r="E25" t="str">
        <f>IF(Table1[[#This Row],[Age]]&lt;=19,"Teenager",
 IF(Table1[[#This Row],[Age]]&lt;=29,"Young Adult",
 IF(Table1[[#This Row],[Age]]&lt;=39,"Adult",
 IF(Table1[[#This Row],[Age]]&lt;=54,"Middle-Aged Adult",
 IF(Table1[[#This Row],[Age]]&lt;=64,"Pre-Retirement",
 "Senior/Retiree")))))</f>
        <v>Young Adult</v>
      </c>
      <c r="F25" t="s">
        <v>86</v>
      </c>
      <c r="G25" t="e">
        <f>VLOOKUP(Table1[[#This Row],[State]],#REF!,2,FALSE)</f>
        <v>#REF!</v>
      </c>
      <c r="H25" t="s">
        <v>20</v>
      </c>
      <c r="I25">
        <f>COUNTIF(A:A,Table1[[#This Row],[Customer ID]])</f>
        <v>2</v>
      </c>
      <c r="J25" t="str">
        <f>IF(Table1[[#This Row],[Device Count]]&gt;1,"Multiple Devices", "Single Device")</f>
        <v>Multiple Devices</v>
      </c>
      <c r="K25" t="s">
        <v>21</v>
      </c>
      <c r="L25" s="26">
        <v>2</v>
      </c>
      <c r="M25" t="s">
        <v>22</v>
      </c>
      <c r="N25">
        <v>6</v>
      </c>
      <c r="O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25" t="s">
        <v>58</v>
      </c>
      <c r="Q25" s="2">
        <v>16000</v>
      </c>
      <c r="R25">
        <v>1</v>
      </c>
      <c r="S25" s="3">
        <v>16000</v>
      </c>
      <c r="T25" s="3">
        <f>SUMIF(A:A,Table1[[#This Row],[Customer ID]],S:S)</f>
        <v>128500</v>
      </c>
      <c r="U25" s="3" t="str" cm="1">
        <f t="array" ref="U25">_xlfn.SWITCH(TRUE,
Table1[[#This Row],[Total user revenue]]&gt;=1500000,"High-Premium",
Table1[[#This Row],[Total user revenue]]&gt;=500000,"Premium",
Table1[[#This Row],[Total user revenue]]&gt;=100000,"Standard",
"Basic")</f>
        <v>Standard</v>
      </c>
      <c r="V25" s="32">
        <f>SUMIF(A:A,Table1[[#This Row],[Customer ID]],W:W)</f>
        <v>86.759999999999991</v>
      </c>
      <c r="W25">
        <v>33.35</v>
      </c>
      <c r="X25" t="s">
        <v>39</v>
      </c>
      <c r="Y25" s="6">
        <f>COUNTIFS(Table1[MTN Device],Table1[[#This Row],[MTN Device]],Table1[Customer Churn Status],"Yes")/COUNTIF(Table1[MTN Device],Table1[[#This Row],[MTN Device]])</f>
        <v>0.30092592592592593</v>
      </c>
      <c r="Z25">
        <f>IF(Table1[[#This Row],[Customer Churn Status]]="Yes", 1, 0)</f>
        <v>0</v>
      </c>
      <c r="AA25" t="str">
        <f>IF(Table1[[#This Row],[Reasons for Churn]]= "No reason", "No Reason", "Churned")</f>
        <v>No Reason</v>
      </c>
      <c r="AB25" t="s">
        <v>1083</v>
      </c>
      <c r="AC25">
        <f t="shared" si="0"/>
        <v>65</v>
      </c>
    </row>
    <row r="26" spans="1:29" x14ac:dyDescent="0.25">
      <c r="A26" t="s">
        <v>84</v>
      </c>
      <c r="B26" t="s">
        <v>85</v>
      </c>
      <c r="C26" s="1">
        <v>45689</v>
      </c>
      <c r="D26">
        <v>22</v>
      </c>
      <c r="E26" t="str">
        <f>IF(Table1[[#This Row],[Age]]&lt;=19,"Teenager",
 IF(Table1[[#This Row],[Age]]&lt;=29,"Young Adult",
 IF(Table1[[#This Row],[Age]]&lt;=39,"Adult",
 IF(Table1[[#This Row],[Age]]&lt;=54,"Middle-Aged Adult",
 IF(Table1[[#This Row],[Age]]&lt;=64,"Pre-Retirement",
 "Senior/Retiree")))))</f>
        <v>Young Adult</v>
      </c>
      <c r="F26" t="s">
        <v>86</v>
      </c>
      <c r="G26" t="e">
        <f>VLOOKUP(Table1[[#This Row],[State]],#REF!,2,FALSE)</f>
        <v>#REF!</v>
      </c>
      <c r="H26" t="s">
        <v>29</v>
      </c>
      <c r="I26">
        <f>COUNTIF(A:A,Table1[[#This Row],[Customer ID]])</f>
        <v>2</v>
      </c>
      <c r="J26" t="str">
        <f>IF(Table1[[#This Row],[Device Count]]&gt;1,"Multiple Devices", "Single Device")</f>
        <v>Multiple Devices</v>
      </c>
      <c r="K26" t="s">
        <v>21</v>
      </c>
      <c r="L26" s="26">
        <v>2</v>
      </c>
      <c r="M26" t="s">
        <v>22</v>
      </c>
      <c r="N26">
        <v>6</v>
      </c>
      <c r="O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26" t="s">
        <v>87</v>
      </c>
      <c r="Q26" s="2">
        <v>7500</v>
      </c>
      <c r="R26">
        <v>15</v>
      </c>
      <c r="S26" s="3">
        <v>112500</v>
      </c>
      <c r="T26" s="3">
        <f>SUMIF(A:A,Table1[[#This Row],[Customer ID]],S:S)</f>
        <v>128500</v>
      </c>
      <c r="U26" s="3" t="str" cm="1">
        <f t="array" ref="U26">_xlfn.SWITCH(TRUE,
Table1[[#This Row],[Total user revenue]]&gt;=1500000,"High-Premium",
Table1[[#This Row],[Total user revenue]]&gt;=500000,"Premium",
Table1[[#This Row],[Total user revenue]]&gt;=100000,"Standard",
"Basic")</f>
        <v>Standard</v>
      </c>
      <c r="V26" s="32">
        <f>SUMIF(A:A,Table1[[#This Row],[Customer ID]],W:W)</f>
        <v>86.759999999999991</v>
      </c>
      <c r="W26">
        <v>53.41</v>
      </c>
      <c r="X26" t="s">
        <v>39</v>
      </c>
      <c r="Y26" s="6">
        <f>COUNTIFS(Table1[MTN Device],Table1[[#This Row],[MTN Device]],Table1[Customer Churn Status],"Yes")/COUNTIF(Table1[MTN Device],Table1[[#This Row],[MTN Device]])</f>
        <v>0.3122923588039867</v>
      </c>
      <c r="Z26">
        <f>IF(Table1[[#This Row],[Customer Churn Status]]="Yes", 1, 0)</f>
        <v>0</v>
      </c>
      <c r="AA26" t="str">
        <f>IF(Table1[[#This Row],[Reasons for Churn]]= "No reason", "No Reason", "Churned")</f>
        <v>No Reason</v>
      </c>
      <c r="AB26" t="s">
        <v>1083</v>
      </c>
      <c r="AC26">
        <f t="shared" si="0"/>
        <v>65</v>
      </c>
    </row>
    <row r="27" spans="1:29" x14ac:dyDescent="0.25">
      <c r="A27" t="s">
        <v>88</v>
      </c>
      <c r="B27" t="s">
        <v>89</v>
      </c>
      <c r="C27" s="1">
        <v>45717</v>
      </c>
      <c r="D27">
        <v>70</v>
      </c>
      <c r="E27" t="str">
        <f>IF(Table1[[#This Row],[Age]]&lt;=19,"Teenager",
 IF(Table1[[#This Row],[Age]]&lt;=29,"Young Adult",
 IF(Table1[[#This Row],[Age]]&lt;=39,"Adult",
 IF(Table1[[#This Row],[Age]]&lt;=54,"Middle-Aged Adult",
 IF(Table1[[#This Row],[Age]]&lt;=64,"Pre-Retirement",
 "Senior/Retiree")))))</f>
        <v>Senior/Retiree</v>
      </c>
      <c r="F27" t="s">
        <v>90</v>
      </c>
      <c r="G27" t="e">
        <f>VLOOKUP(Table1[[#This Row],[State]],#REF!,2,FALSE)</f>
        <v>#REF!</v>
      </c>
      <c r="H27" t="s">
        <v>41</v>
      </c>
      <c r="I27">
        <f>COUNTIF(A:A,Table1[[#This Row],[Customer ID]])</f>
        <v>3</v>
      </c>
      <c r="J27" t="str">
        <f>IF(Table1[[#This Row],[Device Count]]&gt;1,"Multiple Devices", "Single Device")</f>
        <v>Multiple Devices</v>
      </c>
      <c r="K27" t="s">
        <v>21</v>
      </c>
      <c r="L27" s="26">
        <v>2</v>
      </c>
      <c r="M27" t="s">
        <v>22</v>
      </c>
      <c r="N27">
        <v>13</v>
      </c>
      <c r="O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7" t="s">
        <v>42</v>
      </c>
      <c r="Q27" s="2">
        <v>9000</v>
      </c>
      <c r="R27">
        <v>16</v>
      </c>
      <c r="S27" s="3">
        <v>144000</v>
      </c>
      <c r="T27" s="3">
        <f>SUMIF(A:A,Table1[[#This Row],[Customer ID]],S:S)</f>
        <v>702000</v>
      </c>
      <c r="U27" s="3" t="str" cm="1">
        <f t="array" ref="U27">_xlfn.SWITCH(TRUE,
Table1[[#This Row],[Total user revenue]]&gt;=1500000,"High-Premium",
Table1[[#This Row],[Total user revenue]]&gt;=500000,"Premium",
Table1[[#This Row],[Total user revenue]]&gt;=100000,"Standard",
"Basic")</f>
        <v>Premium</v>
      </c>
      <c r="V27" s="32">
        <f>SUMIF(A:A,Table1[[#This Row],[Customer ID]],W:W)</f>
        <v>192.69</v>
      </c>
      <c r="W27">
        <v>10.5</v>
      </c>
      <c r="X27" t="s">
        <v>39</v>
      </c>
      <c r="Y27" s="6">
        <f>COUNTIFS(Table1[MTN Device],Table1[[#This Row],[MTN Device]],Table1[Customer Churn Status],"Yes")/COUNTIF(Table1[MTN Device],Table1[[#This Row],[MTN Device]])</f>
        <v>0.26754385964912281</v>
      </c>
      <c r="Z27">
        <f>IF(Table1[[#This Row],[Customer Churn Status]]="Yes", 1, 0)</f>
        <v>0</v>
      </c>
      <c r="AA27" t="str">
        <f>IF(Table1[[#This Row],[Reasons for Churn]]= "No reason", "No Reason", "Churned")</f>
        <v>No Reason</v>
      </c>
      <c r="AB27" t="s">
        <v>1083</v>
      </c>
      <c r="AC27">
        <f t="shared" si="0"/>
        <v>70</v>
      </c>
    </row>
    <row r="28" spans="1:29" x14ac:dyDescent="0.25">
      <c r="A28" t="s">
        <v>88</v>
      </c>
      <c r="B28" t="s">
        <v>89</v>
      </c>
      <c r="C28" s="1">
        <v>45717</v>
      </c>
      <c r="D28">
        <v>70</v>
      </c>
      <c r="E28" t="str">
        <f>IF(Table1[[#This Row],[Age]]&lt;=19,"Teenager",
 IF(Table1[[#This Row],[Age]]&lt;=29,"Young Adult",
 IF(Table1[[#This Row],[Age]]&lt;=39,"Adult",
 IF(Table1[[#This Row],[Age]]&lt;=54,"Middle-Aged Adult",
 IF(Table1[[#This Row],[Age]]&lt;=64,"Pre-Retirement",
 "Senior/Retiree")))))</f>
        <v>Senior/Retiree</v>
      </c>
      <c r="F28" t="s">
        <v>90</v>
      </c>
      <c r="G28" t="e">
        <f>VLOOKUP(Table1[[#This Row],[State]],#REF!,2,FALSE)</f>
        <v>#REF!</v>
      </c>
      <c r="H28" t="s">
        <v>36</v>
      </c>
      <c r="I28">
        <f>COUNTIF(A:A,Table1[[#This Row],[Customer ID]])</f>
        <v>3</v>
      </c>
      <c r="J28" t="str">
        <f>IF(Table1[[#This Row],[Device Count]]&gt;1,"Multiple Devices", "Single Device")</f>
        <v>Multiple Devices</v>
      </c>
      <c r="K28" t="s">
        <v>21</v>
      </c>
      <c r="L28" s="26">
        <v>2</v>
      </c>
      <c r="M28" t="s">
        <v>22</v>
      </c>
      <c r="N28">
        <v>13</v>
      </c>
      <c r="O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8" t="s">
        <v>65</v>
      </c>
      <c r="Q28" s="2">
        <v>30000</v>
      </c>
      <c r="R28">
        <v>17</v>
      </c>
      <c r="S28" s="3">
        <v>510000</v>
      </c>
      <c r="T28" s="3">
        <f>SUMIF(A:A,Table1[[#This Row],[Customer ID]],S:S)</f>
        <v>702000</v>
      </c>
      <c r="U28" s="3" t="str" cm="1">
        <f t="array" ref="U28">_xlfn.SWITCH(TRUE,
Table1[[#This Row],[Total user revenue]]&gt;=1500000,"High-Premium",
Table1[[#This Row],[Total user revenue]]&gt;=500000,"Premium",
Table1[[#This Row],[Total user revenue]]&gt;=100000,"Standard",
"Basic")</f>
        <v>Premium</v>
      </c>
      <c r="V28" s="32">
        <f>SUMIF(A:A,Table1[[#This Row],[Customer ID]],W:W)</f>
        <v>192.69</v>
      </c>
      <c r="W28">
        <v>11.85</v>
      </c>
      <c r="X28" t="s">
        <v>39</v>
      </c>
      <c r="Y28" s="6">
        <f>COUNTIFS(Table1[MTN Device],Table1[[#This Row],[MTN Device]],Table1[Customer Churn Status],"Yes")/COUNTIF(Table1[MTN Device],Table1[[#This Row],[MTN Device]])</f>
        <v>0.27947598253275108</v>
      </c>
      <c r="Z28">
        <f>IF(Table1[[#This Row],[Customer Churn Status]]="Yes", 1, 0)</f>
        <v>0</v>
      </c>
      <c r="AA28" t="str">
        <f>IF(Table1[[#This Row],[Reasons for Churn]]= "No reason", "No Reason", "Churned")</f>
        <v>No Reason</v>
      </c>
      <c r="AB28" t="s">
        <v>1083</v>
      </c>
      <c r="AC28">
        <f t="shared" si="0"/>
        <v>70</v>
      </c>
    </row>
    <row r="29" spans="1:29" x14ac:dyDescent="0.25">
      <c r="A29" t="s">
        <v>88</v>
      </c>
      <c r="B29" t="s">
        <v>89</v>
      </c>
      <c r="C29" s="1">
        <v>45717</v>
      </c>
      <c r="D29">
        <v>70</v>
      </c>
      <c r="E29" t="str">
        <f>IF(Table1[[#This Row],[Age]]&lt;=19,"Teenager",
 IF(Table1[[#This Row],[Age]]&lt;=29,"Young Adult",
 IF(Table1[[#This Row],[Age]]&lt;=39,"Adult",
 IF(Table1[[#This Row],[Age]]&lt;=54,"Middle-Aged Adult",
 IF(Table1[[#This Row],[Age]]&lt;=64,"Pre-Retirement",
 "Senior/Retiree")))))</f>
        <v>Senior/Retiree</v>
      </c>
      <c r="F29" t="s">
        <v>90</v>
      </c>
      <c r="G29" t="e">
        <f>VLOOKUP(Table1[[#This Row],[State]],#REF!,2,FALSE)</f>
        <v>#REF!</v>
      </c>
      <c r="H29" t="s">
        <v>20</v>
      </c>
      <c r="I29">
        <f>COUNTIF(A:A,Table1[[#This Row],[Customer ID]])</f>
        <v>3</v>
      </c>
      <c r="J29" t="str">
        <f>IF(Table1[[#This Row],[Device Count]]&gt;1,"Multiple Devices", "Single Device")</f>
        <v>Multiple Devices</v>
      </c>
      <c r="K29" t="s">
        <v>21</v>
      </c>
      <c r="L29" s="26">
        <v>2</v>
      </c>
      <c r="M29" t="s">
        <v>22</v>
      </c>
      <c r="N29">
        <v>13</v>
      </c>
      <c r="O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9" t="s">
        <v>58</v>
      </c>
      <c r="Q29" s="2">
        <v>16000</v>
      </c>
      <c r="R29">
        <v>3</v>
      </c>
      <c r="S29" s="3">
        <v>48000</v>
      </c>
      <c r="T29" s="3">
        <f>SUMIF(A:A,Table1[[#This Row],[Customer ID]],S:S)</f>
        <v>702000</v>
      </c>
      <c r="U29" s="3" t="str" cm="1">
        <f t="array" ref="U29">_xlfn.SWITCH(TRUE,
Table1[[#This Row],[Total user revenue]]&gt;=1500000,"High-Premium",
Table1[[#This Row],[Total user revenue]]&gt;=500000,"Premium",
Table1[[#This Row],[Total user revenue]]&gt;=100000,"Standard",
"Basic")</f>
        <v>Premium</v>
      </c>
      <c r="V29" s="32">
        <f>SUMIF(A:A,Table1[[#This Row],[Customer ID]],W:W)</f>
        <v>192.69</v>
      </c>
      <c r="W29">
        <v>170.34</v>
      </c>
      <c r="X29" t="s">
        <v>39</v>
      </c>
      <c r="Y29" s="6">
        <f>COUNTIFS(Table1[MTN Device],Table1[[#This Row],[MTN Device]],Table1[Customer Churn Status],"Yes")/COUNTIF(Table1[MTN Device],Table1[[#This Row],[MTN Device]])</f>
        <v>0.30092592592592593</v>
      </c>
      <c r="Z29">
        <f>IF(Table1[[#This Row],[Customer Churn Status]]="Yes", 1, 0)</f>
        <v>0</v>
      </c>
      <c r="AA29" t="str">
        <f>IF(Table1[[#This Row],[Reasons for Churn]]= "No reason", "No Reason", "Churned")</f>
        <v>No Reason</v>
      </c>
      <c r="AB29" t="s">
        <v>1083</v>
      </c>
      <c r="AC29">
        <f t="shared" si="0"/>
        <v>70</v>
      </c>
    </row>
    <row r="30" spans="1:29" x14ac:dyDescent="0.25">
      <c r="A30" t="s">
        <v>91</v>
      </c>
      <c r="B30" t="s">
        <v>92</v>
      </c>
      <c r="C30" s="1">
        <v>45689</v>
      </c>
      <c r="D30">
        <v>46</v>
      </c>
      <c r="E30" t="str">
        <f>IF(Table1[[#This Row],[Age]]&lt;=19,"Teenager",
 IF(Table1[[#This Row],[Age]]&lt;=29,"Young Adult",
 IF(Table1[[#This Row],[Age]]&lt;=39,"Adult",
 IF(Table1[[#This Row],[Age]]&lt;=54,"Middle-Aged Adult",
 IF(Table1[[#This Row],[Age]]&lt;=64,"Pre-Retirement",
 "Senior/Retiree")))))</f>
        <v>Middle-Aged Adult</v>
      </c>
      <c r="F30" t="s">
        <v>82</v>
      </c>
      <c r="G30" t="e">
        <f>VLOOKUP(Table1[[#This Row],[State]],#REF!,2,FALSE)</f>
        <v>#REF!</v>
      </c>
      <c r="H30" t="s">
        <v>41</v>
      </c>
      <c r="I30">
        <f>COUNTIF(A:A,Table1[[#This Row],[Customer ID]])</f>
        <v>3</v>
      </c>
      <c r="J30" t="str">
        <f>IF(Table1[[#This Row],[Device Count]]&gt;1,"Multiple Devices", "Single Device")</f>
        <v>Multiple Devices</v>
      </c>
      <c r="K30" t="s">
        <v>21</v>
      </c>
      <c r="L30" s="26">
        <v>5</v>
      </c>
      <c r="M30" t="s">
        <v>55</v>
      </c>
      <c r="N30">
        <v>57</v>
      </c>
      <c r="O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0" t="s">
        <v>65</v>
      </c>
      <c r="Q30" s="2">
        <v>30000</v>
      </c>
      <c r="R30">
        <v>11</v>
      </c>
      <c r="S30" s="3">
        <v>330000</v>
      </c>
      <c r="T30" s="3">
        <f>SUMIF(A:A,Table1[[#This Row],[Customer ID]],S:S)</f>
        <v>424500</v>
      </c>
      <c r="U30" s="3" t="str" cm="1">
        <f t="array" ref="U30">_xlfn.SWITCH(TRUE,
Table1[[#This Row],[Total user revenue]]&gt;=1500000,"High-Premium",
Table1[[#This Row],[Total user revenue]]&gt;=500000,"Premium",
Table1[[#This Row],[Total user revenue]]&gt;=100000,"Standard",
"Basic")</f>
        <v>Standard</v>
      </c>
      <c r="V30" s="32">
        <f>SUMIF(A:A,Table1[[#This Row],[Customer ID]],W:W)</f>
        <v>186.46</v>
      </c>
      <c r="W30">
        <v>41.25</v>
      </c>
      <c r="X30" t="s">
        <v>39</v>
      </c>
      <c r="Y30" s="6">
        <f>COUNTIFS(Table1[MTN Device],Table1[[#This Row],[MTN Device]],Table1[Customer Churn Status],"Yes")/COUNTIF(Table1[MTN Device],Table1[[#This Row],[MTN Device]])</f>
        <v>0.26754385964912281</v>
      </c>
      <c r="Z30">
        <f>IF(Table1[[#This Row],[Customer Churn Status]]="Yes", 1, 0)</f>
        <v>0</v>
      </c>
      <c r="AA30" t="str">
        <f>IF(Table1[[#This Row],[Reasons for Churn]]= "No reason", "No Reason", "Churned")</f>
        <v>No Reason</v>
      </c>
      <c r="AB30" t="s">
        <v>1083</v>
      </c>
      <c r="AC30">
        <f t="shared" si="0"/>
        <v>30</v>
      </c>
    </row>
    <row r="31" spans="1:29" x14ac:dyDescent="0.25">
      <c r="A31" t="s">
        <v>91</v>
      </c>
      <c r="B31" t="s">
        <v>92</v>
      </c>
      <c r="C31" s="1">
        <v>45689</v>
      </c>
      <c r="D31">
        <v>46</v>
      </c>
      <c r="E31" t="str">
        <f>IF(Table1[[#This Row],[Age]]&lt;=19,"Teenager",
 IF(Table1[[#This Row],[Age]]&lt;=29,"Young Adult",
 IF(Table1[[#This Row],[Age]]&lt;=39,"Adult",
 IF(Table1[[#This Row],[Age]]&lt;=54,"Middle-Aged Adult",
 IF(Table1[[#This Row],[Age]]&lt;=64,"Pre-Retirement",
 "Senior/Retiree")))))</f>
        <v>Middle-Aged Adult</v>
      </c>
      <c r="F31" t="s">
        <v>82</v>
      </c>
      <c r="G31" t="e">
        <f>VLOOKUP(Table1[[#This Row],[State]],#REF!,2,FALSE)</f>
        <v>#REF!</v>
      </c>
      <c r="H31" t="s">
        <v>20</v>
      </c>
      <c r="I31">
        <f>COUNTIF(A:A,Table1[[#This Row],[Customer ID]])</f>
        <v>3</v>
      </c>
      <c r="J31" t="str">
        <f>IF(Table1[[#This Row],[Device Count]]&gt;1,"Multiple Devices", "Single Device")</f>
        <v>Multiple Devices</v>
      </c>
      <c r="K31" t="s">
        <v>21</v>
      </c>
      <c r="L31" s="26">
        <v>5</v>
      </c>
      <c r="M31" t="s">
        <v>55</v>
      </c>
      <c r="N31">
        <v>57</v>
      </c>
      <c r="O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1" t="s">
        <v>46</v>
      </c>
      <c r="Q31" s="2">
        <v>4500</v>
      </c>
      <c r="R31">
        <v>5</v>
      </c>
      <c r="S31" s="3">
        <v>22500</v>
      </c>
      <c r="T31" s="3">
        <f>SUMIF(A:A,Table1[[#This Row],[Customer ID]],S:S)</f>
        <v>424500</v>
      </c>
      <c r="U31" s="3" t="str" cm="1">
        <f t="array" ref="U31">_xlfn.SWITCH(TRUE,
Table1[[#This Row],[Total user revenue]]&gt;=1500000,"High-Premium",
Table1[[#This Row],[Total user revenue]]&gt;=500000,"Premium",
Table1[[#This Row],[Total user revenue]]&gt;=100000,"Standard",
"Basic")</f>
        <v>Standard</v>
      </c>
      <c r="V31" s="32">
        <f>SUMIF(A:A,Table1[[#This Row],[Customer ID]],W:W)</f>
        <v>186.46</v>
      </c>
      <c r="W31">
        <v>53.49</v>
      </c>
      <c r="X31" t="s">
        <v>39</v>
      </c>
      <c r="Y31" s="6">
        <f>COUNTIFS(Table1[MTN Device],Table1[[#This Row],[MTN Device]],Table1[Customer Churn Status],"Yes")/COUNTIF(Table1[MTN Device],Table1[[#This Row],[MTN Device]])</f>
        <v>0.30092592592592593</v>
      </c>
      <c r="Z31">
        <f>IF(Table1[[#This Row],[Customer Churn Status]]="Yes", 1, 0)</f>
        <v>0</v>
      </c>
      <c r="AA31" t="str">
        <f>IF(Table1[[#This Row],[Reasons for Churn]]= "No reason", "No Reason", "Churned")</f>
        <v>No Reason</v>
      </c>
      <c r="AB31" t="s">
        <v>1083</v>
      </c>
      <c r="AC31">
        <f t="shared" si="0"/>
        <v>30</v>
      </c>
    </row>
    <row r="32" spans="1:29" x14ac:dyDescent="0.25">
      <c r="A32" t="s">
        <v>91</v>
      </c>
      <c r="B32" t="s">
        <v>92</v>
      </c>
      <c r="C32" s="1">
        <v>45689</v>
      </c>
      <c r="D32">
        <v>46</v>
      </c>
      <c r="E32" t="str">
        <f>IF(Table1[[#This Row],[Age]]&lt;=19,"Teenager",
 IF(Table1[[#This Row],[Age]]&lt;=29,"Young Adult",
 IF(Table1[[#This Row],[Age]]&lt;=39,"Adult",
 IF(Table1[[#This Row],[Age]]&lt;=54,"Middle-Aged Adult",
 IF(Table1[[#This Row],[Age]]&lt;=64,"Pre-Retirement",
 "Senior/Retiree")))))</f>
        <v>Middle-Aged Adult</v>
      </c>
      <c r="F32" t="s">
        <v>82</v>
      </c>
      <c r="G32" t="e">
        <f>VLOOKUP(Table1[[#This Row],[State]],#REF!,2,FALSE)</f>
        <v>#REF!</v>
      </c>
      <c r="H32" t="s">
        <v>36</v>
      </c>
      <c r="I32">
        <f>COUNTIF(A:A,Table1[[#This Row],[Customer ID]])</f>
        <v>3</v>
      </c>
      <c r="J32" t="str">
        <f>IF(Table1[[#This Row],[Device Count]]&gt;1,"Multiple Devices", "Single Device")</f>
        <v>Multiple Devices</v>
      </c>
      <c r="K32" t="s">
        <v>21</v>
      </c>
      <c r="L32" s="26">
        <v>5</v>
      </c>
      <c r="M32" t="s">
        <v>55</v>
      </c>
      <c r="N32">
        <v>57</v>
      </c>
      <c r="O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2" t="s">
        <v>62</v>
      </c>
      <c r="Q32" s="2">
        <v>24000</v>
      </c>
      <c r="R32">
        <v>3</v>
      </c>
      <c r="S32" s="3">
        <v>72000</v>
      </c>
      <c r="T32" s="3">
        <f>SUMIF(A:A,Table1[[#This Row],[Customer ID]],S:S)</f>
        <v>424500</v>
      </c>
      <c r="U32" s="3" t="str" cm="1">
        <f t="array" ref="U32">_xlfn.SWITCH(TRUE,
Table1[[#This Row],[Total user revenue]]&gt;=1500000,"High-Premium",
Table1[[#This Row],[Total user revenue]]&gt;=500000,"Premium",
Table1[[#This Row],[Total user revenue]]&gt;=100000,"Standard",
"Basic")</f>
        <v>Standard</v>
      </c>
      <c r="V32" s="32">
        <f>SUMIF(A:A,Table1[[#This Row],[Customer ID]],W:W)</f>
        <v>186.46</v>
      </c>
      <c r="W32">
        <v>91.72</v>
      </c>
      <c r="X32" t="s">
        <v>39</v>
      </c>
      <c r="Y32" s="6">
        <f>COUNTIFS(Table1[MTN Device],Table1[[#This Row],[MTN Device]],Table1[Customer Churn Status],"Yes")/COUNTIF(Table1[MTN Device],Table1[[#This Row],[MTN Device]])</f>
        <v>0.27947598253275108</v>
      </c>
      <c r="Z32">
        <f>IF(Table1[[#This Row],[Customer Churn Status]]="Yes", 1, 0)</f>
        <v>0</v>
      </c>
      <c r="AA32" t="str">
        <f>IF(Table1[[#This Row],[Reasons for Churn]]= "No reason", "No Reason", "Churned")</f>
        <v>No Reason</v>
      </c>
      <c r="AB32" t="s">
        <v>1083</v>
      </c>
      <c r="AC32">
        <f t="shared" si="0"/>
        <v>30</v>
      </c>
    </row>
    <row r="33" spans="1:29" x14ac:dyDescent="0.25">
      <c r="A33" t="s">
        <v>93</v>
      </c>
      <c r="B33" t="s">
        <v>94</v>
      </c>
      <c r="C33" s="1">
        <v>45689</v>
      </c>
      <c r="D33">
        <v>74</v>
      </c>
      <c r="E33" t="str">
        <f>IF(Table1[[#This Row],[Age]]&lt;=19,"Teenager",
 IF(Table1[[#This Row],[Age]]&lt;=29,"Young Adult",
 IF(Table1[[#This Row],[Age]]&lt;=39,"Adult",
 IF(Table1[[#This Row],[Age]]&lt;=54,"Middle-Aged Adult",
 IF(Table1[[#This Row],[Age]]&lt;=64,"Pre-Retirement",
 "Senior/Retiree")))))</f>
        <v>Senior/Retiree</v>
      </c>
      <c r="F33" t="s">
        <v>95</v>
      </c>
      <c r="G33" t="e">
        <f>VLOOKUP(Table1[[#This Row],[State]],#REF!,2,FALSE)</f>
        <v>#REF!</v>
      </c>
      <c r="H33" t="s">
        <v>20</v>
      </c>
      <c r="I33">
        <f>COUNTIF(A:A,Table1[[#This Row],[Customer ID]])</f>
        <v>1</v>
      </c>
      <c r="J33" t="str">
        <f>IF(Table1[[#This Row],[Device Count]]&gt;1,"Multiple Devices", "Single Device")</f>
        <v>Single Device</v>
      </c>
      <c r="K33" t="s">
        <v>21</v>
      </c>
      <c r="L33" s="26">
        <v>5</v>
      </c>
      <c r="M33" t="s">
        <v>55</v>
      </c>
      <c r="N33">
        <v>35</v>
      </c>
      <c r="O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3" t="s">
        <v>51</v>
      </c>
      <c r="Q33" s="2">
        <v>9000</v>
      </c>
      <c r="R33">
        <v>15</v>
      </c>
      <c r="S33" s="3">
        <v>135000</v>
      </c>
      <c r="T33" s="3">
        <f>SUMIF(A:A,Table1[[#This Row],[Customer ID]],S:S)</f>
        <v>135000</v>
      </c>
      <c r="U33" s="3" t="str" cm="1">
        <f t="array" ref="U33">_xlfn.SWITCH(TRUE,
Table1[[#This Row],[Total user revenue]]&gt;=1500000,"High-Premium",
Table1[[#This Row],[Total user revenue]]&gt;=500000,"Premium",
Table1[[#This Row],[Total user revenue]]&gt;=100000,"Standard",
"Basic")</f>
        <v>Standard</v>
      </c>
      <c r="V33" s="32">
        <f>SUMIF(A:A,Table1[[#This Row],[Customer ID]],W:W)</f>
        <v>57.35</v>
      </c>
      <c r="W33">
        <v>57.35</v>
      </c>
      <c r="X33" t="s">
        <v>24</v>
      </c>
      <c r="Y33" s="6">
        <f>COUNTIFS(Table1[MTN Device],Table1[[#This Row],[MTN Device]],Table1[Customer Churn Status],"Yes")/COUNTIF(Table1[MTN Device],Table1[[#This Row],[MTN Device]])</f>
        <v>0.30092592592592593</v>
      </c>
      <c r="Z33">
        <f>IF(Table1[[#This Row],[Customer Churn Status]]="Yes", 1, 0)</f>
        <v>1</v>
      </c>
      <c r="AA33" t="str">
        <f>IF(Table1[[#This Row],[Reasons for Churn]]= "No reason", "No Reason", "Churned")</f>
        <v>Churned</v>
      </c>
      <c r="AB33" t="s">
        <v>96</v>
      </c>
      <c r="AC33">
        <f t="shared" si="0"/>
        <v>15</v>
      </c>
    </row>
    <row r="34" spans="1:29" x14ac:dyDescent="0.25">
      <c r="A34" t="s">
        <v>97</v>
      </c>
      <c r="B34" t="s">
        <v>98</v>
      </c>
      <c r="C34" s="1">
        <v>45717</v>
      </c>
      <c r="D34">
        <v>54</v>
      </c>
      <c r="E34" t="str">
        <f>IF(Table1[[#This Row],[Age]]&lt;=19,"Teenager",
 IF(Table1[[#This Row],[Age]]&lt;=29,"Young Adult",
 IF(Table1[[#This Row],[Age]]&lt;=39,"Adult",
 IF(Table1[[#This Row],[Age]]&lt;=54,"Middle-Aged Adult",
 IF(Table1[[#This Row],[Age]]&lt;=64,"Pre-Retirement",
 "Senior/Retiree")))))</f>
        <v>Middle-Aged Adult</v>
      </c>
      <c r="F34" t="s">
        <v>75</v>
      </c>
      <c r="G34" t="e">
        <f>VLOOKUP(Table1[[#This Row],[State]],#REF!,2,FALSE)</f>
        <v>#REF!</v>
      </c>
      <c r="H34" t="s">
        <v>36</v>
      </c>
      <c r="I34">
        <f>COUNTIF(A:A,Table1[[#This Row],[Customer ID]])</f>
        <v>1</v>
      </c>
      <c r="J34" t="str">
        <f>IF(Table1[[#This Row],[Device Count]]&gt;1,"Multiple Devices", "Single Device")</f>
        <v>Single Device</v>
      </c>
      <c r="K34" t="s">
        <v>21</v>
      </c>
      <c r="L34" s="26">
        <v>1</v>
      </c>
      <c r="M34" t="s">
        <v>37</v>
      </c>
      <c r="N34">
        <v>43</v>
      </c>
      <c r="O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4" t="s">
        <v>38</v>
      </c>
      <c r="Q34" s="2">
        <v>20000</v>
      </c>
      <c r="R34">
        <v>18</v>
      </c>
      <c r="S34" s="3">
        <v>360000</v>
      </c>
      <c r="T34" s="3">
        <f>SUMIF(A:A,Table1[[#This Row],[Customer ID]],S:S)</f>
        <v>360000</v>
      </c>
      <c r="U34" s="3" t="str" cm="1">
        <f t="array" ref="U34">_xlfn.SWITCH(TRUE,
Table1[[#This Row],[Total user revenue]]&gt;=1500000,"High-Premium",
Table1[[#This Row],[Total user revenue]]&gt;=500000,"Premium",
Table1[[#This Row],[Total user revenue]]&gt;=100000,"Standard",
"Basic")</f>
        <v>Standard</v>
      </c>
      <c r="V34" s="32">
        <f>SUMIF(A:A,Table1[[#This Row],[Customer ID]],W:W)</f>
        <v>178</v>
      </c>
      <c r="W34">
        <v>178</v>
      </c>
      <c r="X34" t="s">
        <v>39</v>
      </c>
      <c r="Y34" s="6">
        <f>COUNTIFS(Table1[MTN Device],Table1[[#This Row],[MTN Device]],Table1[Customer Churn Status],"Yes")/COUNTIF(Table1[MTN Device],Table1[[#This Row],[MTN Device]])</f>
        <v>0.27947598253275108</v>
      </c>
      <c r="Z34">
        <f>IF(Table1[[#This Row],[Customer Churn Status]]="Yes", 1, 0)</f>
        <v>0</v>
      </c>
      <c r="AA34" t="str">
        <f>IF(Table1[[#This Row],[Reasons for Churn]]= "No reason", "No Reason", "Churned")</f>
        <v>No Reason</v>
      </c>
      <c r="AB34" t="s">
        <v>1083</v>
      </c>
      <c r="AC34">
        <f t="shared" si="0"/>
        <v>70</v>
      </c>
    </row>
    <row r="35" spans="1:29" x14ac:dyDescent="0.25">
      <c r="A35" t="s">
        <v>99</v>
      </c>
      <c r="B35" t="s">
        <v>100</v>
      </c>
      <c r="C35" s="1">
        <v>45717</v>
      </c>
      <c r="D35">
        <v>50</v>
      </c>
      <c r="E35" t="str">
        <f>IF(Table1[[#This Row],[Age]]&lt;=19,"Teenager",
 IF(Table1[[#This Row],[Age]]&lt;=29,"Young Adult",
 IF(Table1[[#This Row],[Age]]&lt;=39,"Adult",
 IF(Table1[[#This Row],[Age]]&lt;=54,"Middle-Aged Adult",
 IF(Table1[[#This Row],[Age]]&lt;=64,"Pre-Retirement",
 "Senior/Retiree")))))</f>
        <v>Middle-Aged Adult</v>
      </c>
      <c r="F35" t="s">
        <v>101</v>
      </c>
      <c r="G35" t="e">
        <f>VLOOKUP(Table1[[#This Row],[State]],#REF!,2,FALSE)</f>
        <v>#REF!</v>
      </c>
      <c r="H35" t="s">
        <v>29</v>
      </c>
      <c r="I35">
        <f>COUNTIF(A:A,Table1[[#This Row],[Customer ID]])</f>
        <v>2</v>
      </c>
      <c r="J35" t="str">
        <f>IF(Table1[[#This Row],[Device Count]]&gt;1,"Multiple Devices", "Single Device")</f>
        <v>Multiple Devices</v>
      </c>
      <c r="K35" t="s">
        <v>21</v>
      </c>
      <c r="L35" s="26">
        <v>2</v>
      </c>
      <c r="M35" t="s">
        <v>22</v>
      </c>
      <c r="N35">
        <v>46</v>
      </c>
      <c r="O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5" t="s">
        <v>102</v>
      </c>
      <c r="Q35" s="2">
        <v>900</v>
      </c>
      <c r="R35">
        <v>14</v>
      </c>
      <c r="S35" s="3">
        <v>12600</v>
      </c>
      <c r="T35" s="3">
        <f>SUMIF(A:A,Table1[[#This Row],[Customer ID]],S:S)</f>
        <v>111600</v>
      </c>
      <c r="U35" s="3" t="str" cm="1">
        <f t="array" ref="U35">_xlfn.SWITCH(TRUE,
Table1[[#This Row],[Total user revenue]]&gt;=1500000,"High-Premium",
Table1[[#This Row],[Total user revenue]]&gt;=500000,"Premium",
Table1[[#This Row],[Total user revenue]]&gt;=100000,"Standard",
"Basic")</f>
        <v>Standard</v>
      </c>
      <c r="V35" s="32">
        <f>SUMIF(A:A,Table1[[#This Row],[Customer ID]],W:W)</f>
        <v>28.21</v>
      </c>
      <c r="W35">
        <v>18.91</v>
      </c>
      <c r="X35" t="s">
        <v>39</v>
      </c>
      <c r="Y35" s="6">
        <f>COUNTIFS(Table1[MTN Device],Table1[[#This Row],[MTN Device]],Table1[Customer Churn Status],"Yes")/COUNTIF(Table1[MTN Device],Table1[[#This Row],[MTN Device]])</f>
        <v>0.3122923588039867</v>
      </c>
      <c r="Z35">
        <f>IF(Table1[[#This Row],[Customer Churn Status]]="Yes", 1, 0)</f>
        <v>0</v>
      </c>
      <c r="AA35" t="str">
        <f>IF(Table1[[#This Row],[Reasons for Churn]]= "No reason", "No Reason", "Churned")</f>
        <v>No Reason</v>
      </c>
      <c r="AB35" t="s">
        <v>1083</v>
      </c>
      <c r="AC35">
        <f t="shared" si="0"/>
        <v>50</v>
      </c>
    </row>
    <row r="36" spans="1:29" x14ac:dyDescent="0.25">
      <c r="A36" t="s">
        <v>99</v>
      </c>
      <c r="B36" t="s">
        <v>100</v>
      </c>
      <c r="C36" s="1">
        <v>45717</v>
      </c>
      <c r="D36">
        <v>50</v>
      </c>
      <c r="E36" t="str">
        <f>IF(Table1[[#This Row],[Age]]&lt;=19,"Teenager",
 IF(Table1[[#This Row],[Age]]&lt;=29,"Young Adult",
 IF(Table1[[#This Row],[Age]]&lt;=39,"Adult",
 IF(Table1[[#This Row],[Age]]&lt;=54,"Middle-Aged Adult",
 IF(Table1[[#This Row],[Age]]&lt;=64,"Pre-Retirement",
 "Senior/Retiree")))))</f>
        <v>Middle-Aged Adult</v>
      </c>
      <c r="F36" t="s">
        <v>101</v>
      </c>
      <c r="G36" t="e">
        <f>VLOOKUP(Table1[[#This Row],[State]],#REF!,2,FALSE)</f>
        <v>#REF!</v>
      </c>
      <c r="H36" t="s">
        <v>20</v>
      </c>
      <c r="I36">
        <f>COUNTIF(A:A,Table1[[#This Row],[Customer ID]])</f>
        <v>2</v>
      </c>
      <c r="J36" t="str">
        <f>IF(Table1[[#This Row],[Device Count]]&gt;1,"Multiple Devices", "Single Device")</f>
        <v>Multiple Devices</v>
      </c>
      <c r="K36" t="s">
        <v>21</v>
      </c>
      <c r="L36" s="26">
        <v>2</v>
      </c>
      <c r="M36" t="s">
        <v>22</v>
      </c>
      <c r="N36">
        <v>46</v>
      </c>
      <c r="O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6" t="s">
        <v>51</v>
      </c>
      <c r="Q36" s="2">
        <v>9000</v>
      </c>
      <c r="R36">
        <v>11</v>
      </c>
      <c r="S36" s="3">
        <v>99000</v>
      </c>
      <c r="T36" s="3">
        <f>SUMIF(A:A,Table1[[#This Row],[Customer ID]],S:S)</f>
        <v>111600</v>
      </c>
      <c r="U36" s="3" t="str" cm="1">
        <f t="array" ref="U36">_xlfn.SWITCH(TRUE,
Table1[[#This Row],[Total user revenue]]&gt;=1500000,"High-Premium",
Table1[[#This Row],[Total user revenue]]&gt;=500000,"Premium",
Table1[[#This Row],[Total user revenue]]&gt;=100000,"Standard",
"Basic")</f>
        <v>Standard</v>
      </c>
      <c r="V36" s="32">
        <f>SUMIF(A:A,Table1[[#This Row],[Customer ID]],W:W)</f>
        <v>28.21</v>
      </c>
      <c r="W36">
        <v>9.3000000000000007</v>
      </c>
      <c r="X36" t="s">
        <v>39</v>
      </c>
      <c r="Y36" s="6">
        <f>COUNTIFS(Table1[MTN Device],Table1[[#This Row],[MTN Device]],Table1[Customer Churn Status],"Yes")/COUNTIF(Table1[MTN Device],Table1[[#This Row],[MTN Device]])</f>
        <v>0.30092592592592593</v>
      </c>
      <c r="Z36">
        <f>IF(Table1[[#This Row],[Customer Churn Status]]="Yes", 1, 0)</f>
        <v>0</v>
      </c>
      <c r="AA36" t="str">
        <f>IF(Table1[[#This Row],[Reasons for Churn]]= "No reason", "No Reason", "Churned")</f>
        <v>No Reason</v>
      </c>
      <c r="AB36" t="s">
        <v>1083</v>
      </c>
      <c r="AC36">
        <f t="shared" si="0"/>
        <v>50</v>
      </c>
    </row>
    <row r="37" spans="1:29" x14ac:dyDescent="0.25">
      <c r="A37" t="s">
        <v>103</v>
      </c>
      <c r="B37" t="s">
        <v>104</v>
      </c>
      <c r="C37" s="1">
        <v>45717</v>
      </c>
      <c r="D37">
        <v>49</v>
      </c>
      <c r="E37" t="str">
        <f>IF(Table1[[#This Row],[Age]]&lt;=19,"Teenager",
 IF(Table1[[#This Row],[Age]]&lt;=29,"Young Adult",
 IF(Table1[[#This Row],[Age]]&lt;=39,"Adult",
 IF(Table1[[#This Row],[Age]]&lt;=54,"Middle-Aged Adult",
 IF(Table1[[#This Row],[Age]]&lt;=64,"Pre-Retirement",
 "Senior/Retiree")))))</f>
        <v>Middle-Aged Adult</v>
      </c>
      <c r="F37" t="s">
        <v>28</v>
      </c>
      <c r="G37" t="e">
        <f>VLOOKUP(Table1[[#This Row],[State]],#REF!,2,FALSE)</f>
        <v>#REF!</v>
      </c>
      <c r="H37" t="s">
        <v>20</v>
      </c>
      <c r="I37">
        <f>COUNTIF(A:A,Table1[[#This Row],[Customer ID]])</f>
        <v>3</v>
      </c>
      <c r="J37" t="str">
        <f>IF(Table1[[#This Row],[Device Count]]&gt;1,"Multiple Devices", "Single Device")</f>
        <v>Multiple Devices</v>
      </c>
      <c r="K37" t="s">
        <v>30</v>
      </c>
      <c r="L37" s="26">
        <v>5</v>
      </c>
      <c r="M37" t="s">
        <v>55</v>
      </c>
      <c r="N37">
        <v>36</v>
      </c>
      <c r="O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7" t="s">
        <v>51</v>
      </c>
      <c r="Q37" s="2">
        <v>9000</v>
      </c>
      <c r="R37">
        <v>5</v>
      </c>
      <c r="S37" s="3">
        <v>45000</v>
      </c>
      <c r="T37" s="3">
        <f>SUMIF(A:A,Table1[[#This Row],[Customer ID]],S:S)</f>
        <v>855000</v>
      </c>
      <c r="U37" s="3" t="str" cm="1">
        <f t="array" ref="U37">_xlfn.SWITCH(TRUE,
Table1[[#This Row],[Total user revenue]]&gt;=1500000,"High-Premium",
Table1[[#This Row],[Total user revenue]]&gt;=500000,"Premium",
Table1[[#This Row],[Total user revenue]]&gt;=100000,"Standard",
"Basic")</f>
        <v>Premium</v>
      </c>
      <c r="V37" s="32">
        <f>SUMIF(A:A,Table1[[#This Row],[Customer ID]],W:W)</f>
        <v>322.49</v>
      </c>
      <c r="W37">
        <v>116.71</v>
      </c>
      <c r="X37" t="s">
        <v>24</v>
      </c>
      <c r="Y37" s="6">
        <f>COUNTIFS(Table1[MTN Device],Table1[[#This Row],[MTN Device]],Table1[Customer Churn Status],"Yes")/COUNTIF(Table1[MTN Device],Table1[[#This Row],[MTN Device]])</f>
        <v>0.30092592592592593</v>
      </c>
      <c r="Z37">
        <f>IF(Table1[[#This Row],[Customer Churn Status]]="Yes", 1, 0)</f>
        <v>1</v>
      </c>
      <c r="AA37" t="str">
        <f>IF(Table1[[#This Row],[Reasons for Churn]]= "No reason", "No Reason", "Churned")</f>
        <v>Churned</v>
      </c>
      <c r="AB37" t="s">
        <v>76</v>
      </c>
      <c r="AC37">
        <f t="shared" si="0"/>
        <v>30</v>
      </c>
    </row>
    <row r="38" spans="1:29" x14ac:dyDescent="0.25">
      <c r="A38" t="s">
        <v>103</v>
      </c>
      <c r="B38" t="s">
        <v>104</v>
      </c>
      <c r="C38" s="1">
        <v>45717</v>
      </c>
      <c r="D38">
        <v>49</v>
      </c>
      <c r="E38" t="str">
        <f>IF(Table1[[#This Row],[Age]]&lt;=19,"Teenager",
 IF(Table1[[#This Row],[Age]]&lt;=29,"Young Adult",
 IF(Table1[[#This Row],[Age]]&lt;=39,"Adult",
 IF(Table1[[#This Row],[Age]]&lt;=54,"Middle-Aged Adult",
 IF(Table1[[#This Row],[Age]]&lt;=64,"Pre-Retirement",
 "Senior/Retiree")))))</f>
        <v>Middle-Aged Adult</v>
      </c>
      <c r="F38" t="s">
        <v>28</v>
      </c>
      <c r="G38" t="e">
        <f>VLOOKUP(Table1[[#This Row],[State]],#REF!,2,FALSE)</f>
        <v>#REF!</v>
      </c>
      <c r="H38" t="s">
        <v>36</v>
      </c>
      <c r="I38">
        <f>COUNTIF(A:A,Table1[[#This Row],[Customer ID]])</f>
        <v>3</v>
      </c>
      <c r="J38" t="str">
        <f>IF(Table1[[#This Row],[Device Count]]&gt;1,"Multiple Devices", "Single Device")</f>
        <v>Multiple Devices</v>
      </c>
      <c r="K38" t="s">
        <v>30</v>
      </c>
      <c r="L38" s="26">
        <v>5</v>
      </c>
      <c r="M38" t="s">
        <v>55</v>
      </c>
      <c r="N38">
        <v>36</v>
      </c>
      <c r="O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8" t="s">
        <v>105</v>
      </c>
      <c r="Q38" s="2">
        <v>75000</v>
      </c>
      <c r="R38">
        <v>10</v>
      </c>
      <c r="S38" s="3">
        <v>750000</v>
      </c>
      <c r="T38" s="3">
        <f>SUMIF(A:A,Table1[[#This Row],[Customer ID]],S:S)</f>
        <v>855000</v>
      </c>
      <c r="U38" s="3" t="str" cm="1">
        <f t="array" ref="U38">_xlfn.SWITCH(TRUE,
Table1[[#This Row],[Total user revenue]]&gt;=1500000,"High-Premium",
Table1[[#This Row],[Total user revenue]]&gt;=500000,"Premium",
Table1[[#This Row],[Total user revenue]]&gt;=100000,"Standard",
"Basic")</f>
        <v>Premium</v>
      </c>
      <c r="V38" s="32">
        <f>SUMIF(A:A,Table1[[#This Row],[Customer ID]],W:W)</f>
        <v>322.49</v>
      </c>
      <c r="W38">
        <v>25.93</v>
      </c>
      <c r="X38" t="s">
        <v>24</v>
      </c>
      <c r="Y38" s="6">
        <f>COUNTIFS(Table1[MTN Device],Table1[[#This Row],[MTN Device]],Table1[Customer Churn Status],"Yes")/COUNTIF(Table1[MTN Device],Table1[[#This Row],[MTN Device]])</f>
        <v>0.27947598253275108</v>
      </c>
      <c r="Z38">
        <f>IF(Table1[[#This Row],[Customer Churn Status]]="Yes", 1, 0)</f>
        <v>1</v>
      </c>
      <c r="AA38" t="str">
        <f>IF(Table1[[#This Row],[Reasons for Churn]]= "No reason", "No Reason", "Churned")</f>
        <v>Churned</v>
      </c>
      <c r="AB38" t="s">
        <v>76</v>
      </c>
      <c r="AC38">
        <f t="shared" si="0"/>
        <v>30</v>
      </c>
    </row>
    <row r="39" spans="1:29" x14ac:dyDescent="0.25">
      <c r="A39" t="s">
        <v>103</v>
      </c>
      <c r="B39" t="s">
        <v>104</v>
      </c>
      <c r="C39" s="1">
        <v>45717</v>
      </c>
      <c r="D39">
        <v>49</v>
      </c>
      <c r="E39" t="str">
        <f>IF(Table1[[#This Row],[Age]]&lt;=19,"Teenager",
 IF(Table1[[#This Row],[Age]]&lt;=29,"Young Adult",
 IF(Table1[[#This Row],[Age]]&lt;=39,"Adult",
 IF(Table1[[#This Row],[Age]]&lt;=54,"Middle-Aged Adult",
 IF(Table1[[#This Row],[Age]]&lt;=64,"Pre-Retirement",
 "Senior/Retiree")))))</f>
        <v>Middle-Aged Adult</v>
      </c>
      <c r="F39" t="s">
        <v>28</v>
      </c>
      <c r="G39" t="e">
        <f>VLOOKUP(Table1[[#This Row],[State]],#REF!,2,FALSE)</f>
        <v>#REF!</v>
      </c>
      <c r="H39" t="s">
        <v>41</v>
      </c>
      <c r="I39">
        <f>COUNTIF(A:A,Table1[[#This Row],[Customer ID]])</f>
        <v>3</v>
      </c>
      <c r="J39" t="str">
        <f>IF(Table1[[#This Row],[Device Count]]&gt;1,"Multiple Devices", "Single Device")</f>
        <v>Multiple Devices</v>
      </c>
      <c r="K39" t="s">
        <v>30</v>
      </c>
      <c r="L39" s="26">
        <v>5</v>
      </c>
      <c r="M39" t="s">
        <v>55</v>
      </c>
      <c r="N39">
        <v>36</v>
      </c>
      <c r="O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9" t="s">
        <v>65</v>
      </c>
      <c r="Q39" s="2">
        <v>30000</v>
      </c>
      <c r="R39">
        <v>2</v>
      </c>
      <c r="S39" s="3">
        <v>60000</v>
      </c>
      <c r="T39" s="3">
        <f>SUMIF(A:A,Table1[[#This Row],[Customer ID]],S:S)</f>
        <v>855000</v>
      </c>
      <c r="U39" s="3" t="str" cm="1">
        <f t="array" ref="U39">_xlfn.SWITCH(TRUE,
Table1[[#This Row],[Total user revenue]]&gt;=1500000,"High-Premium",
Table1[[#This Row],[Total user revenue]]&gt;=500000,"Premium",
Table1[[#This Row],[Total user revenue]]&gt;=100000,"Standard",
"Basic")</f>
        <v>Premium</v>
      </c>
      <c r="V39" s="32">
        <f>SUMIF(A:A,Table1[[#This Row],[Customer ID]],W:W)</f>
        <v>322.49</v>
      </c>
      <c r="W39">
        <v>179.85</v>
      </c>
      <c r="X39" t="s">
        <v>24</v>
      </c>
      <c r="Y39" s="6">
        <f>COUNTIFS(Table1[MTN Device],Table1[[#This Row],[MTN Device]],Table1[Customer Churn Status],"Yes")/COUNTIF(Table1[MTN Device],Table1[[#This Row],[MTN Device]])</f>
        <v>0.26754385964912281</v>
      </c>
      <c r="Z39">
        <f>IF(Table1[[#This Row],[Customer Churn Status]]="Yes", 1, 0)</f>
        <v>1</v>
      </c>
      <c r="AA39" t="str">
        <f>IF(Table1[[#This Row],[Reasons for Churn]]= "No reason", "No Reason", "Churned")</f>
        <v>Churned</v>
      </c>
      <c r="AB39" t="s">
        <v>76</v>
      </c>
      <c r="AC39">
        <f t="shared" si="0"/>
        <v>30</v>
      </c>
    </row>
    <row r="40" spans="1:29" x14ac:dyDescent="0.25">
      <c r="A40" t="s">
        <v>106</v>
      </c>
      <c r="B40" t="s">
        <v>107</v>
      </c>
      <c r="C40" s="1">
        <v>45717</v>
      </c>
      <c r="D40">
        <v>42</v>
      </c>
      <c r="E40" t="str">
        <f>IF(Table1[[#This Row],[Age]]&lt;=19,"Teenager",
 IF(Table1[[#This Row],[Age]]&lt;=29,"Young Adult",
 IF(Table1[[#This Row],[Age]]&lt;=39,"Adult",
 IF(Table1[[#This Row],[Age]]&lt;=54,"Middle-Aged Adult",
 IF(Table1[[#This Row],[Age]]&lt;=64,"Pre-Retirement",
 "Senior/Retiree")))))</f>
        <v>Middle-Aged Adult</v>
      </c>
      <c r="F40" t="s">
        <v>70</v>
      </c>
      <c r="G40" t="e">
        <f>VLOOKUP(Table1[[#This Row],[State]],#REF!,2,FALSE)</f>
        <v>#REF!</v>
      </c>
      <c r="H40" t="s">
        <v>29</v>
      </c>
      <c r="I40">
        <f>COUNTIF(A:A,Table1[[#This Row],[Customer ID]])</f>
        <v>1</v>
      </c>
      <c r="J40" t="str">
        <f>IF(Table1[[#This Row],[Device Count]]&gt;1,"Multiple Devices", "Single Device")</f>
        <v>Single Device</v>
      </c>
      <c r="K40" t="s">
        <v>21</v>
      </c>
      <c r="L40" s="26">
        <v>5</v>
      </c>
      <c r="M40" t="s">
        <v>55</v>
      </c>
      <c r="N40">
        <v>23</v>
      </c>
      <c r="O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0" t="s">
        <v>46</v>
      </c>
      <c r="Q40" s="2">
        <v>4500</v>
      </c>
      <c r="R40">
        <v>1</v>
      </c>
      <c r="S40" s="3">
        <v>4500</v>
      </c>
      <c r="T40" s="3">
        <f>SUMIF(A:A,Table1[[#This Row],[Customer ID]],S:S)</f>
        <v>4500</v>
      </c>
      <c r="U40" s="3" t="str" cm="1">
        <f t="array" ref="U40">_xlfn.SWITCH(TRUE,
Table1[[#This Row],[Total user revenue]]&gt;=1500000,"High-Premium",
Table1[[#This Row],[Total user revenue]]&gt;=500000,"Premium",
Table1[[#This Row],[Total user revenue]]&gt;=100000,"Standard",
"Basic")</f>
        <v>Basic</v>
      </c>
      <c r="V40" s="32">
        <f>SUMIF(A:A,Table1[[#This Row],[Customer ID]],W:W)</f>
        <v>176.34</v>
      </c>
      <c r="W40">
        <v>176.34</v>
      </c>
      <c r="X40" t="s">
        <v>39</v>
      </c>
      <c r="Y40" s="6">
        <f>COUNTIFS(Table1[MTN Device],Table1[[#This Row],[MTN Device]],Table1[Customer Churn Status],"Yes")/COUNTIF(Table1[MTN Device],Table1[[#This Row],[MTN Device]])</f>
        <v>0.3122923588039867</v>
      </c>
      <c r="Z40">
        <f>IF(Table1[[#This Row],[Customer Churn Status]]="Yes", 1, 0)</f>
        <v>0</v>
      </c>
      <c r="AA40" t="str">
        <f>IF(Table1[[#This Row],[Reasons for Churn]]= "No reason", "No Reason", "Churned")</f>
        <v>No Reason</v>
      </c>
      <c r="AB40" t="s">
        <v>1083</v>
      </c>
      <c r="AC40">
        <f t="shared" si="0"/>
        <v>30</v>
      </c>
    </row>
    <row r="41" spans="1:29" x14ac:dyDescent="0.25">
      <c r="A41" t="s">
        <v>108</v>
      </c>
      <c r="B41" t="s">
        <v>109</v>
      </c>
      <c r="C41" s="1">
        <v>45689</v>
      </c>
      <c r="D41">
        <v>58</v>
      </c>
      <c r="E41" t="str">
        <f>IF(Table1[[#This Row],[Age]]&lt;=19,"Teenager",
 IF(Table1[[#This Row],[Age]]&lt;=29,"Young Adult",
 IF(Table1[[#This Row],[Age]]&lt;=39,"Adult",
 IF(Table1[[#This Row],[Age]]&lt;=54,"Middle-Aged Adult",
 IF(Table1[[#This Row],[Age]]&lt;=64,"Pre-Retirement",
 "Senior/Retiree")))))</f>
        <v>Pre-Retirement</v>
      </c>
      <c r="F41" t="s">
        <v>110</v>
      </c>
      <c r="G41" t="e">
        <f>VLOOKUP(Table1[[#This Row],[State]],#REF!,2,FALSE)</f>
        <v>#REF!</v>
      </c>
      <c r="H41" t="s">
        <v>29</v>
      </c>
      <c r="I41">
        <f>COUNTIF(A:A,Table1[[#This Row],[Customer ID]])</f>
        <v>1</v>
      </c>
      <c r="J41" t="str">
        <f>IF(Table1[[#This Row],[Device Count]]&gt;1,"Multiple Devices", "Single Device")</f>
        <v>Single Device</v>
      </c>
      <c r="K41" t="s">
        <v>21</v>
      </c>
      <c r="L41" s="26">
        <v>1</v>
      </c>
      <c r="M41" t="s">
        <v>37</v>
      </c>
      <c r="N41">
        <v>18</v>
      </c>
      <c r="O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1" t="s">
        <v>72</v>
      </c>
      <c r="Q41" s="2">
        <v>350</v>
      </c>
      <c r="R41">
        <v>15</v>
      </c>
      <c r="S41" s="3">
        <v>5250</v>
      </c>
      <c r="T41" s="3">
        <f>SUMIF(A:A,Table1[[#This Row],[Customer ID]],S:S)</f>
        <v>5250</v>
      </c>
      <c r="U41" s="3" t="str" cm="1">
        <f t="array" ref="U41">_xlfn.SWITCH(TRUE,
Table1[[#This Row],[Total user revenue]]&gt;=1500000,"High-Premium",
Table1[[#This Row],[Total user revenue]]&gt;=500000,"Premium",
Table1[[#This Row],[Total user revenue]]&gt;=100000,"Standard",
"Basic")</f>
        <v>Basic</v>
      </c>
      <c r="V41" s="32">
        <f>SUMIF(A:A,Table1[[#This Row],[Customer ID]],W:W)</f>
        <v>40.31</v>
      </c>
      <c r="W41">
        <v>40.31</v>
      </c>
      <c r="X41" t="s">
        <v>39</v>
      </c>
      <c r="Y41" s="6">
        <f>COUNTIFS(Table1[MTN Device],Table1[[#This Row],[MTN Device]],Table1[Customer Churn Status],"Yes")/COUNTIF(Table1[MTN Device],Table1[[#This Row],[MTN Device]])</f>
        <v>0.3122923588039867</v>
      </c>
      <c r="Z41">
        <f>IF(Table1[[#This Row],[Customer Churn Status]]="Yes", 1, 0)</f>
        <v>0</v>
      </c>
      <c r="AA41" t="str">
        <f>IF(Table1[[#This Row],[Reasons for Churn]]= "No reason", "No Reason", "Churned")</f>
        <v>No Reason</v>
      </c>
      <c r="AB41" t="s">
        <v>1083</v>
      </c>
      <c r="AC41">
        <f t="shared" si="0"/>
        <v>65</v>
      </c>
    </row>
    <row r="42" spans="1:29" x14ac:dyDescent="0.25">
      <c r="A42" t="s">
        <v>111</v>
      </c>
      <c r="B42" t="s">
        <v>112</v>
      </c>
      <c r="C42" s="1">
        <v>45689</v>
      </c>
      <c r="D42">
        <v>55</v>
      </c>
      <c r="E42" t="str">
        <f>IF(Table1[[#This Row],[Age]]&lt;=19,"Teenager",
 IF(Table1[[#This Row],[Age]]&lt;=29,"Young Adult",
 IF(Table1[[#This Row],[Age]]&lt;=39,"Adult",
 IF(Table1[[#This Row],[Age]]&lt;=54,"Middle-Aged Adult",
 IF(Table1[[#This Row],[Age]]&lt;=64,"Pre-Retirement",
 "Senior/Retiree")))))</f>
        <v>Pre-Retirement</v>
      </c>
      <c r="F42" t="s">
        <v>113</v>
      </c>
      <c r="G42" t="e">
        <f>VLOOKUP(Table1[[#This Row],[State]],#REF!,2,FALSE)</f>
        <v>#REF!</v>
      </c>
      <c r="H42" t="s">
        <v>36</v>
      </c>
      <c r="I42">
        <f>COUNTIF(A:A,Table1[[#This Row],[Customer ID]])</f>
        <v>1</v>
      </c>
      <c r="J42" t="str">
        <f>IF(Table1[[#This Row],[Device Count]]&gt;1,"Multiple Devices", "Single Device")</f>
        <v>Single Device</v>
      </c>
      <c r="K42" t="s">
        <v>21</v>
      </c>
      <c r="L42" s="26">
        <v>4</v>
      </c>
      <c r="M42" t="s">
        <v>114</v>
      </c>
      <c r="N42">
        <v>2</v>
      </c>
      <c r="O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42" t="s">
        <v>115</v>
      </c>
      <c r="Q42" s="2">
        <v>25000</v>
      </c>
      <c r="R42">
        <v>13</v>
      </c>
      <c r="S42" s="3">
        <v>325000</v>
      </c>
      <c r="T42" s="3">
        <f>SUMIF(A:A,Table1[[#This Row],[Customer ID]],S:S)</f>
        <v>325000</v>
      </c>
      <c r="U42" s="3" t="str" cm="1">
        <f t="array" ref="U42">_xlfn.SWITCH(TRUE,
Table1[[#This Row],[Total user revenue]]&gt;=1500000,"High-Premium",
Table1[[#This Row],[Total user revenue]]&gt;=500000,"Premium",
Table1[[#This Row],[Total user revenue]]&gt;=100000,"Standard",
"Basic")</f>
        <v>Standard</v>
      </c>
      <c r="V42" s="32">
        <f>SUMIF(A:A,Table1[[#This Row],[Customer ID]],W:W)</f>
        <v>128.47999999999999</v>
      </c>
      <c r="W42">
        <v>128.47999999999999</v>
      </c>
      <c r="X42" t="s">
        <v>39</v>
      </c>
      <c r="Y42" s="6">
        <f>COUNTIFS(Table1[MTN Device],Table1[[#This Row],[MTN Device]],Table1[Customer Churn Status],"Yes")/COUNTIF(Table1[MTN Device],Table1[[#This Row],[MTN Device]])</f>
        <v>0.27947598253275108</v>
      </c>
      <c r="Z42">
        <f>IF(Table1[[#This Row],[Customer Churn Status]]="Yes", 1, 0)</f>
        <v>0</v>
      </c>
      <c r="AA42" t="str">
        <f>IF(Table1[[#This Row],[Reasons for Churn]]= "No reason", "No Reason", "Churned")</f>
        <v>No Reason</v>
      </c>
      <c r="AB42" t="s">
        <v>1083</v>
      </c>
      <c r="AC42">
        <f t="shared" si="0"/>
        <v>45</v>
      </c>
    </row>
    <row r="43" spans="1:29" x14ac:dyDescent="0.25">
      <c r="A43" t="s">
        <v>116</v>
      </c>
      <c r="B43" t="s">
        <v>117</v>
      </c>
      <c r="C43" s="1">
        <v>45717</v>
      </c>
      <c r="D43">
        <v>58</v>
      </c>
      <c r="E43" t="str">
        <f>IF(Table1[[#This Row],[Age]]&lt;=19,"Teenager",
 IF(Table1[[#This Row],[Age]]&lt;=29,"Young Adult",
 IF(Table1[[#This Row],[Age]]&lt;=39,"Adult",
 IF(Table1[[#This Row],[Age]]&lt;=54,"Middle-Aged Adult",
 IF(Table1[[#This Row],[Age]]&lt;=64,"Pre-Retirement",
 "Senior/Retiree")))))</f>
        <v>Pre-Retirement</v>
      </c>
      <c r="F43" t="s">
        <v>118</v>
      </c>
      <c r="G43" t="e">
        <f>VLOOKUP(Table1[[#This Row],[State]],#REF!,2,FALSE)</f>
        <v>#REF!</v>
      </c>
      <c r="H43" t="s">
        <v>41</v>
      </c>
      <c r="I43">
        <f>COUNTIF(A:A,Table1[[#This Row],[Customer ID]])</f>
        <v>2</v>
      </c>
      <c r="J43" t="str">
        <f>IF(Table1[[#This Row],[Device Count]]&gt;1,"Multiple Devices", "Single Device")</f>
        <v>Multiple Devices</v>
      </c>
      <c r="K43" t="s">
        <v>21</v>
      </c>
      <c r="L43" s="26">
        <v>2</v>
      </c>
      <c r="M43" t="s">
        <v>22</v>
      </c>
      <c r="N43">
        <v>57</v>
      </c>
      <c r="O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3" t="s">
        <v>62</v>
      </c>
      <c r="Q43" s="2">
        <v>24000</v>
      </c>
      <c r="R43">
        <v>11</v>
      </c>
      <c r="S43" s="3">
        <v>264000</v>
      </c>
      <c r="T43" s="3">
        <f>SUMIF(A:A,Table1[[#This Row],[Customer ID]],S:S)</f>
        <v>391500</v>
      </c>
      <c r="U43" s="3" t="str" cm="1">
        <f t="array" ref="U43">_xlfn.SWITCH(TRUE,
Table1[[#This Row],[Total user revenue]]&gt;=1500000,"High-Premium",
Table1[[#This Row],[Total user revenue]]&gt;=500000,"Premium",
Table1[[#This Row],[Total user revenue]]&gt;=100000,"Standard",
"Basic")</f>
        <v>Standard</v>
      </c>
      <c r="V43" s="32">
        <f>SUMIF(A:A,Table1[[#This Row],[Customer ID]],W:W)</f>
        <v>208.64</v>
      </c>
      <c r="W43">
        <v>87.2</v>
      </c>
      <c r="X43" t="s">
        <v>39</v>
      </c>
      <c r="Y43" s="6">
        <f>COUNTIFS(Table1[MTN Device],Table1[[#This Row],[MTN Device]],Table1[Customer Churn Status],"Yes")/COUNTIF(Table1[MTN Device],Table1[[#This Row],[MTN Device]])</f>
        <v>0.26754385964912281</v>
      </c>
      <c r="Z43">
        <f>IF(Table1[[#This Row],[Customer Churn Status]]="Yes", 1, 0)</f>
        <v>0</v>
      </c>
      <c r="AA43" t="str">
        <f>IF(Table1[[#This Row],[Reasons for Churn]]= "No reason", "No Reason", "Churned")</f>
        <v>No Reason</v>
      </c>
      <c r="AB43" t="s">
        <v>1083</v>
      </c>
      <c r="AC43">
        <f t="shared" si="0"/>
        <v>60</v>
      </c>
    </row>
    <row r="44" spans="1:29" x14ac:dyDescent="0.25">
      <c r="A44" t="s">
        <v>116</v>
      </c>
      <c r="B44" t="s">
        <v>117</v>
      </c>
      <c r="C44" s="1">
        <v>45717</v>
      </c>
      <c r="D44">
        <v>58</v>
      </c>
      <c r="E44" t="str">
        <f>IF(Table1[[#This Row],[Age]]&lt;=19,"Teenager",
 IF(Table1[[#This Row],[Age]]&lt;=29,"Young Adult",
 IF(Table1[[#This Row],[Age]]&lt;=39,"Adult",
 IF(Table1[[#This Row],[Age]]&lt;=54,"Middle-Aged Adult",
 IF(Table1[[#This Row],[Age]]&lt;=64,"Pre-Retirement",
 "Senior/Retiree")))))</f>
        <v>Pre-Retirement</v>
      </c>
      <c r="F44" t="s">
        <v>118</v>
      </c>
      <c r="G44" t="e">
        <f>VLOOKUP(Table1[[#This Row],[State]],#REF!,2,FALSE)</f>
        <v>#REF!</v>
      </c>
      <c r="H44" t="s">
        <v>29</v>
      </c>
      <c r="I44">
        <f>COUNTIF(A:A,Table1[[#This Row],[Customer ID]])</f>
        <v>2</v>
      </c>
      <c r="J44" t="str">
        <f>IF(Table1[[#This Row],[Device Count]]&gt;1,"Multiple Devices", "Single Device")</f>
        <v>Multiple Devices</v>
      </c>
      <c r="K44" t="s">
        <v>21</v>
      </c>
      <c r="L44" s="26">
        <v>2</v>
      </c>
      <c r="M44" t="s">
        <v>22</v>
      </c>
      <c r="N44">
        <v>57</v>
      </c>
      <c r="O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4" t="s">
        <v>87</v>
      </c>
      <c r="Q44" s="2">
        <v>7500</v>
      </c>
      <c r="R44">
        <v>17</v>
      </c>
      <c r="S44" s="3">
        <v>127500</v>
      </c>
      <c r="T44" s="3">
        <f>SUMIF(A:A,Table1[[#This Row],[Customer ID]],S:S)</f>
        <v>391500</v>
      </c>
      <c r="U44" s="3" t="str" cm="1">
        <f t="array" ref="U44">_xlfn.SWITCH(TRUE,
Table1[[#This Row],[Total user revenue]]&gt;=1500000,"High-Premium",
Table1[[#This Row],[Total user revenue]]&gt;=500000,"Premium",
Table1[[#This Row],[Total user revenue]]&gt;=100000,"Standard",
"Basic")</f>
        <v>Standard</v>
      </c>
      <c r="V44" s="32">
        <f>SUMIF(A:A,Table1[[#This Row],[Customer ID]],W:W)</f>
        <v>208.64</v>
      </c>
      <c r="W44">
        <v>121.44</v>
      </c>
      <c r="X44" t="s">
        <v>39</v>
      </c>
      <c r="Y44" s="6">
        <f>COUNTIFS(Table1[MTN Device],Table1[[#This Row],[MTN Device]],Table1[Customer Churn Status],"Yes")/COUNTIF(Table1[MTN Device],Table1[[#This Row],[MTN Device]])</f>
        <v>0.3122923588039867</v>
      </c>
      <c r="Z44">
        <f>IF(Table1[[#This Row],[Customer Churn Status]]="Yes", 1, 0)</f>
        <v>0</v>
      </c>
      <c r="AA44" t="str">
        <f>IF(Table1[[#This Row],[Reasons for Churn]]= "No reason", "No Reason", "Churned")</f>
        <v>No Reason</v>
      </c>
      <c r="AB44" t="s">
        <v>1083</v>
      </c>
      <c r="AC44">
        <f t="shared" si="0"/>
        <v>60</v>
      </c>
    </row>
    <row r="45" spans="1:29" x14ac:dyDescent="0.25">
      <c r="A45" t="s">
        <v>119</v>
      </c>
      <c r="B45" t="s">
        <v>120</v>
      </c>
      <c r="C45" s="1">
        <v>45717</v>
      </c>
      <c r="D45">
        <v>65</v>
      </c>
      <c r="E45" t="str">
        <f>IF(Table1[[#This Row],[Age]]&lt;=19,"Teenager",
 IF(Table1[[#This Row],[Age]]&lt;=29,"Young Adult",
 IF(Table1[[#This Row],[Age]]&lt;=39,"Adult",
 IF(Table1[[#This Row],[Age]]&lt;=54,"Middle-Aged Adult",
 IF(Table1[[#This Row],[Age]]&lt;=64,"Pre-Retirement",
 "Senior/Retiree")))))</f>
        <v>Senior/Retiree</v>
      </c>
      <c r="F45" t="s">
        <v>121</v>
      </c>
      <c r="G45" t="e">
        <f>VLOOKUP(Table1[[#This Row],[State]],#REF!,2,FALSE)</f>
        <v>#REF!</v>
      </c>
      <c r="H45" t="s">
        <v>20</v>
      </c>
      <c r="I45">
        <f>COUNTIF(A:A,Table1[[#This Row],[Customer ID]])</f>
        <v>3</v>
      </c>
      <c r="J45" t="str">
        <f>IF(Table1[[#This Row],[Device Count]]&gt;1,"Multiple Devices", "Single Device")</f>
        <v>Multiple Devices</v>
      </c>
      <c r="K45" t="s">
        <v>30</v>
      </c>
      <c r="L45" s="26">
        <v>1</v>
      </c>
      <c r="M45" t="s">
        <v>37</v>
      </c>
      <c r="N45">
        <v>3</v>
      </c>
      <c r="O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45" t="s">
        <v>58</v>
      </c>
      <c r="Q45" s="2">
        <v>16000</v>
      </c>
      <c r="R45">
        <v>11</v>
      </c>
      <c r="S45" s="3">
        <v>176000</v>
      </c>
      <c r="T45" s="3">
        <f>SUMIF(A:A,Table1[[#This Row],[Customer ID]],S:S)</f>
        <v>526000</v>
      </c>
      <c r="U45" s="3" t="str" cm="1">
        <f t="array" ref="U45">_xlfn.SWITCH(TRUE,
Table1[[#This Row],[Total user revenue]]&gt;=1500000,"High-Premium",
Table1[[#This Row],[Total user revenue]]&gt;=500000,"Premium",
Table1[[#This Row],[Total user revenue]]&gt;=100000,"Standard",
"Basic")</f>
        <v>Premium</v>
      </c>
      <c r="V45" s="32">
        <f>SUMIF(A:A,Table1[[#This Row],[Customer ID]],W:W)</f>
        <v>424.32</v>
      </c>
      <c r="W45">
        <v>189.8</v>
      </c>
      <c r="X45" t="s">
        <v>39</v>
      </c>
      <c r="Y45" s="6">
        <f>COUNTIFS(Table1[MTN Device],Table1[[#This Row],[MTN Device]],Table1[Customer Churn Status],"Yes")/COUNTIF(Table1[MTN Device],Table1[[#This Row],[MTN Device]])</f>
        <v>0.30092592592592593</v>
      </c>
      <c r="Z45">
        <f>IF(Table1[[#This Row],[Customer Churn Status]]="Yes", 1, 0)</f>
        <v>0</v>
      </c>
      <c r="AA45" t="str">
        <f>IF(Table1[[#This Row],[Reasons for Churn]]= "No reason", "No Reason", "Churned")</f>
        <v>No Reason</v>
      </c>
      <c r="AB45" t="s">
        <v>1083</v>
      </c>
      <c r="AC45">
        <f t="shared" si="0"/>
        <v>100</v>
      </c>
    </row>
    <row r="46" spans="1:29" x14ac:dyDescent="0.25">
      <c r="A46" t="s">
        <v>119</v>
      </c>
      <c r="B46" t="s">
        <v>120</v>
      </c>
      <c r="C46" s="1">
        <v>45717</v>
      </c>
      <c r="D46">
        <v>65</v>
      </c>
      <c r="E46" t="str">
        <f>IF(Table1[[#This Row],[Age]]&lt;=19,"Teenager",
 IF(Table1[[#This Row],[Age]]&lt;=29,"Young Adult",
 IF(Table1[[#This Row],[Age]]&lt;=39,"Adult",
 IF(Table1[[#This Row],[Age]]&lt;=54,"Middle-Aged Adult",
 IF(Table1[[#This Row],[Age]]&lt;=64,"Pre-Retirement",
 "Senior/Retiree")))))</f>
        <v>Senior/Retiree</v>
      </c>
      <c r="F46" t="s">
        <v>121</v>
      </c>
      <c r="G46" t="e">
        <f>VLOOKUP(Table1[[#This Row],[State]],#REF!,2,FALSE)</f>
        <v>#REF!</v>
      </c>
      <c r="H46" t="s">
        <v>29</v>
      </c>
      <c r="I46">
        <f>COUNTIF(A:A,Table1[[#This Row],[Customer ID]])</f>
        <v>3</v>
      </c>
      <c r="J46" t="str">
        <f>IF(Table1[[#This Row],[Device Count]]&gt;1,"Multiple Devices", "Single Device")</f>
        <v>Multiple Devices</v>
      </c>
      <c r="K46" t="s">
        <v>30</v>
      </c>
      <c r="L46" s="26">
        <v>1</v>
      </c>
      <c r="M46" t="s">
        <v>37</v>
      </c>
      <c r="N46">
        <v>3</v>
      </c>
      <c r="O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46" t="s">
        <v>56</v>
      </c>
      <c r="Q46" s="2">
        <v>3500</v>
      </c>
      <c r="R46">
        <v>4</v>
      </c>
      <c r="S46" s="3">
        <v>14000</v>
      </c>
      <c r="T46" s="3">
        <f>SUMIF(A:A,Table1[[#This Row],[Customer ID]],S:S)</f>
        <v>526000</v>
      </c>
      <c r="U46" s="3" t="str" cm="1">
        <f t="array" ref="U46">_xlfn.SWITCH(TRUE,
Table1[[#This Row],[Total user revenue]]&gt;=1500000,"High-Premium",
Table1[[#This Row],[Total user revenue]]&gt;=500000,"Premium",
Table1[[#This Row],[Total user revenue]]&gt;=100000,"Standard",
"Basic")</f>
        <v>Premium</v>
      </c>
      <c r="V46" s="32">
        <f>SUMIF(A:A,Table1[[#This Row],[Customer ID]],W:W)</f>
        <v>424.32</v>
      </c>
      <c r="W46">
        <v>132.85</v>
      </c>
      <c r="X46" t="s">
        <v>39</v>
      </c>
      <c r="Y46" s="6">
        <f>COUNTIFS(Table1[MTN Device],Table1[[#This Row],[MTN Device]],Table1[Customer Churn Status],"Yes")/COUNTIF(Table1[MTN Device],Table1[[#This Row],[MTN Device]])</f>
        <v>0.3122923588039867</v>
      </c>
      <c r="Z46">
        <f>IF(Table1[[#This Row],[Customer Churn Status]]="Yes", 1, 0)</f>
        <v>0</v>
      </c>
      <c r="AA46" t="str">
        <f>IF(Table1[[#This Row],[Reasons for Churn]]= "No reason", "No Reason", "Churned")</f>
        <v>No Reason</v>
      </c>
      <c r="AB46" t="s">
        <v>1083</v>
      </c>
      <c r="AC46">
        <f t="shared" si="0"/>
        <v>100</v>
      </c>
    </row>
    <row r="47" spans="1:29" x14ac:dyDescent="0.25">
      <c r="A47" t="s">
        <v>119</v>
      </c>
      <c r="B47" t="s">
        <v>120</v>
      </c>
      <c r="C47" s="1">
        <v>45717</v>
      </c>
      <c r="D47">
        <v>65</v>
      </c>
      <c r="E47" t="str">
        <f>IF(Table1[[#This Row],[Age]]&lt;=19,"Teenager",
 IF(Table1[[#This Row],[Age]]&lt;=29,"Young Adult",
 IF(Table1[[#This Row],[Age]]&lt;=39,"Adult",
 IF(Table1[[#This Row],[Age]]&lt;=54,"Middle-Aged Adult",
 IF(Table1[[#This Row],[Age]]&lt;=64,"Pre-Retirement",
 "Senior/Retiree")))))</f>
        <v>Senior/Retiree</v>
      </c>
      <c r="F47" t="s">
        <v>121</v>
      </c>
      <c r="G47" t="e">
        <f>VLOOKUP(Table1[[#This Row],[State]],#REF!,2,FALSE)</f>
        <v>#REF!</v>
      </c>
      <c r="H47" t="s">
        <v>36</v>
      </c>
      <c r="I47">
        <f>COUNTIF(A:A,Table1[[#This Row],[Customer ID]])</f>
        <v>3</v>
      </c>
      <c r="J47" t="str">
        <f>IF(Table1[[#This Row],[Device Count]]&gt;1,"Multiple Devices", "Single Device")</f>
        <v>Multiple Devices</v>
      </c>
      <c r="K47" t="s">
        <v>30</v>
      </c>
      <c r="L47" s="26">
        <v>1</v>
      </c>
      <c r="M47" t="s">
        <v>37</v>
      </c>
      <c r="N47">
        <v>3</v>
      </c>
      <c r="O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47" t="s">
        <v>62</v>
      </c>
      <c r="Q47" s="2">
        <v>24000</v>
      </c>
      <c r="R47">
        <v>14</v>
      </c>
      <c r="S47" s="3">
        <v>336000</v>
      </c>
      <c r="T47" s="3">
        <f>SUMIF(A:A,Table1[[#This Row],[Customer ID]],S:S)</f>
        <v>526000</v>
      </c>
      <c r="U47" s="3" t="str" cm="1">
        <f t="array" ref="U47">_xlfn.SWITCH(TRUE,
Table1[[#This Row],[Total user revenue]]&gt;=1500000,"High-Premium",
Table1[[#This Row],[Total user revenue]]&gt;=500000,"Premium",
Table1[[#This Row],[Total user revenue]]&gt;=100000,"Standard",
"Basic")</f>
        <v>Premium</v>
      </c>
      <c r="V47" s="32">
        <f>SUMIF(A:A,Table1[[#This Row],[Customer ID]],W:W)</f>
        <v>424.32</v>
      </c>
      <c r="W47">
        <v>101.67</v>
      </c>
      <c r="X47" t="s">
        <v>39</v>
      </c>
      <c r="Y47" s="6">
        <f>COUNTIFS(Table1[MTN Device],Table1[[#This Row],[MTN Device]],Table1[Customer Churn Status],"Yes")/COUNTIF(Table1[MTN Device],Table1[[#This Row],[MTN Device]])</f>
        <v>0.27947598253275108</v>
      </c>
      <c r="Z47">
        <f>IF(Table1[[#This Row],[Customer Churn Status]]="Yes", 1, 0)</f>
        <v>0</v>
      </c>
      <c r="AA47" t="str">
        <f>IF(Table1[[#This Row],[Reasons for Churn]]= "No reason", "No Reason", "Churned")</f>
        <v>No Reason</v>
      </c>
      <c r="AB47" t="s">
        <v>1083</v>
      </c>
      <c r="AC47">
        <f t="shared" si="0"/>
        <v>100</v>
      </c>
    </row>
    <row r="48" spans="1:29" x14ac:dyDescent="0.25">
      <c r="A48" t="s">
        <v>122</v>
      </c>
      <c r="B48" t="s">
        <v>123</v>
      </c>
      <c r="C48" s="1">
        <v>45717</v>
      </c>
      <c r="D48">
        <v>67</v>
      </c>
      <c r="E48" t="str">
        <f>IF(Table1[[#This Row],[Age]]&lt;=19,"Teenager",
 IF(Table1[[#This Row],[Age]]&lt;=29,"Young Adult",
 IF(Table1[[#This Row],[Age]]&lt;=39,"Adult",
 IF(Table1[[#This Row],[Age]]&lt;=54,"Middle-Aged Adult",
 IF(Table1[[#This Row],[Age]]&lt;=64,"Pre-Retirement",
 "Senior/Retiree")))))</f>
        <v>Senior/Retiree</v>
      </c>
      <c r="F48" t="s">
        <v>101</v>
      </c>
      <c r="G48" t="e">
        <f>VLOOKUP(Table1[[#This Row],[State]],#REF!,2,FALSE)</f>
        <v>#REF!</v>
      </c>
      <c r="H48" t="s">
        <v>36</v>
      </c>
      <c r="I48">
        <f>COUNTIF(A:A,Table1[[#This Row],[Customer ID]])</f>
        <v>1</v>
      </c>
      <c r="J48" t="str">
        <f>IF(Table1[[#This Row],[Device Count]]&gt;1,"Multiple Devices", "Single Device")</f>
        <v>Single Device</v>
      </c>
      <c r="K48" t="s">
        <v>21</v>
      </c>
      <c r="L48" s="26">
        <v>4</v>
      </c>
      <c r="M48" t="s">
        <v>114</v>
      </c>
      <c r="N48">
        <v>13</v>
      </c>
      <c r="O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8" t="s">
        <v>105</v>
      </c>
      <c r="Q48" s="2">
        <v>75000</v>
      </c>
      <c r="R48">
        <v>1</v>
      </c>
      <c r="S48" s="3">
        <v>75000</v>
      </c>
      <c r="T48" s="3">
        <f>SUMIF(A:A,Table1[[#This Row],[Customer ID]],S:S)</f>
        <v>75000</v>
      </c>
      <c r="U48" s="3" t="str" cm="1">
        <f t="array" ref="U48">_xlfn.SWITCH(TRUE,
Table1[[#This Row],[Total user revenue]]&gt;=1500000,"High-Premium",
Table1[[#This Row],[Total user revenue]]&gt;=500000,"Premium",
Table1[[#This Row],[Total user revenue]]&gt;=100000,"Standard",
"Basic")</f>
        <v>Basic</v>
      </c>
      <c r="V48" s="32">
        <f>SUMIF(A:A,Table1[[#This Row],[Customer ID]],W:W)</f>
        <v>109.81</v>
      </c>
      <c r="W48">
        <v>109.81</v>
      </c>
      <c r="X48" t="s">
        <v>39</v>
      </c>
      <c r="Y48" s="6">
        <f>COUNTIFS(Table1[MTN Device],Table1[[#This Row],[MTN Device]],Table1[Customer Churn Status],"Yes")/COUNTIF(Table1[MTN Device],Table1[[#This Row],[MTN Device]])</f>
        <v>0.27947598253275108</v>
      </c>
      <c r="Z48">
        <f>IF(Table1[[#This Row],[Customer Churn Status]]="Yes", 1, 0)</f>
        <v>0</v>
      </c>
      <c r="AA48" t="str">
        <f>IF(Table1[[#This Row],[Reasons for Churn]]= "No reason", "No Reason", "Churned")</f>
        <v>No Reason</v>
      </c>
      <c r="AB48" t="s">
        <v>1083</v>
      </c>
      <c r="AC48">
        <f t="shared" si="0"/>
        <v>25</v>
      </c>
    </row>
    <row r="49" spans="1:29" x14ac:dyDescent="0.25">
      <c r="A49" t="s">
        <v>124</v>
      </c>
      <c r="B49" t="s">
        <v>125</v>
      </c>
      <c r="C49" s="1">
        <v>45717</v>
      </c>
      <c r="D49">
        <v>52</v>
      </c>
      <c r="E49" t="str">
        <f>IF(Table1[[#This Row],[Age]]&lt;=19,"Teenager",
 IF(Table1[[#This Row],[Age]]&lt;=29,"Young Adult",
 IF(Table1[[#This Row],[Age]]&lt;=39,"Adult",
 IF(Table1[[#This Row],[Age]]&lt;=54,"Middle-Aged Adult",
 IF(Table1[[#This Row],[Age]]&lt;=64,"Pre-Retirement",
 "Senior/Retiree")))))</f>
        <v>Middle-Aged Adult</v>
      </c>
      <c r="F49" t="s">
        <v>79</v>
      </c>
      <c r="G49" t="e">
        <f>VLOOKUP(Table1[[#This Row],[State]],#REF!,2,FALSE)</f>
        <v>#REF!</v>
      </c>
      <c r="H49" t="s">
        <v>20</v>
      </c>
      <c r="I49">
        <f>COUNTIF(A:A,Table1[[#This Row],[Customer ID]])</f>
        <v>3</v>
      </c>
      <c r="J49" t="str">
        <f>IF(Table1[[#This Row],[Device Count]]&gt;1,"Multiple Devices", "Single Device")</f>
        <v>Multiple Devices</v>
      </c>
      <c r="K49" t="s">
        <v>30</v>
      </c>
      <c r="L49" s="26">
        <v>4</v>
      </c>
      <c r="M49" t="s">
        <v>114</v>
      </c>
      <c r="N49">
        <v>51</v>
      </c>
      <c r="O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9" t="s">
        <v>46</v>
      </c>
      <c r="Q49" s="2">
        <v>4500</v>
      </c>
      <c r="R49">
        <v>10</v>
      </c>
      <c r="S49" s="3">
        <v>45000</v>
      </c>
      <c r="T49" s="3">
        <f>SUMIF(A:A,Table1[[#This Row],[Customer ID]],S:S)</f>
        <v>248500</v>
      </c>
      <c r="U49" s="3" t="str" cm="1">
        <f t="array" ref="U49">_xlfn.SWITCH(TRUE,
Table1[[#This Row],[Total user revenue]]&gt;=1500000,"High-Premium",
Table1[[#This Row],[Total user revenue]]&gt;=500000,"Premium",
Table1[[#This Row],[Total user revenue]]&gt;=100000,"Standard",
"Basic")</f>
        <v>Standard</v>
      </c>
      <c r="V49" s="32">
        <f>SUMIF(A:A,Table1[[#This Row],[Customer ID]],W:W)</f>
        <v>196.39</v>
      </c>
      <c r="W49">
        <v>131.94</v>
      </c>
      <c r="X49" t="s">
        <v>39</v>
      </c>
      <c r="Y49" s="6">
        <f>COUNTIFS(Table1[MTN Device],Table1[[#This Row],[MTN Device]],Table1[Customer Churn Status],"Yes")/COUNTIF(Table1[MTN Device],Table1[[#This Row],[MTN Device]])</f>
        <v>0.30092592592592593</v>
      </c>
      <c r="Z49">
        <f>IF(Table1[[#This Row],[Customer Churn Status]]="Yes", 1, 0)</f>
        <v>0</v>
      </c>
      <c r="AA49" t="str">
        <f>IF(Table1[[#This Row],[Reasons for Churn]]= "No reason", "No Reason", "Churned")</f>
        <v>No Reason</v>
      </c>
      <c r="AB49" t="s">
        <v>1083</v>
      </c>
      <c r="AC49">
        <f t="shared" si="0"/>
        <v>35</v>
      </c>
    </row>
    <row r="50" spans="1:29" x14ac:dyDescent="0.25">
      <c r="A50" t="s">
        <v>124</v>
      </c>
      <c r="B50" t="s">
        <v>125</v>
      </c>
      <c r="C50" s="1">
        <v>45717</v>
      </c>
      <c r="D50">
        <v>52</v>
      </c>
      <c r="E50" t="str">
        <f>IF(Table1[[#This Row],[Age]]&lt;=19,"Teenager",
 IF(Table1[[#This Row],[Age]]&lt;=29,"Young Adult",
 IF(Table1[[#This Row],[Age]]&lt;=39,"Adult",
 IF(Table1[[#This Row],[Age]]&lt;=54,"Middle-Aged Adult",
 IF(Table1[[#This Row],[Age]]&lt;=64,"Pre-Retirement",
 "Senior/Retiree")))))</f>
        <v>Middle-Aged Adult</v>
      </c>
      <c r="F50" t="s">
        <v>79</v>
      </c>
      <c r="G50" t="e">
        <f>VLOOKUP(Table1[[#This Row],[State]],#REF!,2,FALSE)</f>
        <v>#REF!</v>
      </c>
      <c r="H50" t="s">
        <v>36</v>
      </c>
      <c r="I50">
        <f>COUNTIF(A:A,Table1[[#This Row],[Customer ID]])</f>
        <v>3</v>
      </c>
      <c r="J50" t="str">
        <f>IF(Table1[[#This Row],[Device Count]]&gt;1,"Multiple Devices", "Single Device")</f>
        <v>Multiple Devices</v>
      </c>
      <c r="K50" t="s">
        <v>30</v>
      </c>
      <c r="L50" s="26">
        <v>4</v>
      </c>
      <c r="M50" t="s">
        <v>114</v>
      </c>
      <c r="N50">
        <v>51</v>
      </c>
      <c r="O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0" t="s">
        <v>115</v>
      </c>
      <c r="Q50" s="2">
        <v>25000</v>
      </c>
      <c r="R50">
        <v>8</v>
      </c>
      <c r="S50" s="3">
        <v>200000</v>
      </c>
      <c r="T50" s="3">
        <f>SUMIF(A:A,Table1[[#This Row],[Customer ID]],S:S)</f>
        <v>248500</v>
      </c>
      <c r="U50" s="3" t="str" cm="1">
        <f t="array" ref="U50">_xlfn.SWITCH(TRUE,
Table1[[#This Row],[Total user revenue]]&gt;=1500000,"High-Premium",
Table1[[#This Row],[Total user revenue]]&gt;=500000,"Premium",
Table1[[#This Row],[Total user revenue]]&gt;=100000,"Standard",
"Basic")</f>
        <v>Standard</v>
      </c>
      <c r="V50" s="32">
        <f>SUMIF(A:A,Table1[[#This Row],[Customer ID]],W:W)</f>
        <v>196.39</v>
      </c>
      <c r="W50">
        <v>19.13</v>
      </c>
      <c r="X50" t="s">
        <v>39</v>
      </c>
      <c r="Y50" s="6">
        <f>COUNTIFS(Table1[MTN Device],Table1[[#This Row],[MTN Device]],Table1[Customer Churn Status],"Yes")/COUNTIF(Table1[MTN Device],Table1[[#This Row],[MTN Device]])</f>
        <v>0.27947598253275108</v>
      </c>
      <c r="Z50">
        <f>IF(Table1[[#This Row],[Customer Churn Status]]="Yes", 1, 0)</f>
        <v>0</v>
      </c>
      <c r="AA50" t="str">
        <f>IF(Table1[[#This Row],[Reasons for Churn]]= "No reason", "No Reason", "Churned")</f>
        <v>No Reason</v>
      </c>
      <c r="AB50" t="s">
        <v>1083</v>
      </c>
      <c r="AC50">
        <f t="shared" si="0"/>
        <v>35</v>
      </c>
    </row>
    <row r="51" spans="1:29" x14ac:dyDescent="0.25">
      <c r="A51" t="s">
        <v>124</v>
      </c>
      <c r="B51" t="s">
        <v>125</v>
      </c>
      <c r="C51" s="1">
        <v>45717</v>
      </c>
      <c r="D51">
        <v>52</v>
      </c>
      <c r="E51" t="str">
        <f>IF(Table1[[#This Row],[Age]]&lt;=19,"Teenager",
 IF(Table1[[#This Row],[Age]]&lt;=29,"Young Adult",
 IF(Table1[[#This Row],[Age]]&lt;=39,"Adult",
 IF(Table1[[#This Row],[Age]]&lt;=54,"Middle-Aged Adult",
 IF(Table1[[#This Row],[Age]]&lt;=64,"Pre-Retirement",
 "Senior/Retiree")))))</f>
        <v>Middle-Aged Adult</v>
      </c>
      <c r="F51" t="s">
        <v>79</v>
      </c>
      <c r="G51" t="e">
        <f>VLOOKUP(Table1[[#This Row],[State]],#REF!,2,FALSE)</f>
        <v>#REF!</v>
      </c>
      <c r="H51" t="s">
        <v>29</v>
      </c>
      <c r="I51">
        <f>COUNTIF(A:A,Table1[[#This Row],[Customer ID]])</f>
        <v>3</v>
      </c>
      <c r="J51" t="str">
        <f>IF(Table1[[#This Row],[Device Count]]&gt;1,"Multiple Devices", "Single Device")</f>
        <v>Multiple Devices</v>
      </c>
      <c r="K51" t="s">
        <v>30</v>
      </c>
      <c r="L51" s="26">
        <v>4</v>
      </c>
      <c r="M51" t="s">
        <v>114</v>
      </c>
      <c r="N51">
        <v>51</v>
      </c>
      <c r="O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1" t="s">
        <v>40</v>
      </c>
      <c r="Q51" s="2">
        <v>500</v>
      </c>
      <c r="R51">
        <v>7</v>
      </c>
      <c r="S51" s="3">
        <v>3500</v>
      </c>
      <c r="T51" s="3">
        <f>SUMIF(A:A,Table1[[#This Row],[Customer ID]],S:S)</f>
        <v>248500</v>
      </c>
      <c r="U51" s="3" t="str" cm="1">
        <f t="array" ref="U51">_xlfn.SWITCH(TRUE,
Table1[[#This Row],[Total user revenue]]&gt;=1500000,"High-Premium",
Table1[[#This Row],[Total user revenue]]&gt;=500000,"Premium",
Table1[[#This Row],[Total user revenue]]&gt;=100000,"Standard",
"Basic")</f>
        <v>Standard</v>
      </c>
      <c r="V51" s="32">
        <f>SUMIF(A:A,Table1[[#This Row],[Customer ID]],W:W)</f>
        <v>196.39</v>
      </c>
      <c r="W51">
        <v>45.32</v>
      </c>
      <c r="X51" t="s">
        <v>39</v>
      </c>
      <c r="Y51" s="6">
        <f>COUNTIFS(Table1[MTN Device],Table1[[#This Row],[MTN Device]],Table1[Customer Churn Status],"Yes")/COUNTIF(Table1[MTN Device],Table1[[#This Row],[MTN Device]])</f>
        <v>0.3122923588039867</v>
      </c>
      <c r="Z51">
        <f>IF(Table1[[#This Row],[Customer Churn Status]]="Yes", 1, 0)</f>
        <v>0</v>
      </c>
      <c r="AA51" t="str">
        <f>IF(Table1[[#This Row],[Reasons for Churn]]= "No reason", "No Reason", "Churned")</f>
        <v>No Reason</v>
      </c>
      <c r="AB51" t="s">
        <v>1083</v>
      </c>
      <c r="AC51">
        <f t="shared" si="0"/>
        <v>35</v>
      </c>
    </row>
    <row r="52" spans="1:29" x14ac:dyDescent="0.25">
      <c r="A52" t="s">
        <v>126</v>
      </c>
      <c r="B52" t="s">
        <v>127</v>
      </c>
      <c r="C52" s="1">
        <v>45658</v>
      </c>
      <c r="D52">
        <v>19</v>
      </c>
      <c r="E52" t="str">
        <f>IF(Table1[[#This Row],[Age]]&lt;=19,"Teenager",
 IF(Table1[[#This Row],[Age]]&lt;=29,"Young Adult",
 IF(Table1[[#This Row],[Age]]&lt;=39,"Adult",
 IF(Table1[[#This Row],[Age]]&lt;=54,"Middle-Aged Adult",
 IF(Table1[[#This Row],[Age]]&lt;=64,"Pre-Retirement",
 "Senior/Retiree")))))</f>
        <v>Teenager</v>
      </c>
      <c r="F52" t="s">
        <v>128</v>
      </c>
      <c r="G52" t="e">
        <f>VLOOKUP(Table1[[#This Row],[State]],#REF!,2,FALSE)</f>
        <v>#REF!</v>
      </c>
      <c r="H52" t="s">
        <v>29</v>
      </c>
      <c r="I52">
        <f>COUNTIF(A:A,Table1[[#This Row],[Customer ID]])</f>
        <v>2</v>
      </c>
      <c r="J52" t="str">
        <f>IF(Table1[[#This Row],[Device Count]]&gt;1,"Multiple Devices", "Single Device")</f>
        <v>Multiple Devices</v>
      </c>
      <c r="K52" t="s">
        <v>21</v>
      </c>
      <c r="L52" s="26">
        <v>4</v>
      </c>
      <c r="M52" t="s">
        <v>114</v>
      </c>
      <c r="N52">
        <v>31</v>
      </c>
      <c r="O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2" t="s">
        <v>46</v>
      </c>
      <c r="Q52" s="2">
        <v>4500</v>
      </c>
      <c r="R52">
        <v>5</v>
      </c>
      <c r="S52" s="3">
        <v>22500</v>
      </c>
      <c r="T52" s="3">
        <f>SUMIF(A:A,Table1[[#This Row],[Customer ID]],S:S)</f>
        <v>26100</v>
      </c>
      <c r="U52" s="3" t="str" cm="1">
        <f t="array" ref="U52">_xlfn.SWITCH(TRUE,
Table1[[#This Row],[Total user revenue]]&gt;=1500000,"High-Premium",
Table1[[#This Row],[Total user revenue]]&gt;=500000,"Premium",
Table1[[#This Row],[Total user revenue]]&gt;=100000,"Standard",
"Basic")</f>
        <v>Basic</v>
      </c>
      <c r="V52" s="32">
        <f>SUMIF(A:A,Table1[[#This Row],[Customer ID]],W:W)</f>
        <v>258.82</v>
      </c>
      <c r="W52">
        <v>80.23</v>
      </c>
      <c r="X52" t="s">
        <v>39</v>
      </c>
      <c r="Y52" s="6">
        <f>COUNTIFS(Table1[MTN Device],Table1[[#This Row],[MTN Device]],Table1[Customer Churn Status],"Yes")/COUNTIF(Table1[MTN Device],Table1[[#This Row],[MTN Device]])</f>
        <v>0.3122923588039867</v>
      </c>
      <c r="Z52">
        <f>IF(Table1[[#This Row],[Customer Churn Status]]="Yes", 1, 0)</f>
        <v>0</v>
      </c>
      <c r="AA52" t="str">
        <f>IF(Table1[[#This Row],[Reasons for Churn]]= "No reason", "No Reason", "Churned")</f>
        <v>No Reason</v>
      </c>
      <c r="AB52" t="s">
        <v>1083</v>
      </c>
      <c r="AC52">
        <f t="shared" si="0"/>
        <v>30</v>
      </c>
    </row>
    <row r="53" spans="1:29" x14ac:dyDescent="0.25">
      <c r="A53" t="s">
        <v>126</v>
      </c>
      <c r="B53" t="s">
        <v>127</v>
      </c>
      <c r="C53" s="1">
        <v>45658</v>
      </c>
      <c r="D53">
        <v>19</v>
      </c>
      <c r="E53" t="str">
        <f>IF(Table1[[#This Row],[Age]]&lt;=19,"Teenager",
 IF(Table1[[#This Row],[Age]]&lt;=29,"Young Adult",
 IF(Table1[[#This Row],[Age]]&lt;=39,"Adult",
 IF(Table1[[#This Row],[Age]]&lt;=54,"Middle-Aged Adult",
 IF(Table1[[#This Row],[Age]]&lt;=64,"Pre-Retirement",
 "Senior/Retiree")))))</f>
        <v>Teenager</v>
      </c>
      <c r="F53" t="s">
        <v>128</v>
      </c>
      <c r="G53" t="e">
        <f>VLOOKUP(Table1[[#This Row],[State]],#REF!,2,FALSE)</f>
        <v>#REF!</v>
      </c>
      <c r="H53" t="s">
        <v>29</v>
      </c>
      <c r="I53">
        <f>COUNTIF(A:A,Table1[[#This Row],[Customer ID]])</f>
        <v>2</v>
      </c>
      <c r="J53" t="str">
        <f>IF(Table1[[#This Row],[Device Count]]&gt;1,"Multiple Devices", "Single Device")</f>
        <v>Multiple Devices</v>
      </c>
      <c r="K53" t="s">
        <v>21</v>
      </c>
      <c r="L53" s="26">
        <v>4</v>
      </c>
      <c r="M53" t="s">
        <v>114</v>
      </c>
      <c r="N53">
        <v>31</v>
      </c>
      <c r="O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3" t="s">
        <v>102</v>
      </c>
      <c r="Q53" s="2">
        <v>900</v>
      </c>
      <c r="R53">
        <v>4</v>
      </c>
      <c r="S53" s="3">
        <v>3600</v>
      </c>
      <c r="T53" s="3">
        <f>SUMIF(A:A,Table1[[#This Row],[Customer ID]],S:S)</f>
        <v>26100</v>
      </c>
      <c r="U53" s="3" t="str" cm="1">
        <f t="array" ref="U53">_xlfn.SWITCH(TRUE,
Table1[[#This Row],[Total user revenue]]&gt;=1500000,"High-Premium",
Table1[[#This Row],[Total user revenue]]&gt;=500000,"Premium",
Table1[[#This Row],[Total user revenue]]&gt;=100000,"Standard",
"Basic")</f>
        <v>Basic</v>
      </c>
      <c r="V53" s="32">
        <f>SUMIF(A:A,Table1[[#This Row],[Customer ID]],W:W)</f>
        <v>258.82</v>
      </c>
      <c r="W53">
        <v>178.59</v>
      </c>
      <c r="X53" t="s">
        <v>39</v>
      </c>
      <c r="Y53" s="6">
        <f>COUNTIFS(Table1[MTN Device],Table1[[#This Row],[MTN Device]],Table1[Customer Churn Status],"Yes")/COUNTIF(Table1[MTN Device],Table1[[#This Row],[MTN Device]])</f>
        <v>0.3122923588039867</v>
      </c>
      <c r="Z53">
        <f>IF(Table1[[#This Row],[Customer Churn Status]]="Yes", 1, 0)</f>
        <v>0</v>
      </c>
      <c r="AA53" t="str">
        <f>IF(Table1[[#This Row],[Reasons for Churn]]= "No reason", "No Reason", "Churned")</f>
        <v>No Reason</v>
      </c>
      <c r="AB53" t="s">
        <v>1083</v>
      </c>
      <c r="AC53">
        <f t="shared" si="0"/>
        <v>30</v>
      </c>
    </row>
    <row r="54" spans="1:29" x14ac:dyDescent="0.25">
      <c r="A54" t="s">
        <v>129</v>
      </c>
      <c r="B54" t="s">
        <v>130</v>
      </c>
      <c r="C54" s="1">
        <v>45689</v>
      </c>
      <c r="D54">
        <v>44</v>
      </c>
      <c r="E54" t="str">
        <f>IF(Table1[[#This Row],[Age]]&lt;=19,"Teenager",
 IF(Table1[[#This Row],[Age]]&lt;=29,"Young Adult",
 IF(Table1[[#This Row],[Age]]&lt;=39,"Adult",
 IF(Table1[[#This Row],[Age]]&lt;=54,"Middle-Aged Adult",
 IF(Table1[[#This Row],[Age]]&lt;=64,"Pre-Retirement",
 "Senior/Retiree")))))</f>
        <v>Middle-Aged Adult</v>
      </c>
      <c r="F54" t="s">
        <v>131</v>
      </c>
      <c r="G54" t="e">
        <f>VLOOKUP(Table1[[#This Row],[State]],#REF!,2,FALSE)</f>
        <v>#REF!</v>
      </c>
      <c r="H54" t="s">
        <v>36</v>
      </c>
      <c r="I54">
        <f>COUNTIF(A:A,Table1[[#This Row],[Customer ID]])</f>
        <v>2</v>
      </c>
      <c r="J54" t="str">
        <f>IF(Table1[[#This Row],[Device Count]]&gt;1,"Multiple Devices", "Single Device")</f>
        <v>Multiple Devices</v>
      </c>
      <c r="K54" t="s">
        <v>30</v>
      </c>
      <c r="L54" s="26">
        <v>1</v>
      </c>
      <c r="M54" t="s">
        <v>37</v>
      </c>
      <c r="N54">
        <v>4</v>
      </c>
      <c r="O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4" t="s">
        <v>105</v>
      </c>
      <c r="Q54" s="2">
        <v>75000</v>
      </c>
      <c r="R54">
        <v>18</v>
      </c>
      <c r="S54" s="3">
        <v>1350000</v>
      </c>
      <c r="T54" s="3">
        <f>SUMIF(A:A,Table1[[#This Row],[Customer ID]],S:S)</f>
        <v>1910000</v>
      </c>
      <c r="U54" s="3" t="str" cm="1">
        <f t="array" ref="U54">_xlfn.SWITCH(TRUE,
Table1[[#This Row],[Total user revenue]]&gt;=1500000,"High-Premium",
Table1[[#This Row],[Total user revenue]]&gt;=500000,"Premium",
Table1[[#This Row],[Total user revenue]]&gt;=100000,"Standard",
"Basic")</f>
        <v>High-Premium</v>
      </c>
      <c r="V54" s="32">
        <f>SUMIF(A:A,Table1[[#This Row],[Customer ID]],W:W)</f>
        <v>345.69</v>
      </c>
      <c r="W54">
        <v>166.2</v>
      </c>
      <c r="X54" t="s">
        <v>39</v>
      </c>
      <c r="Y54" s="6">
        <f>COUNTIFS(Table1[MTN Device],Table1[[#This Row],[MTN Device]],Table1[Customer Churn Status],"Yes")/COUNTIF(Table1[MTN Device],Table1[[#This Row],[MTN Device]])</f>
        <v>0.27947598253275108</v>
      </c>
      <c r="Z54">
        <f>IF(Table1[[#This Row],[Customer Churn Status]]="Yes", 1, 0)</f>
        <v>0</v>
      </c>
      <c r="AA54" t="str">
        <f>IF(Table1[[#This Row],[Reasons for Churn]]= "No reason", "No Reason", "Churned")</f>
        <v>No Reason</v>
      </c>
      <c r="AB54" t="s">
        <v>1083</v>
      </c>
      <c r="AC54">
        <f t="shared" si="0"/>
        <v>85</v>
      </c>
    </row>
    <row r="55" spans="1:29" x14ac:dyDescent="0.25">
      <c r="A55" t="s">
        <v>129</v>
      </c>
      <c r="B55" t="s">
        <v>130</v>
      </c>
      <c r="C55" s="1">
        <v>45689</v>
      </c>
      <c r="D55">
        <v>44</v>
      </c>
      <c r="E55" t="str">
        <f>IF(Table1[[#This Row],[Age]]&lt;=19,"Teenager",
 IF(Table1[[#This Row],[Age]]&lt;=29,"Young Adult",
 IF(Table1[[#This Row],[Age]]&lt;=39,"Adult",
 IF(Table1[[#This Row],[Age]]&lt;=54,"Middle-Aged Adult",
 IF(Table1[[#This Row],[Age]]&lt;=64,"Pre-Retirement",
 "Senior/Retiree")))))</f>
        <v>Middle-Aged Adult</v>
      </c>
      <c r="F55" t="s">
        <v>131</v>
      </c>
      <c r="G55" t="e">
        <f>VLOOKUP(Table1[[#This Row],[State]],#REF!,2,FALSE)</f>
        <v>#REF!</v>
      </c>
      <c r="H55" t="s">
        <v>20</v>
      </c>
      <c r="I55">
        <f>COUNTIF(A:A,Table1[[#This Row],[Customer ID]])</f>
        <v>2</v>
      </c>
      <c r="J55" t="str">
        <f>IF(Table1[[#This Row],[Device Count]]&gt;1,"Multiple Devices", "Single Device")</f>
        <v>Multiple Devices</v>
      </c>
      <c r="K55" t="s">
        <v>30</v>
      </c>
      <c r="L55" s="26">
        <v>1</v>
      </c>
      <c r="M55" t="s">
        <v>37</v>
      </c>
      <c r="N55">
        <v>4</v>
      </c>
      <c r="O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5" t="s">
        <v>23</v>
      </c>
      <c r="Q55" s="2">
        <v>35000</v>
      </c>
      <c r="R55">
        <v>16</v>
      </c>
      <c r="S55" s="3">
        <v>560000</v>
      </c>
      <c r="T55" s="3">
        <f>SUMIF(A:A,Table1[[#This Row],[Customer ID]],S:S)</f>
        <v>1910000</v>
      </c>
      <c r="U55" s="3" t="str" cm="1">
        <f t="array" ref="U55">_xlfn.SWITCH(TRUE,
Table1[[#This Row],[Total user revenue]]&gt;=1500000,"High-Premium",
Table1[[#This Row],[Total user revenue]]&gt;=500000,"Premium",
Table1[[#This Row],[Total user revenue]]&gt;=100000,"Standard",
"Basic")</f>
        <v>High-Premium</v>
      </c>
      <c r="V55" s="32">
        <f>SUMIF(A:A,Table1[[#This Row],[Customer ID]],W:W)</f>
        <v>345.69</v>
      </c>
      <c r="W55">
        <v>179.49</v>
      </c>
      <c r="X55" t="s">
        <v>39</v>
      </c>
      <c r="Y55" s="6">
        <f>COUNTIFS(Table1[MTN Device],Table1[[#This Row],[MTN Device]],Table1[Customer Churn Status],"Yes")/COUNTIF(Table1[MTN Device],Table1[[#This Row],[MTN Device]])</f>
        <v>0.30092592592592593</v>
      </c>
      <c r="Z55">
        <f>IF(Table1[[#This Row],[Customer Churn Status]]="Yes", 1, 0)</f>
        <v>0</v>
      </c>
      <c r="AA55" t="str">
        <f>IF(Table1[[#This Row],[Reasons for Churn]]= "No reason", "No Reason", "Churned")</f>
        <v>No Reason</v>
      </c>
      <c r="AB55" t="s">
        <v>1083</v>
      </c>
      <c r="AC55">
        <f t="shared" si="0"/>
        <v>85</v>
      </c>
    </row>
    <row r="56" spans="1:29" x14ac:dyDescent="0.25">
      <c r="A56" t="s">
        <v>132</v>
      </c>
      <c r="B56" t="s">
        <v>133</v>
      </c>
      <c r="C56" s="1">
        <v>45717</v>
      </c>
      <c r="D56">
        <v>49</v>
      </c>
      <c r="E56" t="str">
        <f>IF(Table1[[#This Row],[Age]]&lt;=19,"Teenager",
 IF(Table1[[#This Row],[Age]]&lt;=29,"Young Adult",
 IF(Table1[[#This Row],[Age]]&lt;=39,"Adult",
 IF(Table1[[#This Row],[Age]]&lt;=54,"Middle-Aged Adult",
 IF(Table1[[#This Row],[Age]]&lt;=64,"Pre-Retirement",
 "Senior/Retiree")))))</f>
        <v>Middle-Aged Adult</v>
      </c>
      <c r="F56" t="s">
        <v>70</v>
      </c>
      <c r="G56" t="e">
        <f>VLOOKUP(Table1[[#This Row],[State]],#REF!,2,FALSE)</f>
        <v>#REF!</v>
      </c>
      <c r="H56" t="s">
        <v>36</v>
      </c>
      <c r="I56">
        <f>COUNTIF(A:A,Table1[[#This Row],[Customer ID]])</f>
        <v>3</v>
      </c>
      <c r="J56" t="str">
        <f>IF(Table1[[#This Row],[Device Count]]&gt;1,"Multiple Devices", "Single Device")</f>
        <v>Multiple Devices</v>
      </c>
      <c r="K56" t="s">
        <v>30</v>
      </c>
      <c r="L56" s="26">
        <v>2</v>
      </c>
      <c r="M56" t="s">
        <v>22</v>
      </c>
      <c r="N56">
        <v>50</v>
      </c>
      <c r="O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6" t="s">
        <v>115</v>
      </c>
      <c r="Q56" s="2">
        <v>25000</v>
      </c>
      <c r="R56">
        <v>18</v>
      </c>
      <c r="S56" s="3">
        <v>450000</v>
      </c>
      <c r="T56" s="3">
        <f>SUMIF(A:A,Table1[[#This Row],[Customer ID]],S:S)</f>
        <v>767000</v>
      </c>
      <c r="U56" s="3" t="str" cm="1">
        <f t="array" ref="U56">_xlfn.SWITCH(TRUE,
Table1[[#This Row],[Total user revenue]]&gt;=1500000,"High-Premium",
Table1[[#This Row],[Total user revenue]]&gt;=500000,"Premium",
Table1[[#This Row],[Total user revenue]]&gt;=100000,"Standard",
"Basic")</f>
        <v>Premium</v>
      </c>
      <c r="V56" s="32">
        <f>SUMIF(A:A,Table1[[#This Row],[Customer ID]],W:W)</f>
        <v>231.32999999999998</v>
      </c>
      <c r="W56">
        <v>64.28</v>
      </c>
      <c r="X56" t="s">
        <v>24</v>
      </c>
      <c r="Y56" s="6">
        <f>COUNTIFS(Table1[MTN Device],Table1[[#This Row],[MTN Device]],Table1[Customer Churn Status],"Yes")/COUNTIF(Table1[MTN Device],Table1[[#This Row],[MTN Device]])</f>
        <v>0.27947598253275108</v>
      </c>
      <c r="Z56">
        <f>IF(Table1[[#This Row],[Customer Churn Status]]="Yes", 1, 0)</f>
        <v>1</v>
      </c>
      <c r="AA56" t="str">
        <f>IF(Table1[[#This Row],[Reasons for Churn]]= "No reason", "No Reason", "Churned")</f>
        <v>Churned</v>
      </c>
      <c r="AB56" t="s">
        <v>76</v>
      </c>
      <c r="AC56">
        <f t="shared" si="0"/>
        <v>65</v>
      </c>
    </row>
    <row r="57" spans="1:29" x14ac:dyDescent="0.25">
      <c r="A57" t="s">
        <v>132</v>
      </c>
      <c r="B57" t="s">
        <v>133</v>
      </c>
      <c r="C57" s="1">
        <v>45717</v>
      </c>
      <c r="D57">
        <v>49</v>
      </c>
      <c r="E57" t="str">
        <f>IF(Table1[[#This Row],[Age]]&lt;=19,"Teenager",
 IF(Table1[[#This Row],[Age]]&lt;=29,"Young Adult",
 IF(Table1[[#This Row],[Age]]&lt;=39,"Adult",
 IF(Table1[[#This Row],[Age]]&lt;=54,"Middle-Aged Adult",
 IF(Table1[[#This Row],[Age]]&lt;=64,"Pre-Retirement",
 "Senior/Retiree")))))</f>
        <v>Middle-Aged Adult</v>
      </c>
      <c r="F57" t="s">
        <v>70</v>
      </c>
      <c r="G57" t="e">
        <f>VLOOKUP(Table1[[#This Row],[State]],#REF!,2,FALSE)</f>
        <v>#REF!</v>
      </c>
      <c r="H57" t="s">
        <v>41</v>
      </c>
      <c r="I57">
        <f>COUNTIF(A:A,Table1[[#This Row],[Customer ID]])</f>
        <v>3</v>
      </c>
      <c r="J57" t="str">
        <f>IF(Table1[[#This Row],[Device Count]]&gt;1,"Multiple Devices", "Single Device")</f>
        <v>Multiple Devices</v>
      </c>
      <c r="K57" t="s">
        <v>30</v>
      </c>
      <c r="L57" s="26">
        <v>2</v>
      </c>
      <c r="M57" t="s">
        <v>22</v>
      </c>
      <c r="N57">
        <v>50</v>
      </c>
      <c r="O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7" t="s">
        <v>42</v>
      </c>
      <c r="Q57" s="2">
        <v>9000</v>
      </c>
      <c r="R57">
        <v>8</v>
      </c>
      <c r="S57" s="3">
        <v>72000</v>
      </c>
      <c r="T57" s="3">
        <f>SUMIF(A:A,Table1[[#This Row],[Customer ID]],S:S)</f>
        <v>767000</v>
      </c>
      <c r="U57" s="3" t="str" cm="1">
        <f t="array" ref="U57">_xlfn.SWITCH(TRUE,
Table1[[#This Row],[Total user revenue]]&gt;=1500000,"High-Premium",
Table1[[#This Row],[Total user revenue]]&gt;=500000,"Premium",
Table1[[#This Row],[Total user revenue]]&gt;=100000,"Standard",
"Basic")</f>
        <v>Premium</v>
      </c>
      <c r="V57" s="32">
        <f>SUMIF(A:A,Table1[[#This Row],[Customer ID]],W:W)</f>
        <v>231.32999999999998</v>
      </c>
      <c r="W57">
        <v>28.11</v>
      </c>
      <c r="X57" t="s">
        <v>24</v>
      </c>
      <c r="Y57" s="6">
        <f>COUNTIFS(Table1[MTN Device],Table1[[#This Row],[MTN Device]],Table1[Customer Churn Status],"Yes")/COUNTIF(Table1[MTN Device],Table1[[#This Row],[MTN Device]])</f>
        <v>0.26754385964912281</v>
      </c>
      <c r="Z57">
        <f>IF(Table1[[#This Row],[Customer Churn Status]]="Yes", 1, 0)</f>
        <v>1</v>
      </c>
      <c r="AA57" t="str">
        <f>IF(Table1[[#This Row],[Reasons for Churn]]= "No reason", "No Reason", "Churned")</f>
        <v>Churned</v>
      </c>
      <c r="AB57" t="s">
        <v>76</v>
      </c>
      <c r="AC57">
        <f t="shared" si="0"/>
        <v>65</v>
      </c>
    </row>
    <row r="58" spans="1:29" x14ac:dyDescent="0.25">
      <c r="A58" t="s">
        <v>132</v>
      </c>
      <c r="B58" t="s">
        <v>133</v>
      </c>
      <c r="C58" s="1">
        <v>45717</v>
      </c>
      <c r="D58">
        <v>49</v>
      </c>
      <c r="E58" t="str">
        <f>IF(Table1[[#This Row],[Age]]&lt;=19,"Teenager",
 IF(Table1[[#This Row],[Age]]&lt;=29,"Young Adult",
 IF(Table1[[#This Row],[Age]]&lt;=39,"Adult",
 IF(Table1[[#This Row],[Age]]&lt;=54,"Middle-Aged Adult",
 IF(Table1[[#This Row],[Age]]&lt;=64,"Pre-Retirement",
 "Senior/Retiree")))))</f>
        <v>Middle-Aged Adult</v>
      </c>
      <c r="F58" t="s">
        <v>70</v>
      </c>
      <c r="G58" t="e">
        <f>VLOOKUP(Table1[[#This Row],[State]],#REF!,2,FALSE)</f>
        <v>#REF!</v>
      </c>
      <c r="H58" t="s">
        <v>20</v>
      </c>
      <c r="I58">
        <f>COUNTIF(A:A,Table1[[#This Row],[Customer ID]])</f>
        <v>3</v>
      </c>
      <c r="J58" t="str">
        <f>IF(Table1[[#This Row],[Device Count]]&gt;1,"Multiple Devices", "Single Device")</f>
        <v>Multiple Devices</v>
      </c>
      <c r="K58" t="s">
        <v>30</v>
      </c>
      <c r="L58" s="26">
        <v>2</v>
      </c>
      <c r="M58" t="s">
        <v>22</v>
      </c>
      <c r="N58">
        <v>50</v>
      </c>
      <c r="O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8" t="s">
        <v>23</v>
      </c>
      <c r="Q58" s="2">
        <v>35000</v>
      </c>
      <c r="R58">
        <v>7</v>
      </c>
      <c r="S58" s="3">
        <v>245000</v>
      </c>
      <c r="T58" s="3">
        <f>SUMIF(A:A,Table1[[#This Row],[Customer ID]],S:S)</f>
        <v>767000</v>
      </c>
      <c r="U58" s="3" t="str" cm="1">
        <f t="array" ref="U58">_xlfn.SWITCH(TRUE,
Table1[[#This Row],[Total user revenue]]&gt;=1500000,"High-Premium",
Table1[[#This Row],[Total user revenue]]&gt;=500000,"Premium",
Table1[[#This Row],[Total user revenue]]&gt;=100000,"Standard",
"Basic")</f>
        <v>Premium</v>
      </c>
      <c r="V58" s="32">
        <f>SUMIF(A:A,Table1[[#This Row],[Customer ID]],W:W)</f>
        <v>231.32999999999998</v>
      </c>
      <c r="W58">
        <v>138.94</v>
      </c>
      <c r="X58" t="s">
        <v>24</v>
      </c>
      <c r="Y58" s="6">
        <f>COUNTIFS(Table1[MTN Device],Table1[[#This Row],[MTN Device]],Table1[Customer Churn Status],"Yes")/COUNTIF(Table1[MTN Device],Table1[[#This Row],[MTN Device]])</f>
        <v>0.30092592592592593</v>
      </c>
      <c r="Z58">
        <f>IF(Table1[[#This Row],[Customer Churn Status]]="Yes", 1, 0)</f>
        <v>1</v>
      </c>
      <c r="AA58" t="str">
        <f>IF(Table1[[#This Row],[Reasons for Churn]]= "No reason", "No Reason", "Churned")</f>
        <v>Churned</v>
      </c>
      <c r="AB58" t="s">
        <v>76</v>
      </c>
      <c r="AC58">
        <f t="shared" si="0"/>
        <v>65</v>
      </c>
    </row>
    <row r="59" spans="1:29" x14ac:dyDescent="0.25">
      <c r="A59" t="s">
        <v>134</v>
      </c>
      <c r="B59" t="s">
        <v>135</v>
      </c>
      <c r="C59" s="1">
        <v>45717</v>
      </c>
      <c r="D59">
        <v>69</v>
      </c>
      <c r="E59" t="str">
        <f>IF(Table1[[#This Row],[Age]]&lt;=19,"Teenager",
 IF(Table1[[#This Row],[Age]]&lt;=29,"Young Adult",
 IF(Table1[[#This Row],[Age]]&lt;=39,"Adult",
 IF(Table1[[#This Row],[Age]]&lt;=54,"Middle-Aged Adult",
 IF(Table1[[#This Row],[Age]]&lt;=64,"Pre-Retirement",
 "Senior/Retiree")))))</f>
        <v>Senior/Retiree</v>
      </c>
      <c r="F59" t="s">
        <v>110</v>
      </c>
      <c r="G59" t="e">
        <f>VLOOKUP(Table1[[#This Row],[State]],#REF!,2,FALSE)</f>
        <v>#REF!</v>
      </c>
      <c r="H59" t="s">
        <v>29</v>
      </c>
      <c r="I59">
        <f>COUNTIF(A:A,Table1[[#This Row],[Customer ID]])</f>
        <v>2</v>
      </c>
      <c r="J59" t="str">
        <f>IF(Table1[[#This Row],[Device Count]]&gt;1,"Multiple Devices", "Single Device")</f>
        <v>Multiple Devices</v>
      </c>
      <c r="K59" t="s">
        <v>30</v>
      </c>
      <c r="L59" s="26">
        <v>4</v>
      </c>
      <c r="M59" t="s">
        <v>114</v>
      </c>
      <c r="N59">
        <v>35</v>
      </c>
      <c r="O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9" t="s">
        <v>102</v>
      </c>
      <c r="Q59" s="2">
        <v>900</v>
      </c>
      <c r="R59">
        <v>19</v>
      </c>
      <c r="S59" s="3">
        <v>17100</v>
      </c>
      <c r="T59" s="3">
        <f>SUMIF(A:A,Table1[[#This Row],[Customer ID]],S:S)</f>
        <v>917100</v>
      </c>
      <c r="U59" s="3" t="str" cm="1">
        <f t="array" ref="U59">_xlfn.SWITCH(TRUE,
Table1[[#This Row],[Total user revenue]]&gt;=1500000,"High-Premium",
Table1[[#This Row],[Total user revenue]]&gt;=500000,"Premium",
Table1[[#This Row],[Total user revenue]]&gt;=100000,"Standard",
"Basic")</f>
        <v>Premium</v>
      </c>
      <c r="V59" s="32">
        <f>SUMIF(A:A,Table1[[#This Row],[Customer ID]],W:W)</f>
        <v>267.08</v>
      </c>
      <c r="W59">
        <v>171.42</v>
      </c>
      <c r="X59" t="s">
        <v>24</v>
      </c>
      <c r="Y59" s="6">
        <f>COUNTIFS(Table1[MTN Device],Table1[[#This Row],[MTN Device]],Table1[Customer Churn Status],"Yes")/COUNTIF(Table1[MTN Device],Table1[[#This Row],[MTN Device]])</f>
        <v>0.3122923588039867</v>
      </c>
      <c r="Z59">
        <f>IF(Table1[[#This Row],[Customer Churn Status]]="Yes", 1, 0)</f>
        <v>1</v>
      </c>
      <c r="AA59" t="str">
        <f>IF(Table1[[#This Row],[Reasons for Churn]]= "No reason", "No Reason", "Churned")</f>
        <v>Churned</v>
      </c>
      <c r="AB59" t="s">
        <v>32</v>
      </c>
      <c r="AC59">
        <f t="shared" si="0"/>
        <v>30</v>
      </c>
    </row>
    <row r="60" spans="1:29" x14ac:dyDescent="0.25">
      <c r="A60" t="s">
        <v>134</v>
      </c>
      <c r="B60" t="s">
        <v>135</v>
      </c>
      <c r="C60" s="1">
        <v>45689</v>
      </c>
      <c r="D60">
        <v>69</v>
      </c>
      <c r="E60" t="str">
        <f>IF(Table1[[#This Row],[Age]]&lt;=19,"Teenager",
 IF(Table1[[#This Row],[Age]]&lt;=29,"Young Adult",
 IF(Table1[[#This Row],[Age]]&lt;=39,"Adult",
 IF(Table1[[#This Row],[Age]]&lt;=54,"Middle-Aged Adult",
 IF(Table1[[#This Row],[Age]]&lt;=64,"Pre-Retirement",
 "Senior/Retiree")))))</f>
        <v>Senior/Retiree</v>
      </c>
      <c r="F60" t="s">
        <v>110</v>
      </c>
      <c r="G60" t="e">
        <f>VLOOKUP(Table1[[#This Row],[State]],#REF!,2,FALSE)</f>
        <v>#REF!</v>
      </c>
      <c r="H60" t="s">
        <v>36</v>
      </c>
      <c r="I60">
        <f>COUNTIF(A:A,Table1[[#This Row],[Customer ID]])</f>
        <v>2</v>
      </c>
      <c r="J60" t="str">
        <f>IF(Table1[[#This Row],[Device Count]]&gt;1,"Multiple Devices", "Single Device")</f>
        <v>Multiple Devices</v>
      </c>
      <c r="K60" t="s">
        <v>30</v>
      </c>
      <c r="L60" s="26">
        <v>4</v>
      </c>
      <c r="M60" t="s">
        <v>114</v>
      </c>
      <c r="N60">
        <v>35</v>
      </c>
      <c r="O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0" t="s">
        <v>105</v>
      </c>
      <c r="Q60" s="2">
        <v>75000</v>
      </c>
      <c r="R60">
        <v>12</v>
      </c>
      <c r="S60" s="3">
        <v>900000</v>
      </c>
      <c r="T60" s="3">
        <f>SUMIF(A:A,Table1[[#This Row],[Customer ID]],S:S)</f>
        <v>917100</v>
      </c>
      <c r="U60" s="3" t="str" cm="1">
        <f t="array" ref="U60">_xlfn.SWITCH(TRUE,
Table1[[#This Row],[Total user revenue]]&gt;=1500000,"High-Premium",
Table1[[#This Row],[Total user revenue]]&gt;=500000,"Premium",
Table1[[#This Row],[Total user revenue]]&gt;=100000,"Standard",
"Basic")</f>
        <v>Premium</v>
      </c>
      <c r="V60" s="32">
        <f>SUMIF(A:A,Table1[[#This Row],[Customer ID]],W:W)</f>
        <v>267.08</v>
      </c>
      <c r="W60">
        <v>95.66</v>
      </c>
      <c r="X60" t="s">
        <v>24</v>
      </c>
      <c r="Y60" s="6">
        <f>COUNTIFS(Table1[MTN Device],Table1[[#This Row],[MTN Device]],Table1[Customer Churn Status],"Yes")/COUNTIF(Table1[MTN Device],Table1[[#This Row],[MTN Device]])</f>
        <v>0.27947598253275108</v>
      </c>
      <c r="Z60">
        <f>IF(Table1[[#This Row],[Customer Churn Status]]="Yes", 1, 0)</f>
        <v>1</v>
      </c>
      <c r="AA60" t="str">
        <f>IF(Table1[[#This Row],[Reasons for Churn]]= "No reason", "No Reason", "Churned")</f>
        <v>Churned</v>
      </c>
      <c r="AB60" t="s">
        <v>32</v>
      </c>
      <c r="AC60">
        <f t="shared" si="0"/>
        <v>30</v>
      </c>
    </row>
    <row r="61" spans="1:29" x14ac:dyDescent="0.25">
      <c r="A61" t="s">
        <v>136</v>
      </c>
      <c r="B61" t="s">
        <v>137</v>
      </c>
      <c r="C61" s="1">
        <v>45689</v>
      </c>
      <c r="D61">
        <v>65</v>
      </c>
      <c r="E61" t="str">
        <f>IF(Table1[[#This Row],[Age]]&lt;=19,"Teenager",
 IF(Table1[[#This Row],[Age]]&lt;=29,"Young Adult",
 IF(Table1[[#This Row],[Age]]&lt;=39,"Adult",
 IF(Table1[[#This Row],[Age]]&lt;=54,"Middle-Aged Adult",
 IF(Table1[[#This Row],[Age]]&lt;=64,"Pre-Retirement",
 "Senior/Retiree")))))</f>
        <v>Senior/Retiree</v>
      </c>
      <c r="F61" t="s">
        <v>110</v>
      </c>
      <c r="G61" t="e">
        <f>VLOOKUP(Table1[[#This Row],[State]],#REF!,2,FALSE)</f>
        <v>#REF!</v>
      </c>
      <c r="H61" t="s">
        <v>29</v>
      </c>
      <c r="I61">
        <f>COUNTIF(A:A,Table1[[#This Row],[Customer ID]])</f>
        <v>1</v>
      </c>
      <c r="J61" t="str">
        <f>IF(Table1[[#This Row],[Device Count]]&gt;1,"Multiple Devices", "Single Device")</f>
        <v>Single Device</v>
      </c>
      <c r="K61" t="s">
        <v>21</v>
      </c>
      <c r="L61" s="26">
        <v>3</v>
      </c>
      <c r="M61" t="s">
        <v>50</v>
      </c>
      <c r="N61">
        <v>32</v>
      </c>
      <c r="O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1" t="s">
        <v>56</v>
      </c>
      <c r="Q61" s="2">
        <v>3500</v>
      </c>
      <c r="R61">
        <v>13</v>
      </c>
      <c r="S61" s="3">
        <v>45500</v>
      </c>
      <c r="T61" s="3">
        <f>SUMIF(A:A,Table1[[#This Row],[Customer ID]],S:S)</f>
        <v>45500</v>
      </c>
      <c r="U61" s="3" t="str" cm="1">
        <f t="array" ref="U61">_xlfn.SWITCH(TRUE,
Table1[[#This Row],[Total user revenue]]&gt;=1500000,"High-Premium",
Table1[[#This Row],[Total user revenue]]&gt;=500000,"Premium",
Table1[[#This Row],[Total user revenue]]&gt;=100000,"Standard",
"Basic")</f>
        <v>Basic</v>
      </c>
      <c r="V61" s="32">
        <f>SUMIF(A:A,Table1[[#This Row],[Customer ID]],W:W)</f>
        <v>133.94</v>
      </c>
      <c r="W61">
        <v>133.94</v>
      </c>
      <c r="X61" t="s">
        <v>39</v>
      </c>
      <c r="Y61" s="6">
        <f>COUNTIFS(Table1[MTN Device],Table1[[#This Row],[MTN Device]],Table1[Customer Churn Status],"Yes")/COUNTIF(Table1[MTN Device],Table1[[#This Row],[MTN Device]])</f>
        <v>0.3122923588039867</v>
      </c>
      <c r="Z61">
        <f>IF(Table1[[#This Row],[Customer Churn Status]]="Yes", 1, 0)</f>
        <v>0</v>
      </c>
      <c r="AA61" t="str">
        <f>IF(Table1[[#This Row],[Reasons for Churn]]= "No reason", "No Reason", "Churned")</f>
        <v>No Reason</v>
      </c>
      <c r="AB61" t="s">
        <v>1083</v>
      </c>
      <c r="AC61">
        <f t="shared" si="0"/>
        <v>30</v>
      </c>
    </row>
    <row r="62" spans="1:29" x14ac:dyDescent="0.25">
      <c r="A62" t="s">
        <v>138</v>
      </c>
      <c r="B62" t="s">
        <v>139</v>
      </c>
      <c r="C62" s="1">
        <v>45689</v>
      </c>
      <c r="D62">
        <v>75</v>
      </c>
      <c r="E62" t="str">
        <f>IF(Table1[[#This Row],[Age]]&lt;=19,"Teenager",
 IF(Table1[[#This Row],[Age]]&lt;=29,"Young Adult",
 IF(Table1[[#This Row],[Age]]&lt;=39,"Adult",
 IF(Table1[[#This Row],[Age]]&lt;=54,"Middle-Aged Adult",
 IF(Table1[[#This Row],[Age]]&lt;=64,"Pre-Retirement",
 "Senior/Retiree")))))</f>
        <v>Senior/Retiree</v>
      </c>
      <c r="F62" t="s">
        <v>140</v>
      </c>
      <c r="G62" t="e">
        <f>VLOOKUP(Table1[[#This Row],[State]],#REF!,2,FALSE)</f>
        <v>#REF!</v>
      </c>
      <c r="H62" t="s">
        <v>41</v>
      </c>
      <c r="I62">
        <f>COUNTIF(A:A,Table1[[#This Row],[Customer ID]])</f>
        <v>1</v>
      </c>
      <c r="J62" t="str">
        <f>IF(Table1[[#This Row],[Device Count]]&gt;1,"Multiple Devices", "Single Device")</f>
        <v>Single Device</v>
      </c>
      <c r="K62" t="s">
        <v>21</v>
      </c>
      <c r="L62" s="26">
        <v>5</v>
      </c>
      <c r="M62" t="s">
        <v>55</v>
      </c>
      <c r="N62">
        <v>59</v>
      </c>
      <c r="O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2" t="s">
        <v>71</v>
      </c>
      <c r="Q62" s="2">
        <v>14500</v>
      </c>
      <c r="R62">
        <v>15</v>
      </c>
      <c r="S62" s="3">
        <v>217500</v>
      </c>
      <c r="T62" s="3">
        <f>SUMIF(A:A,Table1[[#This Row],[Customer ID]],S:S)</f>
        <v>217500</v>
      </c>
      <c r="U62" s="3" t="str" cm="1">
        <f t="array" ref="U62">_xlfn.SWITCH(TRUE,
Table1[[#This Row],[Total user revenue]]&gt;=1500000,"High-Premium",
Table1[[#This Row],[Total user revenue]]&gt;=500000,"Premium",
Table1[[#This Row],[Total user revenue]]&gt;=100000,"Standard",
"Basic")</f>
        <v>Standard</v>
      </c>
      <c r="V62" s="32">
        <f>SUMIF(A:A,Table1[[#This Row],[Customer ID]],W:W)</f>
        <v>27.57</v>
      </c>
      <c r="W62">
        <v>27.57</v>
      </c>
      <c r="X62" t="s">
        <v>39</v>
      </c>
      <c r="Y62" s="6">
        <f>COUNTIFS(Table1[MTN Device],Table1[[#This Row],[MTN Device]],Table1[Customer Churn Status],"Yes")/COUNTIF(Table1[MTN Device],Table1[[#This Row],[MTN Device]])</f>
        <v>0.26754385964912281</v>
      </c>
      <c r="Z62">
        <f>IF(Table1[[#This Row],[Customer Churn Status]]="Yes", 1, 0)</f>
        <v>0</v>
      </c>
      <c r="AA62" t="str">
        <f>IF(Table1[[#This Row],[Reasons for Churn]]= "No reason", "No Reason", "Churned")</f>
        <v>No Reason</v>
      </c>
      <c r="AB62" t="s">
        <v>1083</v>
      </c>
      <c r="AC62">
        <f t="shared" si="0"/>
        <v>15</v>
      </c>
    </row>
    <row r="63" spans="1:29" x14ac:dyDescent="0.25">
      <c r="A63" t="s">
        <v>141</v>
      </c>
      <c r="B63" t="s">
        <v>142</v>
      </c>
      <c r="C63" s="1">
        <v>45689</v>
      </c>
      <c r="D63">
        <v>22</v>
      </c>
      <c r="E63" t="str">
        <f>IF(Table1[[#This Row],[Age]]&lt;=19,"Teenager",
 IF(Table1[[#This Row],[Age]]&lt;=29,"Young Adult",
 IF(Table1[[#This Row],[Age]]&lt;=39,"Adult",
 IF(Table1[[#This Row],[Age]]&lt;=54,"Middle-Aged Adult",
 IF(Table1[[#This Row],[Age]]&lt;=64,"Pre-Retirement",
 "Senior/Retiree")))))</f>
        <v>Young Adult</v>
      </c>
      <c r="F63" t="s">
        <v>143</v>
      </c>
      <c r="G63" t="e">
        <f>VLOOKUP(Table1[[#This Row],[State]],#REF!,2,FALSE)</f>
        <v>#REF!</v>
      </c>
      <c r="H63" t="s">
        <v>36</v>
      </c>
      <c r="I63">
        <f>COUNTIF(A:A,Table1[[#This Row],[Customer ID]])</f>
        <v>2</v>
      </c>
      <c r="J63" t="str">
        <f>IF(Table1[[#This Row],[Device Count]]&gt;1,"Multiple Devices", "Single Device")</f>
        <v>Multiple Devices</v>
      </c>
      <c r="K63" t="s">
        <v>30</v>
      </c>
      <c r="L63" s="26">
        <v>4</v>
      </c>
      <c r="M63" t="s">
        <v>114</v>
      </c>
      <c r="N63">
        <v>21</v>
      </c>
      <c r="O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3" t="s">
        <v>62</v>
      </c>
      <c r="Q63" s="2">
        <v>24000</v>
      </c>
      <c r="R63">
        <v>16</v>
      </c>
      <c r="S63" s="3">
        <v>384000</v>
      </c>
      <c r="T63" s="3">
        <f>SUMIF(A:A,Table1[[#This Row],[Customer ID]],S:S)</f>
        <v>416000</v>
      </c>
      <c r="U63" s="3" t="str" cm="1">
        <f t="array" ref="U63">_xlfn.SWITCH(TRUE,
Table1[[#This Row],[Total user revenue]]&gt;=1500000,"High-Premium",
Table1[[#This Row],[Total user revenue]]&gt;=500000,"Premium",
Table1[[#This Row],[Total user revenue]]&gt;=100000,"Standard",
"Basic")</f>
        <v>Standard</v>
      </c>
      <c r="V63" s="32">
        <f>SUMIF(A:A,Table1[[#This Row],[Customer ID]],W:W)</f>
        <v>316.99</v>
      </c>
      <c r="W63">
        <v>167.06</v>
      </c>
      <c r="X63" t="s">
        <v>39</v>
      </c>
      <c r="Y63" s="6">
        <f>COUNTIFS(Table1[MTN Device],Table1[[#This Row],[MTN Device]],Table1[Customer Churn Status],"Yes")/COUNTIF(Table1[MTN Device],Table1[[#This Row],[MTN Device]])</f>
        <v>0.27947598253275108</v>
      </c>
      <c r="Z63">
        <f>IF(Table1[[#This Row],[Customer Churn Status]]="Yes", 1, 0)</f>
        <v>0</v>
      </c>
      <c r="AA63" t="str">
        <f>IF(Table1[[#This Row],[Reasons for Churn]]= "No reason", "No Reason", "Churned")</f>
        <v>No Reason</v>
      </c>
      <c r="AB63" t="s">
        <v>1083</v>
      </c>
      <c r="AC63">
        <f t="shared" si="0"/>
        <v>35</v>
      </c>
    </row>
    <row r="64" spans="1:29" x14ac:dyDescent="0.25">
      <c r="A64" t="s">
        <v>141</v>
      </c>
      <c r="B64" t="s">
        <v>142</v>
      </c>
      <c r="C64" s="1">
        <v>45689</v>
      </c>
      <c r="D64">
        <v>22</v>
      </c>
      <c r="E64" t="str">
        <f>IF(Table1[[#This Row],[Age]]&lt;=19,"Teenager",
 IF(Table1[[#This Row],[Age]]&lt;=29,"Young Adult",
 IF(Table1[[#This Row],[Age]]&lt;=39,"Adult",
 IF(Table1[[#This Row],[Age]]&lt;=54,"Middle-Aged Adult",
 IF(Table1[[#This Row],[Age]]&lt;=64,"Pre-Retirement",
 "Senior/Retiree")))))</f>
        <v>Young Adult</v>
      </c>
      <c r="F64" t="s">
        <v>143</v>
      </c>
      <c r="G64" t="e">
        <f>VLOOKUP(Table1[[#This Row],[State]],#REF!,2,FALSE)</f>
        <v>#REF!</v>
      </c>
      <c r="H64" t="s">
        <v>29</v>
      </c>
      <c r="I64">
        <f>COUNTIF(A:A,Table1[[#This Row],[Customer ID]])</f>
        <v>2</v>
      </c>
      <c r="J64" t="str">
        <f>IF(Table1[[#This Row],[Device Count]]&gt;1,"Multiple Devices", "Single Device")</f>
        <v>Multiple Devices</v>
      </c>
      <c r="K64" t="s">
        <v>30</v>
      </c>
      <c r="L64" s="26">
        <v>4</v>
      </c>
      <c r="M64" t="s">
        <v>114</v>
      </c>
      <c r="N64">
        <v>21</v>
      </c>
      <c r="O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4" t="s">
        <v>58</v>
      </c>
      <c r="Q64" s="2">
        <v>16000</v>
      </c>
      <c r="R64">
        <v>2</v>
      </c>
      <c r="S64" s="3">
        <v>32000</v>
      </c>
      <c r="T64" s="3">
        <f>SUMIF(A:A,Table1[[#This Row],[Customer ID]],S:S)</f>
        <v>416000</v>
      </c>
      <c r="U64" s="3" t="str" cm="1">
        <f t="array" ref="U64">_xlfn.SWITCH(TRUE,
Table1[[#This Row],[Total user revenue]]&gt;=1500000,"High-Premium",
Table1[[#This Row],[Total user revenue]]&gt;=500000,"Premium",
Table1[[#This Row],[Total user revenue]]&gt;=100000,"Standard",
"Basic")</f>
        <v>Standard</v>
      </c>
      <c r="V64" s="32">
        <f>SUMIF(A:A,Table1[[#This Row],[Customer ID]],W:W)</f>
        <v>316.99</v>
      </c>
      <c r="W64">
        <v>149.93</v>
      </c>
      <c r="X64" t="s">
        <v>39</v>
      </c>
      <c r="Y64" s="6">
        <f>COUNTIFS(Table1[MTN Device],Table1[[#This Row],[MTN Device]],Table1[Customer Churn Status],"Yes")/COUNTIF(Table1[MTN Device],Table1[[#This Row],[MTN Device]])</f>
        <v>0.3122923588039867</v>
      </c>
      <c r="Z64">
        <f>IF(Table1[[#This Row],[Customer Churn Status]]="Yes", 1, 0)</f>
        <v>0</v>
      </c>
      <c r="AA64" t="str">
        <f>IF(Table1[[#This Row],[Reasons for Churn]]= "No reason", "No Reason", "Churned")</f>
        <v>No Reason</v>
      </c>
      <c r="AB64" t="s">
        <v>1083</v>
      </c>
      <c r="AC64">
        <f t="shared" si="0"/>
        <v>35</v>
      </c>
    </row>
    <row r="65" spans="1:29" x14ac:dyDescent="0.25">
      <c r="A65" t="s">
        <v>144</v>
      </c>
      <c r="B65" t="s">
        <v>145</v>
      </c>
      <c r="C65" s="1">
        <v>45658</v>
      </c>
      <c r="D65">
        <v>44</v>
      </c>
      <c r="E65" t="str">
        <f>IF(Table1[[#This Row],[Age]]&lt;=19,"Teenager",
 IF(Table1[[#This Row],[Age]]&lt;=29,"Young Adult",
 IF(Table1[[#This Row],[Age]]&lt;=39,"Adult",
 IF(Table1[[#This Row],[Age]]&lt;=54,"Middle-Aged Adult",
 IF(Table1[[#This Row],[Age]]&lt;=64,"Pre-Retirement",
 "Senior/Retiree")))))</f>
        <v>Middle-Aged Adult</v>
      </c>
      <c r="F65" t="s">
        <v>146</v>
      </c>
      <c r="G65" t="e">
        <f>VLOOKUP(Table1[[#This Row],[State]],#REF!,2,FALSE)</f>
        <v>#REF!</v>
      </c>
      <c r="H65" t="s">
        <v>20</v>
      </c>
      <c r="I65">
        <f>COUNTIF(A:A,Table1[[#This Row],[Customer ID]])</f>
        <v>3</v>
      </c>
      <c r="J65" t="str">
        <f>IF(Table1[[#This Row],[Device Count]]&gt;1,"Multiple Devices", "Single Device")</f>
        <v>Multiple Devices</v>
      </c>
      <c r="K65" t="s">
        <v>21</v>
      </c>
      <c r="L65" s="26">
        <v>2</v>
      </c>
      <c r="M65" t="s">
        <v>22</v>
      </c>
      <c r="N65">
        <v>49</v>
      </c>
      <c r="O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5" t="s">
        <v>23</v>
      </c>
      <c r="Q65" s="2">
        <v>35000</v>
      </c>
      <c r="R65">
        <v>19</v>
      </c>
      <c r="S65" s="3">
        <v>665000</v>
      </c>
      <c r="T65" s="3">
        <f>SUMIF(A:A,Table1[[#This Row],[Customer ID]],S:S)</f>
        <v>1345000</v>
      </c>
      <c r="U65" s="3" t="str" cm="1">
        <f t="array" ref="U65">_xlfn.SWITCH(TRUE,
Table1[[#This Row],[Total user revenue]]&gt;=1500000,"High-Premium",
Table1[[#This Row],[Total user revenue]]&gt;=500000,"Premium",
Table1[[#This Row],[Total user revenue]]&gt;=100000,"Standard",
"Basic")</f>
        <v>Premium</v>
      </c>
      <c r="V65" s="32">
        <f>SUMIF(A:A,Table1[[#This Row],[Customer ID]],W:W)</f>
        <v>261.29999999999995</v>
      </c>
      <c r="W65">
        <v>134.06</v>
      </c>
      <c r="X65" t="s">
        <v>24</v>
      </c>
      <c r="Y65" s="6">
        <f>COUNTIFS(Table1[MTN Device],Table1[[#This Row],[MTN Device]],Table1[Customer Churn Status],"Yes")/COUNTIF(Table1[MTN Device],Table1[[#This Row],[MTN Device]])</f>
        <v>0.30092592592592593</v>
      </c>
      <c r="Z65">
        <f>IF(Table1[[#This Row],[Customer Churn Status]]="Yes", 1, 0)</f>
        <v>1</v>
      </c>
      <c r="AA65" t="str">
        <f>IF(Table1[[#This Row],[Reasons for Churn]]= "No reason", "No Reason", "Churned")</f>
        <v>Churned</v>
      </c>
      <c r="AB65" t="s">
        <v>76</v>
      </c>
      <c r="AC65">
        <f t="shared" si="0"/>
        <v>65</v>
      </c>
    </row>
    <row r="66" spans="1:29" x14ac:dyDescent="0.25">
      <c r="A66" t="s">
        <v>144</v>
      </c>
      <c r="B66" t="s">
        <v>145</v>
      </c>
      <c r="C66" s="1">
        <v>45658</v>
      </c>
      <c r="D66">
        <v>44</v>
      </c>
      <c r="E66" t="str">
        <f>IF(Table1[[#This Row],[Age]]&lt;=19,"Teenager",
 IF(Table1[[#This Row],[Age]]&lt;=29,"Young Adult",
 IF(Table1[[#This Row],[Age]]&lt;=39,"Adult",
 IF(Table1[[#This Row],[Age]]&lt;=54,"Middle-Aged Adult",
 IF(Table1[[#This Row],[Age]]&lt;=64,"Pre-Retirement",
 "Senior/Retiree")))))</f>
        <v>Middle-Aged Adult</v>
      </c>
      <c r="F66" t="s">
        <v>146</v>
      </c>
      <c r="G66" t="e">
        <f>VLOOKUP(Table1[[#This Row],[State]],#REF!,2,FALSE)</f>
        <v>#REF!</v>
      </c>
      <c r="H66" t="s">
        <v>41</v>
      </c>
      <c r="I66">
        <f>COUNTIF(A:A,Table1[[#This Row],[Customer ID]])</f>
        <v>3</v>
      </c>
      <c r="J66" t="str">
        <f>IF(Table1[[#This Row],[Device Count]]&gt;1,"Multiple Devices", "Single Device")</f>
        <v>Multiple Devices</v>
      </c>
      <c r="K66" t="s">
        <v>21</v>
      </c>
      <c r="L66" s="26">
        <v>2</v>
      </c>
      <c r="M66" t="s">
        <v>22</v>
      </c>
      <c r="N66">
        <v>49</v>
      </c>
      <c r="O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6" t="s">
        <v>38</v>
      </c>
      <c r="Q66" s="2">
        <v>20000</v>
      </c>
      <c r="R66">
        <v>9</v>
      </c>
      <c r="S66" s="3">
        <v>180000</v>
      </c>
      <c r="T66" s="3">
        <f>SUMIF(A:A,Table1[[#This Row],[Customer ID]],S:S)</f>
        <v>1345000</v>
      </c>
      <c r="U66" s="3" t="str" cm="1">
        <f t="array" ref="U66">_xlfn.SWITCH(TRUE,
Table1[[#This Row],[Total user revenue]]&gt;=1500000,"High-Premium",
Table1[[#This Row],[Total user revenue]]&gt;=500000,"Premium",
Table1[[#This Row],[Total user revenue]]&gt;=100000,"Standard",
"Basic")</f>
        <v>Premium</v>
      </c>
      <c r="V66" s="32">
        <f>SUMIF(A:A,Table1[[#This Row],[Customer ID]],W:W)</f>
        <v>261.29999999999995</v>
      </c>
      <c r="W66">
        <v>93.27</v>
      </c>
      <c r="X66" t="s">
        <v>24</v>
      </c>
      <c r="Y66" s="6">
        <f>COUNTIFS(Table1[MTN Device],Table1[[#This Row],[MTN Device]],Table1[Customer Churn Status],"Yes")/COUNTIF(Table1[MTN Device],Table1[[#This Row],[MTN Device]])</f>
        <v>0.26754385964912281</v>
      </c>
      <c r="Z66">
        <f>IF(Table1[[#This Row],[Customer Churn Status]]="Yes", 1, 0)</f>
        <v>1</v>
      </c>
      <c r="AA66" t="str">
        <f>IF(Table1[[#This Row],[Reasons for Churn]]= "No reason", "No Reason", "Churned")</f>
        <v>Churned</v>
      </c>
      <c r="AB66" t="s">
        <v>76</v>
      </c>
      <c r="AC66">
        <f t="shared" ref="AC66:AC129" si="1">IF(L66=1,50,IF(L66=2,40,IF(L66=3,20,IF(L66=4,10,IF(L66=5,5,0)))))
+ IF(N66&lt;=3,30,IF(N66&lt;=12,20,IF(N66&lt;=24,10,5)))
+ IF(I66&gt;=3,10,5)
+ IF(V66&gt;150,10,0)</f>
        <v>65</v>
      </c>
    </row>
    <row r="67" spans="1:29" x14ac:dyDescent="0.25">
      <c r="A67" t="s">
        <v>144</v>
      </c>
      <c r="B67" t="s">
        <v>145</v>
      </c>
      <c r="C67" s="1">
        <v>45658</v>
      </c>
      <c r="D67">
        <v>44</v>
      </c>
      <c r="E67" t="str">
        <f>IF(Table1[[#This Row],[Age]]&lt;=19,"Teenager",
 IF(Table1[[#This Row],[Age]]&lt;=29,"Young Adult",
 IF(Table1[[#This Row],[Age]]&lt;=39,"Adult",
 IF(Table1[[#This Row],[Age]]&lt;=54,"Middle-Aged Adult",
 IF(Table1[[#This Row],[Age]]&lt;=64,"Pre-Retirement",
 "Senior/Retiree")))))</f>
        <v>Middle-Aged Adult</v>
      </c>
      <c r="F67" t="s">
        <v>146</v>
      </c>
      <c r="G67" t="e">
        <f>VLOOKUP(Table1[[#This Row],[State]],#REF!,2,FALSE)</f>
        <v>#REF!</v>
      </c>
      <c r="H67" t="s">
        <v>36</v>
      </c>
      <c r="I67">
        <f>COUNTIF(A:A,Table1[[#This Row],[Customer ID]])</f>
        <v>3</v>
      </c>
      <c r="J67" t="str">
        <f>IF(Table1[[#This Row],[Device Count]]&gt;1,"Multiple Devices", "Single Device")</f>
        <v>Multiple Devices</v>
      </c>
      <c r="K67" t="s">
        <v>21</v>
      </c>
      <c r="L67" s="26">
        <v>2</v>
      </c>
      <c r="M67" t="s">
        <v>22</v>
      </c>
      <c r="N67">
        <v>49</v>
      </c>
      <c r="O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7" t="s">
        <v>115</v>
      </c>
      <c r="Q67" s="2">
        <v>25000</v>
      </c>
      <c r="R67">
        <v>20</v>
      </c>
      <c r="S67" s="3">
        <v>500000</v>
      </c>
      <c r="T67" s="3">
        <f>SUMIF(A:A,Table1[[#This Row],[Customer ID]],S:S)</f>
        <v>1345000</v>
      </c>
      <c r="U67" s="3" t="str" cm="1">
        <f t="array" ref="U67">_xlfn.SWITCH(TRUE,
Table1[[#This Row],[Total user revenue]]&gt;=1500000,"High-Premium",
Table1[[#This Row],[Total user revenue]]&gt;=500000,"Premium",
Table1[[#This Row],[Total user revenue]]&gt;=100000,"Standard",
"Basic")</f>
        <v>Premium</v>
      </c>
      <c r="V67" s="32">
        <f>SUMIF(A:A,Table1[[#This Row],[Customer ID]],W:W)</f>
        <v>261.29999999999995</v>
      </c>
      <c r="W67">
        <v>33.97</v>
      </c>
      <c r="X67" t="s">
        <v>24</v>
      </c>
      <c r="Y67" s="6">
        <f>COUNTIFS(Table1[MTN Device],Table1[[#This Row],[MTN Device]],Table1[Customer Churn Status],"Yes")/COUNTIF(Table1[MTN Device],Table1[[#This Row],[MTN Device]])</f>
        <v>0.27947598253275108</v>
      </c>
      <c r="Z67">
        <f>IF(Table1[[#This Row],[Customer Churn Status]]="Yes", 1, 0)</f>
        <v>1</v>
      </c>
      <c r="AA67" t="str">
        <f>IF(Table1[[#This Row],[Reasons for Churn]]= "No reason", "No Reason", "Churned")</f>
        <v>Churned</v>
      </c>
      <c r="AB67" t="s">
        <v>76</v>
      </c>
      <c r="AC67">
        <f t="shared" si="1"/>
        <v>65</v>
      </c>
    </row>
    <row r="68" spans="1:29" x14ac:dyDescent="0.25">
      <c r="A68" t="s">
        <v>147</v>
      </c>
      <c r="B68" t="s">
        <v>148</v>
      </c>
      <c r="C68" s="1">
        <v>45658</v>
      </c>
      <c r="D68">
        <v>36</v>
      </c>
      <c r="E68" t="str">
        <f>IF(Table1[[#This Row],[Age]]&lt;=19,"Teenager",
 IF(Table1[[#This Row],[Age]]&lt;=29,"Young Adult",
 IF(Table1[[#This Row],[Age]]&lt;=39,"Adult",
 IF(Table1[[#This Row],[Age]]&lt;=54,"Middle-Aged Adult",
 IF(Table1[[#This Row],[Age]]&lt;=64,"Pre-Retirement",
 "Senior/Retiree")))))</f>
        <v>Adult</v>
      </c>
      <c r="F68" t="s">
        <v>149</v>
      </c>
      <c r="G68" t="e">
        <f>VLOOKUP(Table1[[#This Row],[State]],#REF!,2,FALSE)</f>
        <v>#REF!</v>
      </c>
      <c r="H68" t="s">
        <v>29</v>
      </c>
      <c r="I68">
        <f>COUNTIF(A:A,Table1[[#This Row],[Customer ID]])</f>
        <v>2</v>
      </c>
      <c r="J68" t="str">
        <f>IF(Table1[[#This Row],[Device Count]]&gt;1,"Multiple Devices", "Single Device")</f>
        <v>Multiple Devices</v>
      </c>
      <c r="K68" t="s">
        <v>21</v>
      </c>
      <c r="L68" s="26">
        <v>3</v>
      </c>
      <c r="M68" t="s">
        <v>50</v>
      </c>
      <c r="N68">
        <v>38</v>
      </c>
      <c r="O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8" t="s">
        <v>72</v>
      </c>
      <c r="Q68" s="2">
        <v>350</v>
      </c>
      <c r="R68">
        <v>8</v>
      </c>
      <c r="S68" s="3">
        <v>2800</v>
      </c>
      <c r="T68" s="3">
        <f>SUMIF(A:A,Table1[[#This Row],[Customer ID]],S:S)</f>
        <v>202800</v>
      </c>
      <c r="U68" s="3" t="str" cm="1">
        <f t="array" ref="U68">_xlfn.SWITCH(TRUE,
Table1[[#This Row],[Total user revenue]]&gt;=1500000,"High-Premium",
Table1[[#This Row],[Total user revenue]]&gt;=500000,"Premium",
Table1[[#This Row],[Total user revenue]]&gt;=100000,"Standard",
"Basic")</f>
        <v>Standard</v>
      </c>
      <c r="V68" s="32">
        <f>SUMIF(A:A,Table1[[#This Row],[Customer ID]],W:W)</f>
        <v>155.25</v>
      </c>
      <c r="W68">
        <v>15.66</v>
      </c>
      <c r="X68" t="s">
        <v>39</v>
      </c>
      <c r="Y68" s="6">
        <f>COUNTIFS(Table1[MTN Device],Table1[[#This Row],[MTN Device]],Table1[Customer Churn Status],"Yes")/COUNTIF(Table1[MTN Device],Table1[[#This Row],[MTN Device]])</f>
        <v>0.3122923588039867</v>
      </c>
      <c r="Z68">
        <f>IF(Table1[[#This Row],[Customer Churn Status]]="Yes", 1, 0)</f>
        <v>0</v>
      </c>
      <c r="AA68" t="str">
        <f>IF(Table1[[#This Row],[Reasons for Churn]]= "No reason", "No Reason", "Churned")</f>
        <v>No Reason</v>
      </c>
      <c r="AB68" t="s">
        <v>1083</v>
      </c>
      <c r="AC68">
        <f t="shared" si="1"/>
        <v>40</v>
      </c>
    </row>
    <row r="69" spans="1:29" x14ac:dyDescent="0.25">
      <c r="A69" t="s">
        <v>147</v>
      </c>
      <c r="B69" t="s">
        <v>148</v>
      </c>
      <c r="C69" s="1">
        <v>45658</v>
      </c>
      <c r="D69">
        <v>36</v>
      </c>
      <c r="E69" t="str">
        <f>IF(Table1[[#This Row],[Age]]&lt;=19,"Teenager",
 IF(Table1[[#This Row],[Age]]&lt;=29,"Young Adult",
 IF(Table1[[#This Row],[Age]]&lt;=39,"Adult",
 IF(Table1[[#This Row],[Age]]&lt;=54,"Middle-Aged Adult",
 IF(Table1[[#This Row],[Age]]&lt;=64,"Pre-Retirement",
 "Senior/Retiree")))))</f>
        <v>Adult</v>
      </c>
      <c r="F69" t="s">
        <v>149</v>
      </c>
      <c r="G69" t="e">
        <f>VLOOKUP(Table1[[#This Row],[State]],#REF!,2,FALSE)</f>
        <v>#REF!</v>
      </c>
      <c r="H69" t="s">
        <v>36</v>
      </c>
      <c r="I69">
        <f>COUNTIF(A:A,Table1[[#This Row],[Customer ID]])</f>
        <v>2</v>
      </c>
      <c r="J69" t="str">
        <f>IF(Table1[[#This Row],[Device Count]]&gt;1,"Multiple Devices", "Single Device")</f>
        <v>Multiple Devices</v>
      </c>
      <c r="K69" t="s">
        <v>21</v>
      </c>
      <c r="L69" s="26">
        <v>3</v>
      </c>
      <c r="M69" t="s">
        <v>50</v>
      </c>
      <c r="N69">
        <v>38</v>
      </c>
      <c r="O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9" t="s">
        <v>38</v>
      </c>
      <c r="Q69" s="2">
        <v>20000</v>
      </c>
      <c r="R69">
        <v>10</v>
      </c>
      <c r="S69" s="3">
        <v>200000</v>
      </c>
      <c r="T69" s="3">
        <f>SUMIF(A:A,Table1[[#This Row],[Customer ID]],S:S)</f>
        <v>202800</v>
      </c>
      <c r="U69" s="3" t="str" cm="1">
        <f t="array" ref="U69">_xlfn.SWITCH(TRUE,
Table1[[#This Row],[Total user revenue]]&gt;=1500000,"High-Premium",
Table1[[#This Row],[Total user revenue]]&gt;=500000,"Premium",
Table1[[#This Row],[Total user revenue]]&gt;=100000,"Standard",
"Basic")</f>
        <v>Standard</v>
      </c>
      <c r="V69" s="32">
        <f>SUMIF(A:A,Table1[[#This Row],[Customer ID]],W:W)</f>
        <v>155.25</v>
      </c>
      <c r="W69">
        <v>139.59</v>
      </c>
      <c r="X69" t="s">
        <v>39</v>
      </c>
      <c r="Y69" s="6">
        <f>COUNTIFS(Table1[MTN Device],Table1[[#This Row],[MTN Device]],Table1[Customer Churn Status],"Yes")/COUNTIF(Table1[MTN Device],Table1[[#This Row],[MTN Device]])</f>
        <v>0.27947598253275108</v>
      </c>
      <c r="Z69">
        <f>IF(Table1[[#This Row],[Customer Churn Status]]="Yes", 1, 0)</f>
        <v>0</v>
      </c>
      <c r="AA69" t="str">
        <f>IF(Table1[[#This Row],[Reasons for Churn]]= "No reason", "No Reason", "Churned")</f>
        <v>No Reason</v>
      </c>
      <c r="AB69" t="s">
        <v>1083</v>
      </c>
      <c r="AC69">
        <f t="shared" si="1"/>
        <v>40</v>
      </c>
    </row>
    <row r="70" spans="1:29" x14ac:dyDescent="0.25">
      <c r="A70" t="s">
        <v>150</v>
      </c>
      <c r="B70" t="s">
        <v>151</v>
      </c>
      <c r="C70" s="1">
        <v>45717</v>
      </c>
      <c r="D70">
        <v>21</v>
      </c>
      <c r="E70" t="str">
        <f>IF(Table1[[#This Row],[Age]]&lt;=19,"Teenager",
 IF(Table1[[#This Row],[Age]]&lt;=29,"Young Adult",
 IF(Table1[[#This Row],[Age]]&lt;=39,"Adult",
 IF(Table1[[#This Row],[Age]]&lt;=54,"Middle-Aged Adult",
 IF(Table1[[#This Row],[Age]]&lt;=64,"Pre-Retirement",
 "Senior/Retiree")))))</f>
        <v>Young Adult</v>
      </c>
      <c r="F70" t="s">
        <v>152</v>
      </c>
      <c r="G70" t="e">
        <f>VLOOKUP(Table1[[#This Row],[State]],#REF!,2,FALSE)</f>
        <v>#REF!</v>
      </c>
      <c r="H70" t="s">
        <v>41</v>
      </c>
      <c r="I70">
        <f>COUNTIF(A:A,Table1[[#This Row],[Customer ID]])</f>
        <v>2</v>
      </c>
      <c r="J70" t="str">
        <f>IF(Table1[[#This Row],[Device Count]]&gt;1,"Multiple Devices", "Single Device")</f>
        <v>Multiple Devices</v>
      </c>
      <c r="K70" t="s">
        <v>30</v>
      </c>
      <c r="L70" s="26">
        <v>1</v>
      </c>
      <c r="M70" t="s">
        <v>37</v>
      </c>
      <c r="N70">
        <v>43</v>
      </c>
      <c r="O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0" t="s">
        <v>71</v>
      </c>
      <c r="Q70" s="2">
        <v>14500</v>
      </c>
      <c r="R70">
        <v>12</v>
      </c>
      <c r="S70" s="3">
        <v>174000</v>
      </c>
      <c r="T70" s="3">
        <f>SUMIF(A:A,Table1[[#This Row],[Customer ID]],S:S)</f>
        <v>664000</v>
      </c>
      <c r="U70" s="3" t="str" cm="1">
        <f t="array" ref="U70">_xlfn.SWITCH(TRUE,
Table1[[#This Row],[Total user revenue]]&gt;=1500000,"High-Premium",
Table1[[#This Row],[Total user revenue]]&gt;=500000,"Premium",
Table1[[#This Row],[Total user revenue]]&gt;=100000,"Standard",
"Basic")</f>
        <v>Premium</v>
      </c>
      <c r="V70" s="32">
        <f>SUMIF(A:A,Table1[[#This Row],[Customer ID]],W:W)</f>
        <v>163.17000000000002</v>
      </c>
      <c r="W70">
        <v>21.56</v>
      </c>
      <c r="X70" t="s">
        <v>39</v>
      </c>
      <c r="Y70" s="6">
        <f>COUNTIFS(Table1[MTN Device],Table1[[#This Row],[MTN Device]],Table1[Customer Churn Status],"Yes")/COUNTIF(Table1[MTN Device],Table1[[#This Row],[MTN Device]])</f>
        <v>0.26754385964912281</v>
      </c>
      <c r="Z70">
        <f>IF(Table1[[#This Row],[Customer Churn Status]]="Yes", 1, 0)</f>
        <v>0</v>
      </c>
      <c r="AA70" t="str">
        <f>IF(Table1[[#This Row],[Reasons for Churn]]= "No reason", "No Reason", "Churned")</f>
        <v>No Reason</v>
      </c>
      <c r="AB70" t="s">
        <v>1083</v>
      </c>
      <c r="AC70">
        <f t="shared" si="1"/>
        <v>70</v>
      </c>
    </row>
    <row r="71" spans="1:29" x14ac:dyDescent="0.25">
      <c r="A71" t="s">
        <v>150</v>
      </c>
      <c r="B71" t="s">
        <v>151</v>
      </c>
      <c r="C71" s="1">
        <v>45717</v>
      </c>
      <c r="D71">
        <v>21</v>
      </c>
      <c r="E71" t="str">
        <f>IF(Table1[[#This Row],[Age]]&lt;=19,"Teenager",
 IF(Table1[[#This Row],[Age]]&lt;=29,"Young Adult",
 IF(Table1[[#This Row],[Age]]&lt;=39,"Adult",
 IF(Table1[[#This Row],[Age]]&lt;=54,"Middle-Aged Adult",
 IF(Table1[[#This Row],[Age]]&lt;=64,"Pre-Retirement",
 "Senior/Retiree")))))</f>
        <v>Young Adult</v>
      </c>
      <c r="F71" t="s">
        <v>152</v>
      </c>
      <c r="G71" t="e">
        <f>VLOOKUP(Table1[[#This Row],[State]],#REF!,2,FALSE)</f>
        <v>#REF!</v>
      </c>
      <c r="H71" t="s">
        <v>20</v>
      </c>
      <c r="I71">
        <f>COUNTIF(A:A,Table1[[#This Row],[Customer ID]])</f>
        <v>2</v>
      </c>
      <c r="J71" t="str">
        <f>IF(Table1[[#This Row],[Device Count]]&gt;1,"Multiple Devices", "Single Device")</f>
        <v>Multiple Devices</v>
      </c>
      <c r="K71" t="s">
        <v>30</v>
      </c>
      <c r="L71" s="26">
        <v>1</v>
      </c>
      <c r="M71" t="s">
        <v>37</v>
      </c>
      <c r="N71">
        <v>43</v>
      </c>
      <c r="O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1" t="s">
        <v>23</v>
      </c>
      <c r="Q71" s="2">
        <v>35000</v>
      </c>
      <c r="R71">
        <v>14</v>
      </c>
      <c r="S71" s="3">
        <v>490000</v>
      </c>
      <c r="T71" s="3">
        <f>SUMIF(A:A,Table1[[#This Row],[Customer ID]],S:S)</f>
        <v>664000</v>
      </c>
      <c r="U71" s="3" t="str" cm="1">
        <f t="array" ref="U71">_xlfn.SWITCH(TRUE,
Table1[[#This Row],[Total user revenue]]&gt;=1500000,"High-Premium",
Table1[[#This Row],[Total user revenue]]&gt;=500000,"Premium",
Table1[[#This Row],[Total user revenue]]&gt;=100000,"Standard",
"Basic")</f>
        <v>Premium</v>
      </c>
      <c r="V71" s="32">
        <f>SUMIF(A:A,Table1[[#This Row],[Customer ID]],W:W)</f>
        <v>163.17000000000002</v>
      </c>
      <c r="W71">
        <v>141.61000000000001</v>
      </c>
      <c r="X71" t="s">
        <v>39</v>
      </c>
      <c r="Y71" s="6">
        <f>COUNTIFS(Table1[MTN Device],Table1[[#This Row],[MTN Device]],Table1[Customer Churn Status],"Yes")/COUNTIF(Table1[MTN Device],Table1[[#This Row],[MTN Device]])</f>
        <v>0.30092592592592593</v>
      </c>
      <c r="Z71">
        <f>IF(Table1[[#This Row],[Customer Churn Status]]="Yes", 1, 0)</f>
        <v>0</v>
      </c>
      <c r="AA71" t="str">
        <f>IF(Table1[[#This Row],[Reasons for Churn]]= "No reason", "No Reason", "Churned")</f>
        <v>No Reason</v>
      </c>
      <c r="AB71" t="s">
        <v>1083</v>
      </c>
      <c r="AC71">
        <f t="shared" si="1"/>
        <v>70</v>
      </c>
    </row>
    <row r="72" spans="1:29" x14ac:dyDescent="0.25">
      <c r="A72" t="s">
        <v>153</v>
      </c>
      <c r="B72" t="s">
        <v>154</v>
      </c>
      <c r="C72" s="1">
        <v>45689</v>
      </c>
      <c r="D72">
        <v>50</v>
      </c>
      <c r="E72" t="str">
        <f>IF(Table1[[#This Row],[Age]]&lt;=19,"Teenager",
 IF(Table1[[#This Row],[Age]]&lt;=29,"Young Adult",
 IF(Table1[[#This Row],[Age]]&lt;=39,"Adult",
 IF(Table1[[#This Row],[Age]]&lt;=54,"Middle-Aged Adult",
 IF(Table1[[#This Row],[Age]]&lt;=64,"Pre-Retirement",
 "Senior/Retiree")))))</f>
        <v>Middle-Aged Adult</v>
      </c>
      <c r="F72" t="s">
        <v>86</v>
      </c>
      <c r="G72" t="e">
        <f>VLOOKUP(Table1[[#This Row],[State]],#REF!,2,FALSE)</f>
        <v>#REF!</v>
      </c>
      <c r="H72" t="s">
        <v>41</v>
      </c>
      <c r="I72">
        <f>COUNTIF(A:A,Table1[[#This Row],[Customer ID]])</f>
        <v>1</v>
      </c>
      <c r="J72" t="str">
        <f>IF(Table1[[#This Row],[Device Count]]&gt;1,"Multiple Devices", "Single Device")</f>
        <v>Single Device</v>
      </c>
      <c r="K72" t="s">
        <v>30</v>
      </c>
      <c r="L72" s="26">
        <v>5</v>
      </c>
      <c r="M72" t="s">
        <v>55</v>
      </c>
      <c r="N72">
        <v>30</v>
      </c>
      <c r="O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2" t="s">
        <v>65</v>
      </c>
      <c r="Q72" s="2">
        <v>30000</v>
      </c>
      <c r="R72">
        <v>8</v>
      </c>
      <c r="S72" s="3">
        <v>240000</v>
      </c>
      <c r="T72" s="3">
        <f>SUMIF(A:A,Table1[[#This Row],[Customer ID]],S:S)</f>
        <v>240000</v>
      </c>
      <c r="U72" s="3" t="str" cm="1">
        <f t="array" ref="U72">_xlfn.SWITCH(TRUE,
Table1[[#This Row],[Total user revenue]]&gt;=1500000,"High-Premium",
Table1[[#This Row],[Total user revenue]]&gt;=500000,"Premium",
Table1[[#This Row],[Total user revenue]]&gt;=100000,"Standard",
"Basic")</f>
        <v>Standard</v>
      </c>
      <c r="V72" s="32">
        <f>SUMIF(A:A,Table1[[#This Row],[Customer ID]],W:W)</f>
        <v>176.39</v>
      </c>
      <c r="W72">
        <v>176.39</v>
      </c>
      <c r="X72" t="s">
        <v>24</v>
      </c>
      <c r="Y72" s="6">
        <f>COUNTIFS(Table1[MTN Device],Table1[[#This Row],[MTN Device]],Table1[Customer Churn Status],"Yes")/COUNTIF(Table1[MTN Device],Table1[[#This Row],[MTN Device]])</f>
        <v>0.26754385964912281</v>
      </c>
      <c r="Z72">
        <f>IF(Table1[[#This Row],[Customer Churn Status]]="Yes", 1, 0)</f>
        <v>1</v>
      </c>
      <c r="AA72" t="str">
        <f>IF(Table1[[#This Row],[Reasons for Churn]]= "No reason", "No Reason", "Churned")</f>
        <v>Churned</v>
      </c>
      <c r="AB72" t="s">
        <v>32</v>
      </c>
      <c r="AC72">
        <f t="shared" si="1"/>
        <v>25</v>
      </c>
    </row>
    <row r="73" spans="1:29" x14ac:dyDescent="0.25">
      <c r="A73" t="s">
        <v>155</v>
      </c>
      <c r="B73" t="s">
        <v>156</v>
      </c>
      <c r="C73" s="1">
        <v>45717</v>
      </c>
      <c r="D73">
        <v>64</v>
      </c>
      <c r="E73" t="str">
        <f>IF(Table1[[#This Row],[Age]]&lt;=19,"Teenager",
 IF(Table1[[#This Row],[Age]]&lt;=29,"Young Adult",
 IF(Table1[[#This Row],[Age]]&lt;=39,"Adult",
 IF(Table1[[#This Row],[Age]]&lt;=54,"Middle-Aged Adult",
 IF(Table1[[#This Row],[Age]]&lt;=64,"Pre-Retirement",
 "Senior/Retiree")))))</f>
        <v>Pre-Retirement</v>
      </c>
      <c r="F73" t="s">
        <v>157</v>
      </c>
      <c r="G73" t="e">
        <f>VLOOKUP(Table1[[#This Row],[State]],#REF!,2,FALSE)</f>
        <v>#REF!</v>
      </c>
      <c r="H73" t="s">
        <v>36</v>
      </c>
      <c r="I73">
        <f>COUNTIF(A:A,Table1[[#This Row],[Customer ID]])</f>
        <v>2</v>
      </c>
      <c r="J73" t="str">
        <f>IF(Table1[[#This Row],[Device Count]]&gt;1,"Multiple Devices", "Single Device")</f>
        <v>Multiple Devices</v>
      </c>
      <c r="K73" t="s">
        <v>21</v>
      </c>
      <c r="L73" s="26">
        <v>2</v>
      </c>
      <c r="M73" t="s">
        <v>22</v>
      </c>
      <c r="N73">
        <v>32</v>
      </c>
      <c r="O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3" t="s">
        <v>62</v>
      </c>
      <c r="Q73" s="2">
        <v>24000</v>
      </c>
      <c r="R73">
        <v>9</v>
      </c>
      <c r="S73" s="3">
        <v>216000</v>
      </c>
      <c r="T73" s="3">
        <f>SUMIF(A:A,Table1[[#This Row],[Customer ID]],S:S)</f>
        <v>328000</v>
      </c>
      <c r="U73" s="3" t="str" cm="1">
        <f t="array" ref="U73">_xlfn.SWITCH(TRUE,
Table1[[#This Row],[Total user revenue]]&gt;=1500000,"High-Premium",
Table1[[#This Row],[Total user revenue]]&gt;=500000,"Premium",
Table1[[#This Row],[Total user revenue]]&gt;=100000,"Standard",
"Basic")</f>
        <v>Standard</v>
      </c>
      <c r="V73" s="32">
        <f>SUMIF(A:A,Table1[[#This Row],[Customer ID]],W:W)</f>
        <v>279.69</v>
      </c>
      <c r="W73">
        <v>176.12</v>
      </c>
      <c r="X73" t="s">
        <v>39</v>
      </c>
      <c r="Y73" s="6">
        <f>COUNTIFS(Table1[MTN Device],Table1[[#This Row],[MTN Device]],Table1[Customer Churn Status],"Yes")/COUNTIF(Table1[MTN Device],Table1[[#This Row],[MTN Device]])</f>
        <v>0.27947598253275108</v>
      </c>
      <c r="Z73">
        <f>IF(Table1[[#This Row],[Customer Churn Status]]="Yes", 1, 0)</f>
        <v>0</v>
      </c>
      <c r="AA73" t="str">
        <f>IF(Table1[[#This Row],[Reasons for Churn]]= "No reason", "No Reason", "Churned")</f>
        <v>No Reason</v>
      </c>
      <c r="AB73" t="s">
        <v>1083</v>
      </c>
      <c r="AC73">
        <f t="shared" si="1"/>
        <v>60</v>
      </c>
    </row>
    <row r="74" spans="1:29" x14ac:dyDescent="0.25">
      <c r="A74" t="s">
        <v>155</v>
      </c>
      <c r="B74" t="s">
        <v>156</v>
      </c>
      <c r="C74" s="1">
        <v>45717</v>
      </c>
      <c r="D74">
        <v>64</v>
      </c>
      <c r="E74" t="str">
        <f>IF(Table1[[#This Row],[Age]]&lt;=19,"Teenager",
 IF(Table1[[#This Row],[Age]]&lt;=29,"Young Adult",
 IF(Table1[[#This Row],[Age]]&lt;=39,"Adult",
 IF(Table1[[#This Row],[Age]]&lt;=54,"Middle-Aged Adult",
 IF(Table1[[#This Row],[Age]]&lt;=64,"Pre-Retirement",
 "Senior/Retiree")))))</f>
        <v>Pre-Retirement</v>
      </c>
      <c r="F74" t="s">
        <v>157</v>
      </c>
      <c r="G74" t="e">
        <f>VLOOKUP(Table1[[#This Row],[State]],#REF!,2,FALSE)</f>
        <v>#REF!</v>
      </c>
      <c r="H74" t="s">
        <v>29</v>
      </c>
      <c r="I74">
        <f>COUNTIF(A:A,Table1[[#This Row],[Customer ID]])</f>
        <v>2</v>
      </c>
      <c r="J74" t="str">
        <f>IF(Table1[[#This Row],[Device Count]]&gt;1,"Multiple Devices", "Single Device")</f>
        <v>Multiple Devices</v>
      </c>
      <c r="K74" t="s">
        <v>21</v>
      </c>
      <c r="L74" s="26">
        <v>2</v>
      </c>
      <c r="M74" t="s">
        <v>22</v>
      </c>
      <c r="N74">
        <v>32</v>
      </c>
      <c r="O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4" t="s">
        <v>58</v>
      </c>
      <c r="Q74" s="2">
        <v>16000</v>
      </c>
      <c r="R74">
        <v>7</v>
      </c>
      <c r="S74" s="3">
        <v>112000</v>
      </c>
      <c r="T74" s="3">
        <f>SUMIF(A:A,Table1[[#This Row],[Customer ID]],S:S)</f>
        <v>328000</v>
      </c>
      <c r="U74" s="3" t="str" cm="1">
        <f t="array" ref="U74">_xlfn.SWITCH(TRUE,
Table1[[#This Row],[Total user revenue]]&gt;=1500000,"High-Premium",
Table1[[#This Row],[Total user revenue]]&gt;=500000,"Premium",
Table1[[#This Row],[Total user revenue]]&gt;=100000,"Standard",
"Basic")</f>
        <v>Standard</v>
      </c>
      <c r="V74" s="32">
        <f>SUMIF(A:A,Table1[[#This Row],[Customer ID]],W:W)</f>
        <v>279.69</v>
      </c>
      <c r="W74">
        <v>103.57</v>
      </c>
      <c r="X74" t="s">
        <v>39</v>
      </c>
      <c r="Y74" s="6">
        <f>COUNTIFS(Table1[MTN Device],Table1[[#This Row],[MTN Device]],Table1[Customer Churn Status],"Yes")/COUNTIF(Table1[MTN Device],Table1[[#This Row],[MTN Device]])</f>
        <v>0.3122923588039867</v>
      </c>
      <c r="Z74">
        <f>IF(Table1[[#This Row],[Customer Churn Status]]="Yes", 1, 0)</f>
        <v>0</v>
      </c>
      <c r="AA74" t="str">
        <f>IF(Table1[[#This Row],[Reasons for Churn]]= "No reason", "No Reason", "Churned")</f>
        <v>No Reason</v>
      </c>
      <c r="AB74" t="s">
        <v>1083</v>
      </c>
      <c r="AC74">
        <f t="shared" si="1"/>
        <v>60</v>
      </c>
    </row>
    <row r="75" spans="1:29" x14ac:dyDescent="0.25">
      <c r="A75" t="s">
        <v>158</v>
      </c>
      <c r="B75" t="s">
        <v>159</v>
      </c>
      <c r="C75" s="1">
        <v>45689</v>
      </c>
      <c r="D75">
        <v>46</v>
      </c>
      <c r="E75" t="str">
        <f>IF(Table1[[#This Row],[Age]]&lt;=19,"Teenager",
 IF(Table1[[#This Row],[Age]]&lt;=29,"Young Adult",
 IF(Table1[[#This Row],[Age]]&lt;=39,"Adult",
 IF(Table1[[#This Row],[Age]]&lt;=54,"Middle-Aged Adult",
 IF(Table1[[#This Row],[Age]]&lt;=64,"Pre-Retirement",
 "Senior/Retiree")))))</f>
        <v>Middle-Aged Adult</v>
      </c>
      <c r="F75" t="s">
        <v>110</v>
      </c>
      <c r="G75" t="e">
        <f>VLOOKUP(Table1[[#This Row],[State]],#REF!,2,FALSE)</f>
        <v>#REF!</v>
      </c>
      <c r="H75" t="s">
        <v>29</v>
      </c>
      <c r="I75">
        <f>COUNTIF(A:A,Table1[[#This Row],[Customer ID]])</f>
        <v>2</v>
      </c>
      <c r="J75" t="str">
        <f>IF(Table1[[#This Row],[Device Count]]&gt;1,"Multiple Devices", "Single Device")</f>
        <v>Multiple Devices</v>
      </c>
      <c r="K75" t="s">
        <v>30</v>
      </c>
      <c r="L75" s="26">
        <v>4</v>
      </c>
      <c r="M75" t="s">
        <v>114</v>
      </c>
      <c r="N75">
        <v>36</v>
      </c>
      <c r="O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5" t="s">
        <v>83</v>
      </c>
      <c r="Q75" s="2">
        <v>1000</v>
      </c>
      <c r="R75">
        <v>13</v>
      </c>
      <c r="S75" s="3">
        <v>13000</v>
      </c>
      <c r="T75" s="3">
        <f>SUMIF(A:A,Table1[[#This Row],[Customer ID]],S:S)</f>
        <v>393000</v>
      </c>
      <c r="U75" s="3" t="str" cm="1">
        <f t="array" ref="U75">_xlfn.SWITCH(TRUE,
Table1[[#This Row],[Total user revenue]]&gt;=1500000,"High-Premium",
Table1[[#This Row],[Total user revenue]]&gt;=500000,"Premium",
Table1[[#This Row],[Total user revenue]]&gt;=100000,"Standard",
"Basic")</f>
        <v>Standard</v>
      </c>
      <c r="V75" s="32">
        <f>SUMIF(A:A,Table1[[#This Row],[Customer ID]],W:W)</f>
        <v>120.79</v>
      </c>
      <c r="W75">
        <v>59.2</v>
      </c>
      <c r="X75" t="s">
        <v>39</v>
      </c>
      <c r="Y75" s="6">
        <f>COUNTIFS(Table1[MTN Device],Table1[[#This Row],[MTN Device]],Table1[Customer Churn Status],"Yes")/COUNTIF(Table1[MTN Device],Table1[[#This Row],[MTN Device]])</f>
        <v>0.3122923588039867</v>
      </c>
      <c r="Z75">
        <f>IF(Table1[[#This Row],[Customer Churn Status]]="Yes", 1, 0)</f>
        <v>0</v>
      </c>
      <c r="AA75" t="str">
        <f>IF(Table1[[#This Row],[Reasons for Churn]]= "No reason", "No Reason", "Churned")</f>
        <v>No Reason</v>
      </c>
      <c r="AB75" t="s">
        <v>1083</v>
      </c>
      <c r="AC75">
        <f t="shared" si="1"/>
        <v>20</v>
      </c>
    </row>
    <row r="76" spans="1:29" x14ac:dyDescent="0.25">
      <c r="A76" t="s">
        <v>158</v>
      </c>
      <c r="B76" t="s">
        <v>159</v>
      </c>
      <c r="C76" s="1">
        <v>45689</v>
      </c>
      <c r="D76">
        <v>46</v>
      </c>
      <c r="E76" t="str">
        <f>IF(Table1[[#This Row],[Age]]&lt;=19,"Teenager",
 IF(Table1[[#This Row],[Age]]&lt;=29,"Young Adult",
 IF(Table1[[#This Row],[Age]]&lt;=39,"Adult",
 IF(Table1[[#This Row],[Age]]&lt;=54,"Middle-Aged Adult",
 IF(Table1[[#This Row],[Age]]&lt;=64,"Pre-Retirement",
 "Senior/Retiree")))))</f>
        <v>Middle-Aged Adult</v>
      </c>
      <c r="F76" t="s">
        <v>110</v>
      </c>
      <c r="G76" t="e">
        <f>VLOOKUP(Table1[[#This Row],[State]],#REF!,2,FALSE)</f>
        <v>#REF!</v>
      </c>
      <c r="H76" t="s">
        <v>41</v>
      </c>
      <c r="I76">
        <f>COUNTIF(A:A,Table1[[#This Row],[Customer ID]])</f>
        <v>2</v>
      </c>
      <c r="J76" t="str">
        <f>IF(Table1[[#This Row],[Device Count]]&gt;1,"Multiple Devices", "Single Device")</f>
        <v>Multiple Devices</v>
      </c>
      <c r="K76" t="s">
        <v>30</v>
      </c>
      <c r="L76" s="26">
        <v>4</v>
      </c>
      <c r="M76" t="s">
        <v>114</v>
      </c>
      <c r="N76">
        <v>36</v>
      </c>
      <c r="O7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6" t="s">
        <v>38</v>
      </c>
      <c r="Q76" s="2">
        <v>20000</v>
      </c>
      <c r="R76">
        <v>19</v>
      </c>
      <c r="S76" s="3">
        <v>380000</v>
      </c>
      <c r="T76" s="3">
        <f>SUMIF(A:A,Table1[[#This Row],[Customer ID]],S:S)</f>
        <v>393000</v>
      </c>
      <c r="U76" s="3" t="str" cm="1">
        <f t="array" ref="U76">_xlfn.SWITCH(TRUE,
Table1[[#This Row],[Total user revenue]]&gt;=1500000,"High-Premium",
Table1[[#This Row],[Total user revenue]]&gt;=500000,"Premium",
Table1[[#This Row],[Total user revenue]]&gt;=100000,"Standard",
"Basic")</f>
        <v>Standard</v>
      </c>
      <c r="V76" s="32">
        <f>SUMIF(A:A,Table1[[#This Row],[Customer ID]],W:W)</f>
        <v>120.79</v>
      </c>
      <c r="W76">
        <v>61.59</v>
      </c>
      <c r="X76" t="s">
        <v>39</v>
      </c>
      <c r="Y76" s="6">
        <f>COUNTIFS(Table1[MTN Device],Table1[[#This Row],[MTN Device]],Table1[Customer Churn Status],"Yes")/COUNTIF(Table1[MTN Device],Table1[[#This Row],[MTN Device]])</f>
        <v>0.26754385964912281</v>
      </c>
      <c r="Z76">
        <f>IF(Table1[[#This Row],[Customer Churn Status]]="Yes", 1, 0)</f>
        <v>0</v>
      </c>
      <c r="AA76" t="str">
        <f>IF(Table1[[#This Row],[Reasons for Churn]]= "No reason", "No Reason", "Churned")</f>
        <v>No Reason</v>
      </c>
      <c r="AB76" t="s">
        <v>1083</v>
      </c>
      <c r="AC76">
        <f t="shared" si="1"/>
        <v>20</v>
      </c>
    </row>
    <row r="77" spans="1:29" x14ac:dyDescent="0.25">
      <c r="A77" t="s">
        <v>160</v>
      </c>
      <c r="B77" t="s">
        <v>161</v>
      </c>
      <c r="C77" s="1">
        <v>45717</v>
      </c>
      <c r="D77">
        <v>76</v>
      </c>
      <c r="E77" t="str">
        <f>IF(Table1[[#This Row],[Age]]&lt;=19,"Teenager",
 IF(Table1[[#This Row],[Age]]&lt;=29,"Young Adult",
 IF(Table1[[#This Row],[Age]]&lt;=39,"Adult",
 IF(Table1[[#This Row],[Age]]&lt;=54,"Middle-Aged Adult",
 IF(Table1[[#This Row],[Age]]&lt;=64,"Pre-Retirement",
 "Senior/Retiree")))))</f>
        <v>Senior/Retiree</v>
      </c>
      <c r="F77" t="s">
        <v>75</v>
      </c>
      <c r="G77" t="e">
        <f>VLOOKUP(Table1[[#This Row],[State]],#REF!,2,FALSE)</f>
        <v>#REF!</v>
      </c>
      <c r="H77" t="s">
        <v>36</v>
      </c>
      <c r="I77">
        <f>COUNTIF(A:A,Table1[[#This Row],[Customer ID]])</f>
        <v>2</v>
      </c>
      <c r="J77" t="str">
        <f>IF(Table1[[#This Row],[Device Count]]&gt;1,"Multiple Devices", "Single Device")</f>
        <v>Multiple Devices</v>
      </c>
      <c r="K77" t="s">
        <v>30</v>
      </c>
      <c r="L77" s="26">
        <v>3</v>
      </c>
      <c r="M77" t="s">
        <v>50</v>
      </c>
      <c r="N77">
        <v>28</v>
      </c>
      <c r="O7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7" t="s">
        <v>71</v>
      </c>
      <c r="Q77" s="2">
        <v>14500</v>
      </c>
      <c r="R77">
        <v>7</v>
      </c>
      <c r="S77" s="3">
        <v>101500</v>
      </c>
      <c r="T77" s="3">
        <f>SUMIF(A:A,Table1[[#This Row],[Customer ID]],S:S)</f>
        <v>263500</v>
      </c>
      <c r="U77" s="3" t="str" cm="1">
        <f t="array" ref="U77">_xlfn.SWITCH(TRUE,
Table1[[#This Row],[Total user revenue]]&gt;=1500000,"High-Premium",
Table1[[#This Row],[Total user revenue]]&gt;=500000,"Premium",
Table1[[#This Row],[Total user revenue]]&gt;=100000,"Standard",
"Basic")</f>
        <v>Standard</v>
      </c>
      <c r="V77" s="32">
        <f>SUMIF(A:A,Table1[[#This Row],[Customer ID]],W:W)</f>
        <v>48.92</v>
      </c>
      <c r="W77">
        <v>24.57</v>
      </c>
      <c r="X77" t="s">
        <v>39</v>
      </c>
      <c r="Y77" s="6">
        <f>COUNTIFS(Table1[MTN Device],Table1[[#This Row],[MTN Device]],Table1[Customer Churn Status],"Yes")/COUNTIF(Table1[MTN Device],Table1[[#This Row],[MTN Device]])</f>
        <v>0.27947598253275108</v>
      </c>
      <c r="Z77">
        <f>IF(Table1[[#This Row],[Customer Churn Status]]="Yes", 1, 0)</f>
        <v>0</v>
      </c>
      <c r="AA77" t="str">
        <f>IF(Table1[[#This Row],[Reasons for Churn]]= "No reason", "No Reason", "Churned")</f>
        <v>No Reason</v>
      </c>
      <c r="AB77" t="s">
        <v>1083</v>
      </c>
      <c r="AC77">
        <f t="shared" si="1"/>
        <v>30</v>
      </c>
    </row>
    <row r="78" spans="1:29" x14ac:dyDescent="0.25">
      <c r="A78" t="s">
        <v>160</v>
      </c>
      <c r="B78" t="s">
        <v>161</v>
      </c>
      <c r="C78" s="1">
        <v>45717</v>
      </c>
      <c r="D78">
        <v>76</v>
      </c>
      <c r="E78" t="str">
        <f>IF(Table1[[#This Row],[Age]]&lt;=19,"Teenager",
 IF(Table1[[#This Row],[Age]]&lt;=29,"Young Adult",
 IF(Table1[[#This Row],[Age]]&lt;=39,"Adult",
 IF(Table1[[#This Row],[Age]]&lt;=54,"Middle-Aged Adult",
 IF(Table1[[#This Row],[Age]]&lt;=64,"Pre-Retirement",
 "Senior/Retiree")))))</f>
        <v>Senior/Retiree</v>
      </c>
      <c r="F78" t="s">
        <v>75</v>
      </c>
      <c r="G78" t="e">
        <f>VLOOKUP(Table1[[#This Row],[State]],#REF!,2,FALSE)</f>
        <v>#REF!</v>
      </c>
      <c r="H78" t="s">
        <v>29</v>
      </c>
      <c r="I78">
        <f>COUNTIF(A:A,Table1[[#This Row],[Customer ID]])</f>
        <v>2</v>
      </c>
      <c r="J78" t="str">
        <f>IF(Table1[[#This Row],[Device Count]]&gt;1,"Multiple Devices", "Single Device")</f>
        <v>Multiple Devices</v>
      </c>
      <c r="K78" t="s">
        <v>30</v>
      </c>
      <c r="L78" s="26">
        <v>3</v>
      </c>
      <c r="M78" t="s">
        <v>50</v>
      </c>
      <c r="N78">
        <v>28</v>
      </c>
      <c r="O7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8" t="s">
        <v>51</v>
      </c>
      <c r="Q78" s="2">
        <v>9000</v>
      </c>
      <c r="R78">
        <v>18</v>
      </c>
      <c r="S78" s="3">
        <v>162000</v>
      </c>
      <c r="T78" s="3">
        <f>SUMIF(A:A,Table1[[#This Row],[Customer ID]],S:S)</f>
        <v>263500</v>
      </c>
      <c r="U78" s="3" t="str" cm="1">
        <f t="array" ref="U78">_xlfn.SWITCH(TRUE,
Table1[[#This Row],[Total user revenue]]&gt;=1500000,"High-Premium",
Table1[[#This Row],[Total user revenue]]&gt;=500000,"Premium",
Table1[[#This Row],[Total user revenue]]&gt;=100000,"Standard",
"Basic")</f>
        <v>Standard</v>
      </c>
      <c r="V78" s="32">
        <f>SUMIF(A:A,Table1[[#This Row],[Customer ID]],W:W)</f>
        <v>48.92</v>
      </c>
      <c r="W78">
        <v>24.35</v>
      </c>
      <c r="X78" t="s">
        <v>39</v>
      </c>
      <c r="Y78" s="6">
        <f>COUNTIFS(Table1[MTN Device],Table1[[#This Row],[MTN Device]],Table1[Customer Churn Status],"Yes")/COUNTIF(Table1[MTN Device],Table1[[#This Row],[MTN Device]])</f>
        <v>0.3122923588039867</v>
      </c>
      <c r="Z78">
        <f>IF(Table1[[#This Row],[Customer Churn Status]]="Yes", 1, 0)</f>
        <v>0</v>
      </c>
      <c r="AA78" t="str">
        <f>IF(Table1[[#This Row],[Reasons for Churn]]= "No reason", "No Reason", "Churned")</f>
        <v>No Reason</v>
      </c>
      <c r="AB78" t="s">
        <v>1083</v>
      </c>
      <c r="AC78">
        <f t="shared" si="1"/>
        <v>30</v>
      </c>
    </row>
    <row r="79" spans="1:29" x14ac:dyDescent="0.25">
      <c r="A79" t="s">
        <v>162</v>
      </c>
      <c r="B79" t="s">
        <v>163</v>
      </c>
      <c r="C79" s="1">
        <v>45717</v>
      </c>
      <c r="D79">
        <v>40</v>
      </c>
      <c r="E79" t="str">
        <f>IF(Table1[[#This Row],[Age]]&lt;=19,"Teenager",
 IF(Table1[[#This Row],[Age]]&lt;=29,"Young Adult",
 IF(Table1[[#This Row],[Age]]&lt;=39,"Adult",
 IF(Table1[[#This Row],[Age]]&lt;=54,"Middle-Aged Adult",
 IF(Table1[[#This Row],[Age]]&lt;=64,"Pre-Retirement",
 "Senior/Retiree")))))</f>
        <v>Middle-Aged Adult</v>
      </c>
      <c r="F79" t="s">
        <v>79</v>
      </c>
      <c r="G79" t="e">
        <f>VLOOKUP(Table1[[#This Row],[State]],#REF!,2,FALSE)</f>
        <v>#REF!</v>
      </c>
      <c r="H79" t="s">
        <v>20</v>
      </c>
      <c r="I79">
        <f>COUNTIF(A:A,Table1[[#This Row],[Customer ID]])</f>
        <v>2</v>
      </c>
      <c r="J79" t="str">
        <f>IF(Table1[[#This Row],[Device Count]]&gt;1,"Multiple Devices", "Single Device")</f>
        <v>Multiple Devices</v>
      </c>
      <c r="K79" t="s">
        <v>30</v>
      </c>
      <c r="L79" s="26">
        <v>1</v>
      </c>
      <c r="M79" t="s">
        <v>37</v>
      </c>
      <c r="N79">
        <v>18</v>
      </c>
      <c r="O7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9" t="s">
        <v>46</v>
      </c>
      <c r="Q79" s="2">
        <v>4500</v>
      </c>
      <c r="R79">
        <v>18</v>
      </c>
      <c r="S79" s="3">
        <v>81000</v>
      </c>
      <c r="T79" s="3">
        <f>SUMIF(A:A,Table1[[#This Row],[Customer ID]],S:S)</f>
        <v>82200</v>
      </c>
      <c r="U79" s="3" t="str" cm="1">
        <f t="array" ref="U79">_xlfn.SWITCH(TRUE,
Table1[[#This Row],[Total user revenue]]&gt;=1500000,"High-Premium",
Table1[[#This Row],[Total user revenue]]&gt;=500000,"Premium",
Table1[[#This Row],[Total user revenue]]&gt;=100000,"Standard",
"Basic")</f>
        <v>Basic</v>
      </c>
      <c r="V79" s="32">
        <f>SUMIF(A:A,Table1[[#This Row],[Customer ID]],W:W)</f>
        <v>116.03</v>
      </c>
      <c r="W79">
        <v>60.8</v>
      </c>
      <c r="X79" t="s">
        <v>39</v>
      </c>
      <c r="Y79" s="6">
        <f>COUNTIFS(Table1[MTN Device],Table1[[#This Row],[MTN Device]],Table1[Customer Churn Status],"Yes")/COUNTIF(Table1[MTN Device],Table1[[#This Row],[MTN Device]])</f>
        <v>0.30092592592592593</v>
      </c>
      <c r="Z79">
        <f>IF(Table1[[#This Row],[Customer Churn Status]]="Yes", 1, 0)</f>
        <v>0</v>
      </c>
      <c r="AA79" t="str">
        <f>IF(Table1[[#This Row],[Reasons for Churn]]= "No reason", "No Reason", "Churned")</f>
        <v>No Reason</v>
      </c>
      <c r="AB79" t="s">
        <v>1083</v>
      </c>
      <c r="AC79">
        <f t="shared" si="1"/>
        <v>65</v>
      </c>
    </row>
    <row r="80" spans="1:29" x14ac:dyDescent="0.25">
      <c r="A80" t="s">
        <v>162</v>
      </c>
      <c r="B80" t="s">
        <v>163</v>
      </c>
      <c r="C80" s="1">
        <v>45717</v>
      </c>
      <c r="D80">
        <v>40</v>
      </c>
      <c r="E80" t="str">
        <f>IF(Table1[[#This Row],[Age]]&lt;=19,"Teenager",
 IF(Table1[[#This Row],[Age]]&lt;=29,"Young Adult",
 IF(Table1[[#This Row],[Age]]&lt;=39,"Adult",
 IF(Table1[[#This Row],[Age]]&lt;=54,"Middle-Aged Adult",
 IF(Table1[[#This Row],[Age]]&lt;=64,"Pre-Retirement",
 "Senior/Retiree")))))</f>
        <v>Middle-Aged Adult</v>
      </c>
      <c r="F80" t="s">
        <v>79</v>
      </c>
      <c r="G80" t="e">
        <f>VLOOKUP(Table1[[#This Row],[State]],#REF!,2,FALSE)</f>
        <v>#REF!</v>
      </c>
      <c r="H80" t="s">
        <v>29</v>
      </c>
      <c r="I80">
        <f>COUNTIF(A:A,Table1[[#This Row],[Customer ID]])</f>
        <v>2</v>
      </c>
      <c r="J80" t="str">
        <f>IF(Table1[[#This Row],[Device Count]]&gt;1,"Multiple Devices", "Single Device")</f>
        <v>Multiple Devices</v>
      </c>
      <c r="K80" t="s">
        <v>30</v>
      </c>
      <c r="L80" s="26">
        <v>1</v>
      </c>
      <c r="M80" t="s">
        <v>37</v>
      </c>
      <c r="N80">
        <v>18</v>
      </c>
      <c r="O8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0" t="s">
        <v>164</v>
      </c>
      <c r="Q80" s="2">
        <v>600</v>
      </c>
      <c r="R80">
        <v>2</v>
      </c>
      <c r="S80" s="3">
        <v>1200</v>
      </c>
      <c r="T80" s="3">
        <f>SUMIF(A:A,Table1[[#This Row],[Customer ID]],S:S)</f>
        <v>82200</v>
      </c>
      <c r="U80" s="3" t="str" cm="1">
        <f t="array" ref="U80">_xlfn.SWITCH(TRUE,
Table1[[#This Row],[Total user revenue]]&gt;=1500000,"High-Premium",
Table1[[#This Row],[Total user revenue]]&gt;=500000,"Premium",
Table1[[#This Row],[Total user revenue]]&gt;=100000,"Standard",
"Basic")</f>
        <v>Basic</v>
      </c>
      <c r="V80" s="32">
        <f>SUMIF(A:A,Table1[[#This Row],[Customer ID]],W:W)</f>
        <v>116.03</v>
      </c>
      <c r="W80">
        <v>55.23</v>
      </c>
      <c r="X80" t="s">
        <v>39</v>
      </c>
      <c r="Y80" s="6">
        <f>COUNTIFS(Table1[MTN Device],Table1[[#This Row],[MTN Device]],Table1[Customer Churn Status],"Yes")/COUNTIF(Table1[MTN Device],Table1[[#This Row],[MTN Device]])</f>
        <v>0.3122923588039867</v>
      </c>
      <c r="Z80">
        <f>IF(Table1[[#This Row],[Customer Churn Status]]="Yes", 1, 0)</f>
        <v>0</v>
      </c>
      <c r="AA80" t="str">
        <f>IF(Table1[[#This Row],[Reasons for Churn]]= "No reason", "No Reason", "Churned")</f>
        <v>No Reason</v>
      </c>
      <c r="AB80" t="s">
        <v>1083</v>
      </c>
      <c r="AC80">
        <f t="shared" si="1"/>
        <v>65</v>
      </c>
    </row>
    <row r="81" spans="1:29" x14ac:dyDescent="0.25">
      <c r="A81" t="s">
        <v>165</v>
      </c>
      <c r="B81" t="s">
        <v>166</v>
      </c>
      <c r="C81" s="1">
        <v>45658</v>
      </c>
      <c r="D81">
        <v>32</v>
      </c>
      <c r="E81" t="str">
        <f>IF(Table1[[#This Row],[Age]]&lt;=19,"Teenager",
 IF(Table1[[#This Row],[Age]]&lt;=29,"Young Adult",
 IF(Table1[[#This Row],[Age]]&lt;=39,"Adult",
 IF(Table1[[#This Row],[Age]]&lt;=54,"Middle-Aged Adult",
 IF(Table1[[#This Row],[Age]]&lt;=64,"Pre-Retirement",
 "Senior/Retiree")))))</f>
        <v>Adult</v>
      </c>
      <c r="F81" t="s">
        <v>90</v>
      </c>
      <c r="G81" t="e">
        <f>VLOOKUP(Table1[[#This Row],[State]],#REF!,2,FALSE)</f>
        <v>#REF!</v>
      </c>
      <c r="H81" t="s">
        <v>36</v>
      </c>
      <c r="I81">
        <f>COUNTIF(A:A,Table1[[#This Row],[Customer ID]])</f>
        <v>2</v>
      </c>
      <c r="J81" t="str">
        <f>IF(Table1[[#This Row],[Device Count]]&gt;1,"Multiple Devices", "Single Device")</f>
        <v>Multiple Devices</v>
      </c>
      <c r="K81" t="s">
        <v>21</v>
      </c>
      <c r="L81" s="26">
        <v>5</v>
      </c>
      <c r="M81" t="s">
        <v>55</v>
      </c>
      <c r="N81">
        <v>56</v>
      </c>
      <c r="O8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1" t="s">
        <v>42</v>
      </c>
      <c r="Q81" s="2">
        <v>9000</v>
      </c>
      <c r="R81">
        <v>16</v>
      </c>
      <c r="S81" s="3">
        <v>144000</v>
      </c>
      <c r="T81" s="3">
        <f>SUMIF(A:A,Table1[[#This Row],[Customer ID]],S:S)</f>
        <v>261000</v>
      </c>
      <c r="U81" s="3" t="str" cm="1">
        <f t="array" ref="U81">_xlfn.SWITCH(TRUE,
Table1[[#This Row],[Total user revenue]]&gt;=1500000,"High-Premium",
Table1[[#This Row],[Total user revenue]]&gt;=500000,"Premium",
Table1[[#This Row],[Total user revenue]]&gt;=100000,"Standard",
"Basic")</f>
        <v>Standard</v>
      </c>
      <c r="V81" s="32">
        <f>SUMIF(A:A,Table1[[#This Row],[Customer ID]],W:W)</f>
        <v>215.38</v>
      </c>
      <c r="W81">
        <v>50.87</v>
      </c>
      <c r="X81" t="s">
        <v>24</v>
      </c>
      <c r="Y81" s="6">
        <f>COUNTIFS(Table1[MTN Device],Table1[[#This Row],[MTN Device]],Table1[Customer Churn Status],"Yes")/COUNTIF(Table1[MTN Device],Table1[[#This Row],[MTN Device]])</f>
        <v>0.27947598253275108</v>
      </c>
      <c r="Z81">
        <f>IF(Table1[[#This Row],[Customer Churn Status]]="Yes", 1, 0)</f>
        <v>1</v>
      </c>
      <c r="AA81" t="str">
        <f>IF(Table1[[#This Row],[Reasons for Churn]]= "No reason", "No Reason", "Churned")</f>
        <v>Churned</v>
      </c>
      <c r="AB81" t="s">
        <v>167</v>
      </c>
      <c r="AC81">
        <f t="shared" si="1"/>
        <v>25</v>
      </c>
    </row>
    <row r="82" spans="1:29" x14ac:dyDescent="0.25">
      <c r="A82" t="s">
        <v>165</v>
      </c>
      <c r="B82" t="s">
        <v>166</v>
      </c>
      <c r="C82" s="1">
        <v>45658</v>
      </c>
      <c r="D82">
        <v>32</v>
      </c>
      <c r="E82" t="str">
        <f>IF(Table1[[#This Row],[Age]]&lt;=19,"Teenager",
 IF(Table1[[#This Row],[Age]]&lt;=29,"Young Adult",
 IF(Table1[[#This Row],[Age]]&lt;=39,"Adult",
 IF(Table1[[#This Row],[Age]]&lt;=54,"Middle-Aged Adult",
 IF(Table1[[#This Row],[Age]]&lt;=64,"Pre-Retirement",
 "Senior/Retiree")))))</f>
        <v>Adult</v>
      </c>
      <c r="F82" t="s">
        <v>90</v>
      </c>
      <c r="G82" t="e">
        <f>VLOOKUP(Table1[[#This Row],[State]],#REF!,2,FALSE)</f>
        <v>#REF!</v>
      </c>
      <c r="H82" t="s">
        <v>41</v>
      </c>
      <c r="I82">
        <f>COUNTIF(A:A,Table1[[#This Row],[Customer ID]])</f>
        <v>2</v>
      </c>
      <c r="J82" t="str">
        <f>IF(Table1[[#This Row],[Device Count]]&gt;1,"Multiple Devices", "Single Device")</f>
        <v>Multiple Devices</v>
      </c>
      <c r="K82" t="s">
        <v>21</v>
      </c>
      <c r="L82" s="26">
        <v>5</v>
      </c>
      <c r="M82" t="s">
        <v>55</v>
      </c>
      <c r="N82">
        <v>56</v>
      </c>
      <c r="O8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2" t="s">
        <v>42</v>
      </c>
      <c r="Q82" s="2">
        <v>9000</v>
      </c>
      <c r="R82">
        <v>13</v>
      </c>
      <c r="S82" s="3">
        <v>117000</v>
      </c>
      <c r="T82" s="3">
        <f>SUMIF(A:A,Table1[[#This Row],[Customer ID]],S:S)</f>
        <v>261000</v>
      </c>
      <c r="U82" s="3" t="str" cm="1">
        <f t="array" ref="U82">_xlfn.SWITCH(TRUE,
Table1[[#This Row],[Total user revenue]]&gt;=1500000,"High-Premium",
Table1[[#This Row],[Total user revenue]]&gt;=500000,"Premium",
Table1[[#This Row],[Total user revenue]]&gt;=100000,"Standard",
"Basic")</f>
        <v>Standard</v>
      </c>
      <c r="V82" s="32">
        <f>SUMIF(A:A,Table1[[#This Row],[Customer ID]],W:W)</f>
        <v>215.38</v>
      </c>
      <c r="W82">
        <v>164.51</v>
      </c>
      <c r="X82" t="s">
        <v>24</v>
      </c>
      <c r="Y82" s="6">
        <f>COUNTIFS(Table1[MTN Device],Table1[[#This Row],[MTN Device]],Table1[Customer Churn Status],"Yes")/COUNTIF(Table1[MTN Device],Table1[[#This Row],[MTN Device]])</f>
        <v>0.26754385964912281</v>
      </c>
      <c r="Z82">
        <f>IF(Table1[[#This Row],[Customer Churn Status]]="Yes", 1, 0)</f>
        <v>1</v>
      </c>
      <c r="AA82" t="str">
        <f>IF(Table1[[#This Row],[Reasons for Churn]]= "No reason", "No Reason", "Churned")</f>
        <v>Churned</v>
      </c>
      <c r="AB82" t="s">
        <v>167</v>
      </c>
      <c r="AC82">
        <f t="shared" si="1"/>
        <v>25</v>
      </c>
    </row>
    <row r="83" spans="1:29" x14ac:dyDescent="0.25">
      <c r="A83" t="s">
        <v>168</v>
      </c>
      <c r="B83" t="s">
        <v>169</v>
      </c>
      <c r="C83" s="1">
        <v>45717</v>
      </c>
      <c r="D83">
        <v>25</v>
      </c>
      <c r="E83" t="str">
        <f>IF(Table1[[#This Row],[Age]]&lt;=19,"Teenager",
 IF(Table1[[#This Row],[Age]]&lt;=29,"Young Adult",
 IF(Table1[[#This Row],[Age]]&lt;=39,"Adult",
 IF(Table1[[#This Row],[Age]]&lt;=54,"Middle-Aged Adult",
 IF(Table1[[#This Row],[Age]]&lt;=64,"Pre-Retirement",
 "Senior/Retiree")))))</f>
        <v>Young Adult</v>
      </c>
      <c r="F83" t="s">
        <v>49</v>
      </c>
      <c r="G83" t="e">
        <f>VLOOKUP(Table1[[#This Row],[State]],#REF!,2,FALSE)</f>
        <v>#REF!</v>
      </c>
      <c r="H83" t="s">
        <v>29</v>
      </c>
      <c r="I83">
        <f>COUNTIF(A:A,Table1[[#This Row],[Customer ID]])</f>
        <v>1</v>
      </c>
      <c r="J83" t="str">
        <f>IF(Table1[[#This Row],[Device Count]]&gt;1,"Multiple Devices", "Single Device")</f>
        <v>Single Device</v>
      </c>
      <c r="K83" t="s">
        <v>21</v>
      </c>
      <c r="L83" s="26">
        <v>1</v>
      </c>
      <c r="M83" t="s">
        <v>37</v>
      </c>
      <c r="N83">
        <v>10</v>
      </c>
      <c r="O8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83" t="s">
        <v>72</v>
      </c>
      <c r="Q83" s="2">
        <v>350</v>
      </c>
      <c r="R83">
        <v>13</v>
      </c>
      <c r="S83" s="3">
        <v>4550</v>
      </c>
      <c r="T83" s="3">
        <f>SUMIF(A:A,Table1[[#This Row],[Customer ID]],S:S)</f>
        <v>4550</v>
      </c>
      <c r="U83" s="3" t="str" cm="1">
        <f t="array" ref="U83">_xlfn.SWITCH(TRUE,
Table1[[#This Row],[Total user revenue]]&gt;=1500000,"High-Premium",
Table1[[#This Row],[Total user revenue]]&gt;=500000,"Premium",
Table1[[#This Row],[Total user revenue]]&gt;=100000,"Standard",
"Basic")</f>
        <v>Basic</v>
      </c>
      <c r="V83" s="32">
        <f>SUMIF(A:A,Table1[[#This Row],[Customer ID]],W:W)</f>
        <v>155.25</v>
      </c>
      <c r="W83">
        <v>155.25</v>
      </c>
      <c r="X83" t="s">
        <v>39</v>
      </c>
      <c r="Y83" s="6">
        <f>COUNTIFS(Table1[MTN Device],Table1[[#This Row],[MTN Device]],Table1[Customer Churn Status],"Yes")/COUNTIF(Table1[MTN Device],Table1[[#This Row],[MTN Device]])</f>
        <v>0.3122923588039867</v>
      </c>
      <c r="Z83">
        <f>IF(Table1[[#This Row],[Customer Churn Status]]="Yes", 1, 0)</f>
        <v>0</v>
      </c>
      <c r="AA83" t="str">
        <f>IF(Table1[[#This Row],[Reasons for Churn]]= "No reason", "No Reason", "Churned")</f>
        <v>No Reason</v>
      </c>
      <c r="AB83" t="s">
        <v>1083</v>
      </c>
      <c r="AC83">
        <f t="shared" si="1"/>
        <v>85</v>
      </c>
    </row>
    <row r="84" spans="1:29" x14ac:dyDescent="0.25">
      <c r="A84" t="s">
        <v>170</v>
      </c>
      <c r="B84" t="s">
        <v>171</v>
      </c>
      <c r="C84" s="1">
        <v>45658</v>
      </c>
      <c r="D84">
        <v>72</v>
      </c>
      <c r="E84" t="str">
        <f>IF(Table1[[#This Row],[Age]]&lt;=19,"Teenager",
 IF(Table1[[#This Row],[Age]]&lt;=29,"Young Adult",
 IF(Table1[[#This Row],[Age]]&lt;=39,"Adult",
 IF(Table1[[#This Row],[Age]]&lt;=54,"Middle-Aged Adult",
 IF(Table1[[#This Row],[Age]]&lt;=64,"Pre-Retirement",
 "Senior/Retiree")))))</f>
        <v>Senior/Retiree</v>
      </c>
      <c r="F84" t="s">
        <v>149</v>
      </c>
      <c r="G84" t="e">
        <f>VLOOKUP(Table1[[#This Row],[State]],#REF!,2,FALSE)</f>
        <v>#REF!</v>
      </c>
      <c r="H84" t="s">
        <v>20</v>
      </c>
      <c r="I84">
        <f>COUNTIF(A:A,Table1[[#This Row],[Customer ID]])</f>
        <v>1</v>
      </c>
      <c r="J84" t="str">
        <f>IF(Table1[[#This Row],[Device Count]]&gt;1,"Multiple Devices", "Single Device")</f>
        <v>Single Device</v>
      </c>
      <c r="K84" t="s">
        <v>30</v>
      </c>
      <c r="L84" s="26">
        <v>5</v>
      </c>
      <c r="M84" t="s">
        <v>55</v>
      </c>
      <c r="N84">
        <v>20</v>
      </c>
      <c r="O8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4" t="s">
        <v>46</v>
      </c>
      <c r="Q84" s="2">
        <v>4500</v>
      </c>
      <c r="R84">
        <v>3</v>
      </c>
      <c r="S84" s="3">
        <v>13500</v>
      </c>
      <c r="T84" s="3">
        <f>SUMIF(A:A,Table1[[#This Row],[Customer ID]],S:S)</f>
        <v>13500</v>
      </c>
      <c r="U84" s="3" t="str" cm="1">
        <f t="array" ref="U84">_xlfn.SWITCH(TRUE,
Table1[[#This Row],[Total user revenue]]&gt;=1500000,"High-Premium",
Table1[[#This Row],[Total user revenue]]&gt;=500000,"Premium",
Table1[[#This Row],[Total user revenue]]&gt;=100000,"Standard",
"Basic")</f>
        <v>Basic</v>
      </c>
      <c r="V84" s="32">
        <f>SUMIF(A:A,Table1[[#This Row],[Customer ID]],W:W)</f>
        <v>53.3</v>
      </c>
      <c r="W84">
        <v>53.3</v>
      </c>
      <c r="X84" t="s">
        <v>39</v>
      </c>
      <c r="Y84" s="6">
        <f>COUNTIFS(Table1[MTN Device],Table1[[#This Row],[MTN Device]],Table1[Customer Churn Status],"Yes")/COUNTIF(Table1[MTN Device],Table1[[#This Row],[MTN Device]])</f>
        <v>0.30092592592592593</v>
      </c>
      <c r="Z84">
        <f>IF(Table1[[#This Row],[Customer Churn Status]]="Yes", 1, 0)</f>
        <v>0</v>
      </c>
      <c r="AA84" t="str">
        <f>IF(Table1[[#This Row],[Reasons for Churn]]= "No reason", "No Reason", "Churned")</f>
        <v>No Reason</v>
      </c>
      <c r="AB84" t="s">
        <v>1083</v>
      </c>
      <c r="AC84">
        <f t="shared" si="1"/>
        <v>20</v>
      </c>
    </row>
    <row r="85" spans="1:29" x14ac:dyDescent="0.25">
      <c r="A85" t="s">
        <v>172</v>
      </c>
      <c r="B85" t="s">
        <v>173</v>
      </c>
      <c r="C85" s="1">
        <v>45658</v>
      </c>
      <c r="D85">
        <v>46</v>
      </c>
      <c r="E85" t="str">
        <f>IF(Table1[[#This Row],[Age]]&lt;=19,"Teenager",
 IF(Table1[[#This Row],[Age]]&lt;=29,"Young Adult",
 IF(Table1[[#This Row],[Age]]&lt;=39,"Adult",
 IF(Table1[[#This Row],[Age]]&lt;=54,"Middle-Aged Adult",
 IF(Table1[[#This Row],[Age]]&lt;=64,"Pre-Retirement",
 "Senior/Retiree")))))</f>
        <v>Middle-Aged Adult</v>
      </c>
      <c r="F85" t="s">
        <v>131</v>
      </c>
      <c r="G85" t="e">
        <f>VLOOKUP(Table1[[#This Row],[State]],#REF!,2,FALSE)</f>
        <v>#REF!</v>
      </c>
      <c r="H85" t="s">
        <v>29</v>
      </c>
      <c r="I85">
        <f>COUNTIF(A:A,Table1[[#This Row],[Customer ID]])</f>
        <v>3</v>
      </c>
      <c r="J85" t="str">
        <f>IF(Table1[[#This Row],[Device Count]]&gt;1,"Multiple Devices", "Single Device")</f>
        <v>Multiple Devices</v>
      </c>
      <c r="K85" t="s">
        <v>21</v>
      </c>
      <c r="L85" s="26">
        <v>4</v>
      </c>
      <c r="M85" t="s">
        <v>114</v>
      </c>
      <c r="N85">
        <v>11</v>
      </c>
      <c r="O8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85" t="s">
        <v>72</v>
      </c>
      <c r="Q85" s="2">
        <v>350</v>
      </c>
      <c r="R85">
        <v>10</v>
      </c>
      <c r="S85" s="3">
        <v>3500</v>
      </c>
      <c r="T85" s="3">
        <f>SUMIF(A:A,Table1[[#This Row],[Customer ID]],S:S)</f>
        <v>853500</v>
      </c>
      <c r="U85" s="3" t="str" cm="1">
        <f t="array" ref="U85">_xlfn.SWITCH(TRUE,
Table1[[#This Row],[Total user revenue]]&gt;=1500000,"High-Premium",
Table1[[#This Row],[Total user revenue]]&gt;=500000,"Premium",
Table1[[#This Row],[Total user revenue]]&gt;=100000,"Standard",
"Basic")</f>
        <v>Premium</v>
      </c>
      <c r="V85" s="32">
        <f>SUMIF(A:A,Table1[[#This Row],[Customer ID]],W:W)</f>
        <v>230.34999999999997</v>
      </c>
      <c r="W85">
        <v>57.98</v>
      </c>
      <c r="X85" t="s">
        <v>39</v>
      </c>
      <c r="Y85" s="6">
        <f>COUNTIFS(Table1[MTN Device],Table1[[#This Row],[MTN Device]],Table1[Customer Churn Status],"Yes")/COUNTIF(Table1[MTN Device],Table1[[#This Row],[MTN Device]])</f>
        <v>0.3122923588039867</v>
      </c>
      <c r="Z85">
        <f>IF(Table1[[#This Row],[Customer Churn Status]]="Yes", 1, 0)</f>
        <v>0</v>
      </c>
      <c r="AA85" t="str">
        <f>IF(Table1[[#This Row],[Reasons for Churn]]= "No reason", "No Reason", "Churned")</f>
        <v>No Reason</v>
      </c>
      <c r="AB85" t="s">
        <v>1083</v>
      </c>
      <c r="AC85">
        <f t="shared" si="1"/>
        <v>50</v>
      </c>
    </row>
    <row r="86" spans="1:29" x14ac:dyDescent="0.25">
      <c r="A86" t="s">
        <v>172</v>
      </c>
      <c r="B86" t="s">
        <v>173</v>
      </c>
      <c r="C86" s="1">
        <v>45658</v>
      </c>
      <c r="D86">
        <v>46</v>
      </c>
      <c r="E86" t="str">
        <f>IF(Table1[[#This Row],[Age]]&lt;=19,"Teenager",
 IF(Table1[[#This Row],[Age]]&lt;=29,"Young Adult",
 IF(Table1[[#This Row],[Age]]&lt;=39,"Adult",
 IF(Table1[[#This Row],[Age]]&lt;=54,"Middle-Aged Adult",
 IF(Table1[[#This Row],[Age]]&lt;=64,"Pre-Retirement",
 "Senior/Retiree")))))</f>
        <v>Middle-Aged Adult</v>
      </c>
      <c r="F86" t="s">
        <v>131</v>
      </c>
      <c r="G86" t="e">
        <f>VLOOKUP(Table1[[#This Row],[State]],#REF!,2,FALSE)</f>
        <v>#REF!</v>
      </c>
      <c r="H86" t="s">
        <v>20</v>
      </c>
      <c r="I86">
        <f>COUNTIF(A:A,Table1[[#This Row],[Customer ID]])</f>
        <v>3</v>
      </c>
      <c r="J86" t="str">
        <f>IF(Table1[[#This Row],[Device Count]]&gt;1,"Multiple Devices", "Single Device")</f>
        <v>Multiple Devices</v>
      </c>
      <c r="K86" t="s">
        <v>21</v>
      </c>
      <c r="L86" s="26">
        <v>4</v>
      </c>
      <c r="M86" t="s">
        <v>114</v>
      </c>
      <c r="N86">
        <v>11</v>
      </c>
      <c r="O8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86" t="s">
        <v>23</v>
      </c>
      <c r="Q86" s="2">
        <v>35000</v>
      </c>
      <c r="R86">
        <v>8</v>
      </c>
      <c r="S86" s="3">
        <v>280000</v>
      </c>
      <c r="T86" s="3">
        <f>SUMIF(A:A,Table1[[#This Row],[Customer ID]],S:S)</f>
        <v>853500</v>
      </c>
      <c r="U86" s="3" t="str" cm="1">
        <f t="array" ref="U86">_xlfn.SWITCH(TRUE,
Table1[[#This Row],[Total user revenue]]&gt;=1500000,"High-Premium",
Table1[[#This Row],[Total user revenue]]&gt;=500000,"Premium",
Table1[[#This Row],[Total user revenue]]&gt;=100000,"Standard",
"Basic")</f>
        <v>Premium</v>
      </c>
      <c r="V86" s="32">
        <f>SUMIF(A:A,Table1[[#This Row],[Customer ID]],W:W)</f>
        <v>230.34999999999997</v>
      </c>
      <c r="W86">
        <v>14.7</v>
      </c>
      <c r="X86" t="s">
        <v>39</v>
      </c>
      <c r="Y86" s="6">
        <f>COUNTIFS(Table1[MTN Device],Table1[[#This Row],[MTN Device]],Table1[Customer Churn Status],"Yes")/COUNTIF(Table1[MTN Device],Table1[[#This Row],[MTN Device]])</f>
        <v>0.30092592592592593</v>
      </c>
      <c r="Z86">
        <f>IF(Table1[[#This Row],[Customer Churn Status]]="Yes", 1, 0)</f>
        <v>0</v>
      </c>
      <c r="AA86" t="str">
        <f>IF(Table1[[#This Row],[Reasons for Churn]]= "No reason", "No Reason", "Churned")</f>
        <v>No Reason</v>
      </c>
      <c r="AB86" t="s">
        <v>1083</v>
      </c>
      <c r="AC86">
        <f t="shared" si="1"/>
        <v>50</v>
      </c>
    </row>
    <row r="87" spans="1:29" x14ac:dyDescent="0.25">
      <c r="A87" t="s">
        <v>172</v>
      </c>
      <c r="B87" t="s">
        <v>173</v>
      </c>
      <c r="C87" s="1">
        <v>45658</v>
      </c>
      <c r="D87">
        <v>46</v>
      </c>
      <c r="E87" t="str">
        <f>IF(Table1[[#This Row],[Age]]&lt;=19,"Teenager",
 IF(Table1[[#This Row],[Age]]&lt;=29,"Young Adult",
 IF(Table1[[#This Row],[Age]]&lt;=39,"Adult",
 IF(Table1[[#This Row],[Age]]&lt;=54,"Middle-Aged Adult",
 IF(Table1[[#This Row],[Age]]&lt;=64,"Pre-Retirement",
 "Senior/Retiree")))))</f>
        <v>Middle-Aged Adult</v>
      </c>
      <c r="F87" t="s">
        <v>131</v>
      </c>
      <c r="G87" t="e">
        <f>VLOOKUP(Table1[[#This Row],[State]],#REF!,2,FALSE)</f>
        <v>#REF!</v>
      </c>
      <c r="H87" t="s">
        <v>41</v>
      </c>
      <c r="I87">
        <f>COUNTIF(A:A,Table1[[#This Row],[Customer ID]])</f>
        <v>3</v>
      </c>
      <c r="J87" t="str">
        <f>IF(Table1[[#This Row],[Device Count]]&gt;1,"Multiple Devices", "Single Device")</f>
        <v>Multiple Devices</v>
      </c>
      <c r="K87" t="s">
        <v>21</v>
      </c>
      <c r="L87" s="26">
        <v>4</v>
      </c>
      <c r="M87" t="s">
        <v>114</v>
      </c>
      <c r="N87">
        <v>11</v>
      </c>
      <c r="O8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87" t="s">
        <v>65</v>
      </c>
      <c r="Q87" s="2">
        <v>30000</v>
      </c>
      <c r="R87">
        <v>19</v>
      </c>
      <c r="S87" s="3">
        <v>570000</v>
      </c>
      <c r="T87" s="3">
        <f>SUMIF(A:A,Table1[[#This Row],[Customer ID]],S:S)</f>
        <v>853500</v>
      </c>
      <c r="U87" s="3" t="str" cm="1">
        <f t="array" ref="U87">_xlfn.SWITCH(TRUE,
Table1[[#This Row],[Total user revenue]]&gt;=1500000,"High-Premium",
Table1[[#This Row],[Total user revenue]]&gt;=500000,"Premium",
Table1[[#This Row],[Total user revenue]]&gt;=100000,"Standard",
"Basic")</f>
        <v>Premium</v>
      </c>
      <c r="V87" s="32">
        <f>SUMIF(A:A,Table1[[#This Row],[Customer ID]],W:W)</f>
        <v>230.34999999999997</v>
      </c>
      <c r="W87">
        <v>157.66999999999999</v>
      </c>
      <c r="X87" t="s">
        <v>39</v>
      </c>
      <c r="Y87" s="6">
        <f>COUNTIFS(Table1[MTN Device],Table1[[#This Row],[MTN Device]],Table1[Customer Churn Status],"Yes")/COUNTIF(Table1[MTN Device],Table1[[#This Row],[MTN Device]])</f>
        <v>0.26754385964912281</v>
      </c>
      <c r="Z87">
        <f>IF(Table1[[#This Row],[Customer Churn Status]]="Yes", 1, 0)</f>
        <v>0</v>
      </c>
      <c r="AA87" t="str">
        <f>IF(Table1[[#This Row],[Reasons for Churn]]= "No reason", "No Reason", "Churned")</f>
        <v>No Reason</v>
      </c>
      <c r="AB87" t="s">
        <v>1083</v>
      </c>
      <c r="AC87">
        <f t="shared" si="1"/>
        <v>50</v>
      </c>
    </row>
    <row r="88" spans="1:29" x14ac:dyDescent="0.25">
      <c r="A88" t="s">
        <v>174</v>
      </c>
      <c r="B88" t="s">
        <v>175</v>
      </c>
      <c r="C88" s="1">
        <v>45689</v>
      </c>
      <c r="D88">
        <v>70</v>
      </c>
      <c r="E88" t="str">
        <f>IF(Table1[[#This Row],[Age]]&lt;=19,"Teenager",
 IF(Table1[[#This Row],[Age]]&lt;=29,"Young Adult",
 IF(Table1[[#This Row],[Age]]&lt;=39,"Adult",
 IF(Table1[[#This Row],[Age]]&lt;=54,"Middle-Aged Adult",
 IF(Table1[[#This Row],[Age]]&lt;=64,"Pre-Retirement",
 "Senior/Retiree")))))</f>
        <v>Senior/Retiree</v>
      </c>
      <c r="F88" t="s">
        <v>176</v>
      </c>
      <c r="G88" t="e">
        <f>VLOOKUP(Table1[[#This Row],[State]],#REF!,2,FALSE)</f>
        <v>#REF!</v>
      </c>
      <c r="H88" t="s">
        <v>41</v>
      </c>
      <c r="I88">
        <f>COUNTIF(A:A,Table1[[#This Row],[Customer ID]])</f>
        <v>1</v>
      </c>
      <c r="J88" t="str">
        <f>IF(Table1[[#This Row],[Device Count]]&gt;1,"Multiple Devices", "Single Device")</f>
        <v>Single Device</v>
      </c>
      <c r="K88" t="s">
        <v>21</v>
      </c>
      <c r="L88" s="26">
        <v>3</v>
      </c>
      <c r="M88" t="s">
        <v>50</v>
      </c>
      <c r="N88">
        <v>42</v>
      </c>
      <c r="O8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8" t="s">
        <v>38</v>
      </c>
      <c r="Q88" s="2">
        <v>20000</v>
      </c>
      <c r="R88">
        <v>20</v>
      </c>
      <c r="S88" s="3">
        <v>400000</v>
      </c>
      <c r="T88" s="3">
        <f>SUMIF(A:A,Table1[[#This Row],[Customer ID]],S:S)</f>
        <v>400000</v>
      </c>
      <c r="U88" s="3" t="str" cm="1">
        <f t="array" ref="U88">_xlfn.SWITCH(TRUE,
Table1[[#This Row],[Total user revenue]]&gt;=1500000,"High-Premium",
Table1[[#This Row],[Total user revenue]]&gt;=500000,"Premium",
Table1[[#This Row],[Total user revenue]]&gt;=100000,"Standard",
"Basic")</f>
        <v>Standard</v>
      </c>
      <c r="V88" s="32">
        <f>SUMIF(A:A,Table1[[#This Row],[Customer ID]],W:W)</f>
        <v>158.63</v>
      </c>
      <c r="W88">
        <v>158.63</v>
      </c>
      <c r="X88" t="s">
        <v>39</v>
      </c>
      <c r="Y88" s="6">
        <f>COUNTIFS(Table1[MTN Device],Table1[[#This Row],[MTN Device]],Table1[Customer Churn Status],"Yes")/COUNTIF(Table1[MTN Device],Table1[[#This Row],[MTN Device]])</f>
        <v>0.26754385964912281</v>
      </c>
      <c r="Z88">
        <f>IF(Table1[[#This Row],[Customer Churn Status]]="Yes", 1, 0)</f>
        <v>0</v>
      </c>
      <c r="AA88" t="str">
        <f>IF(Table1[[#This Row],[Reasons for Churn]]= "No reason", "No Reason", "Churned")</f>
        <v>No Reason</v>
      </c>
      <c r="AB88" t="s">
        <v>1083</v>
      </c>
      <c r="AC88">
        <f t="shared" si="1"/>
        <v>40</v>
      </c>
    </row>
    <row r="89" spans="1:29" x14ac:dyDescent="0.25">
      <c r="A89" t="s">
        <v>177</v>
      </c>
      <c r="B89" t="s">
        <v>178</v>
      </c>
      <c r="C89" s="1">
        <v>45717</v>
      </c>
      <c r="D89">
        <v>72</v>
      </c>
      <c r="E89" t="str">
        <f>IF(Table1[[#This Row],[Age]]&lt;=19,"Teenager",
 IF(Table1[[#This Row],[Age]]&lt;=29,"Young Adult",
 IF(Table1[[#This Row],[Age]]&lt;=39,"Adult",
 IF(Table1[[#This Row],[Age]]&lt;=54,"Middle-Aged Adult",
 IF(Table1[[#This Row],[Age]]&lt;=64,"Pre-Retirement",
 "Senior/Retiree")))))</f>
        <v>Senior/Retiree</v>
      </c>
      <c r="F89" t="s">
        <v>176</v>
      </c>
      <c r="G89" t="e">
        <f>VLOOKUP(Table1[[#This Row],[State]],#REF!,2,FALSE)</f>
        <v>#REF!</v>
      </c>
      <c r="H89" t="s">
        <v>29</v>
      </c>
      <c r="I89">
        <f>COUNTIF(A:A,Table1[[#This Row],[Customer ID]])</f>
        <v>3</v>
      </c>
      <c r="J89" t="str">
        <f>IF(Table1[[#This Row],[Device Count]]&gt;1,"Multiple Devices", "Single Device")</f>
        <v>Multiple Devices</v>
      </c>
      <c r="K89" t="s">
        <v>30</v>
      </c>
      <c r="L89" s="26">
        <v>4</v>
      </c>
      <c r="M89" t="s">
        <v>114</v>
      </c>
      <c r="N89">
        <v>45</v>
      </c>
      <c r="O8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9" t="s">
        <v>102</v>
      </c>
      <c r="Q89" s="2">
        <v>900</v>
      </c>
      <c r="R89">
        <v>11</v>
      </c>
      <c r="S89" s="3">
        <v>9900</v>
      </c>
      <c r="T89" s="3">
        <f>SUMIF(A:A,Table1[[#This Row],[Customer ID]],S:S)</f>
        <v>105900</v>
      </c>
      <c r="U89" s="3" t="str" cm="1">
        <f t="array" ref="U89">_xlfn.SWITCH(TRUE,
Table1[[#This Row],[Total user revenue]]&gt;=1500000,"High-Premium",
Table1[[#This Row],[Total user revenue]]&gt;=500000,"Premium",
Table1[[#This Row],[Total user revenue]]&gt;=100000,"Standard",
"Basic")</f>
        <v>Standard</v>
      </c>
      <c r="V89" s="32">
        <f>SUMIF(A:A,Table1[[#This Row],[Customer ID]],W:W)</f>
        <v>301.23</v>
      </c>
      <c r="W89">
        <v>177.94</v>
      </c>
      <c r="X89" t="s">
        <v>39</v>
      </c>
      <c r="Y89" s="6">
        <f>COUNTIFS(Table1[MTN Device],Table1[[#This Row],[MTN Device]],Table1[Customer Churn Status],"Yes")/COUNTIF(Table1[MTN Device],Table1[[#This Row],[MTN Device]])</f>
        <v>0.3122923588039867</v>
      </c>
      <c r="Z89">
        <f>IF(Table1[[#This Row],[Customer Churn Status]]="Yes", 1, 0)</f>
        <v>0</v>
      </c>
      <c r="AA89" t="str">
        <f>IF(Table1[[#This Row],[Reasons for Churn]]= "No reason", "No Reason", "Churned")</f>
        <v>No Reason</v>
      </c>
      <c r="AB89" t="s">
        <v>1083</v>
      </c>
      <c r="AC89">
        <f t="shared" si="1"/>
        <v>35</v>
      </c>
    </row>
    <row r="90" spans="1:29" x14ac:dyDescent="0.25">
      <c r="A90" t="s">
        <v>177</v>
      </c>
      <c r="B90" t="s">
        <v>178</v>
      </c>
      <c r="C90" s="1">
        <v>45717</v>
      </c>
      <c r="D90">
        <v>72</v>
      </c>
      <c r="E90" t="str">
        <f>IF(Table1[[#This Row],[Age]]&lt;=19,"Teenager",
 IF(Table1[[#This Row],[Age]]&lt;=29,"Young Adult",
 IF(Table1[[#This Row],[Age]]&lt;=39,"Adult",
 IF(Table1[[#This Row],[Age]]&lt;=54,"Middle-Aged Adult",
 IF(Table1[[#This Row],[Age]]&lt;=64,"Pre-Retirement",
 "Senior/Retiree")))))</f>
        <v>Senior/Retiree</v>
      </c>
      <c r="F90" t="s">
        <v>176</v>
      </c>
      <c r="G90" t="e">
        <f>VLOOKUP(Table1[[#This Row],[State]],#REF!,2,FALSE)</f>
        <v>#REF!</v>
      </c>
      <c r="H90" t="s">
        <v>20</v>
      </c>
      <c r="I90">
        <f>COUNTIF(A:A,Table1[[#This Row],[Customer ID]])</f>
        <v>3</v>
      </c>
      <c r="J90" t="str">
        <f>IF(Table1[[#This Row],[Device Count]]&gt;1,"Multiple Devices", "Single Device")</f>
        <v>Multiple Devices</v>
      </c>
      <c r="K90" t="s">
        <v>30</v>
      </c>
      <c r="L90" s="26">
        <v>4</v>
      </c>
      <c r="M90" t="s">
        <v>114</v>
      </c>
      <c r="N90">
        <v>45</v>
      </c>
      <c r="O9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0" t="s">
        <v>51</v>
      </c>
      <c r="Q90" s="2">
        <v>9000</v>
      </c>
      <c r="R90">
        <v>8</v>
      </c>
      <c r="S90" s="3">
        <v>72000</v>
      </c>
      <c r="T90" s="3">
        <f>SUMIF(A:A,Table1[[#This Row],[Customer ID]],S:S)</f>
        <v>105900</v>
      </c>
      <c r="U90" s="3" t="str" cm="1">
        <f t="array" ref="U90">_xlfn.SWITCH(TRUE,
Table1[[#This Row],[Total user revenue]]&gt;=1500000,"High-Premium",
Table1[[#This Row],[Total user revenue]]&gt;=500000,"Premium",
Table1[[#This Row],[Total user revenue]]&gt;=100000,"Standard",
"Basic")</f>
        <v>Standard</v>
      </c>
      <c r="V90" s="32">
        <f>SUMIF(A:A,Table1[[#This Row],[Customer ID]],W:W)</f>
        <v>301.23</v>
      </c>
      <c r="W90">
        <v>5.66</v>
      </c>
      <c r="X90" t="s">
        <v>39</v>
      </c>
      <c r="Y90" s="6">
        <f>COUNTIFS(Table1[MTN Device],Table1[[#This Row],[MTN Device]],Table1[Customer Churn Status],"Yes")/COUNTIF(Table1[MTN Device],Table1[[#This Row],[MTN Device]])</f>
        <v>0.30092592592592593</v>
      </c>
      <c r="Z90">
        <f>IF(Table1[[#This Row],[Customer Churn Status]]="Yes", 1, 0)</f>
        <v>0</v>
      </c>
      <c r="AA90" t="str">
        <f>IF(Table1[[#This Row],[Reasons for Churn]]= "No reason", "No Reason", "Churned")</f>
        <v>No Reason</v>
      </c>
      <c r="AB90" t="s">
        <v>1083</v>
      </c>
      <c r="AC90">
        <f t="shared" si="1"/>
        <v>35</v>
      </c>
    </row>
    <row r="91" spans="1:29" x14ac:dyDescent="0.25">
      <c r="A91" t="s">
        <v>177</v>
      </c>
      <c r="B91" t="s">
        <v>178</v>
      </c>
      <c r="C91" s="1">
        <v>45717</v>
      </c>
      <c r="D91">
        <v>72</v>
      </c>
      <c r="E91" t="str">
        <f>IF(Table1[[#This Row],[Age]]&lt;=19,"Teenager",
 IF(Table1[[#This Row],[Age]]&lt;=29,"Young Adult",
 IF(Table1[[#This Row],[Age]]&lt;=39,"Adult",
 IF(Table1[[#This Row],[Age]]&lt;=54,"Middle-Aged Adult",
 IF(Table1[[#This Row],[Age]]&lt;=64,"Pre-Retirement",
 "Senior/Retiree")))))</f>
        <v>Senior/Retiree</v>
      </c>
      <c r="F91" t="s">
        <v>176</v>
      </c>
      <c r="G91" t="e">
        <f>VLOOKUP(Table1[[#This Row],[State]],#REF!,2,FALSE)</f>
        <v>#REF!</v>
      </c>
      <c r="H91" t="s">
        <v>41</v>
      </c>
      <c r="I91">
        <f>COUNTIF(A:A,Table1[[#This Row],[Customer ID]])</f>
        <v>3</v>
      </c>
      <c r="J91" t="str">
        <f>IF(Table1[[#This Row],[Device Count]]&gt;1,"Multiple Devices", "Single Device")</f>
        <v>Multiple Devices</v>
      </c>
      <c r="K91" t="s">
        <v>30</v>
      </c>
      <c r="L91" s="26">
        <v>4</v>
      </c>
      <c r="M91" t="s">
        <v>114</v>
      </c>
      <c r="N91">
        <v>45</v>
      </c>
      <c r="O9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1" t="s">
        <v>62</v>
      </c>
      <c r="Q91" s="2">
        <v>24000</v>
      </c>
      <c r="R91">
        <v>1</v>
      </c>
      <c r="S91" s="3">
        <v>24000</v>
      </c>
      <c r="T91" s="3">
        <f>SUMIF(A:A,Table1[[#This Row],[Customer ID]],S:S)</f>
        <v>105900</v>
      </c>
      <c r="U91" s="3" t="str" cm="1">
        <f t="array" ref="U91">_xlfn.SWITCH(TRUE,
Table1[[#This Row],[Total user revenue]]&gt;=1500000,"High-Premium",
Table1[[#This Row],[Total user revenue]]&gt;=500000,"Premium",
Table1[[#This Row],[Total user revenue]]&gt;=100000,"Standard",
"Basic")</f>
        <v>Standard</v>
      </c>
      <c r="V91" s="32">
        <f>SUMIF(A:A,Table1[[#This Row],[Customer ID]],W:W)</f>
        <v>301.23</v>
      </c>
      <c r="W91">
        <v>117.63</v>
      </c>
      <c r="X91" t="s">
        <v>39</v>
      </c>
      <c r="Y91" s="6">
        <f>COUNTIFS(Table1[MTN Device],Table1[[#This Row],[MTN Device]],Table1[Customer Churn Status],"Yes")/COUNTIF(Table1[MTN Device],Table1[[#This Row],[MTN Device]])</f>
        <v>0.26754385964912281</v>
      </c>
      <c r="Z91">
        <f>IF(Table1[[#This Row],[Customer Churn Status]]="Yes", 1, 0)</f>
        <v>0</v>
      </c>
      <c r="AA91" t="str">
        <f>IF(Table1[[#This Row],[Reasons for Churn]]= "No reason", "No Reason", "Churned")</f>
        <v>No Reason</v>
      </c>
      <c r="AB91" t="s">
        <v>1083</v>
      </c>
      <c r="AC91">
        <f t="shared" si="1"/>
        <v>35</v>
      </c>
    </row>
    <row r="92" spans="1:29" x14ac:dyDescent="0.25">
      <c r="A92" t="s">
        <v>179</v>
      </c>
      <c r="B92" t="s">
        <v>180</v>
      </c>
      <c r="C92" s="1">
        <v>45689</v>
      </c>
      <c r="D92">
        <v>21</v>
      </c>
      <c r="E92" t="str">
        <f>IF(Table1[[#This Row],[Age]]&lt;=19,"Teenager",
 IF(Table1[[#This Row],[Age]]&lt;=29,"Young Adult",
 IF(Table1[[#This Row],[Age]]&lt;=39,"Adult",
 IF(Table1[[#This Row],[Age]]&lt;=54,"Middle-Aged Adult",
 IF(Table1[[#This Row],[Age]]&lt;=64,"Pre-Retirement",
 "Senior/Retiree")))))</f>
        <v>Young Adult</v>
      </c>
      <c r="F92" t="s">
        <v>131</v>
      </c>
      <c r="G92" t="e">
        <f>VLOOKUP(Table1[[#This Row],[State]],#REF!,2,FALSE)</f>
        <v>#REF!</v>
      </c>
      <c r="H92" t="s">
        <v>29</v>
      </c>
      <c r="I92">
        <f>COUNTIF(A:A,Table1[[#This Row],[Customer ID]])</f>
        <v>2</v>
      </c>
      <c r="J92" t="str">
        <f>IF(Table1[[#This Row],[Device Count]]&gt;1,"Multiple Devices", "Single Device")</f>
        <v>Multiple Devices</v>
      </c>
      <c r="K92" t="s">
        <v>30</v>
      </c>
      <c r="L92" s="26">
        <v>3</v>
      </c>
      <c r="M92" t="s">
        <v>50</v>
      </c>
      <c r="N92">
        <v>34</v>
      </c>
      <c r="O9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2" t="s">
        <v>31</v>
      </c>
      <c r="Q92" s="2">
        <v>5500</v>
      </c>
      <c r="R92">
        <v>11</v>
      </c>
      <c r="S92" s="3">
        <v>60500</v>
      </c>
      <c r="T92" s="3">
        <f>SUMIF(A:A,Table1[[#This Row],[Customer ID]],S:S)</f>
        <v>240500</v>
      </c>
      <c r="U92" s="3" t="str" cm="1">
        <f t="array" ref="U92">_xlfn.SWITCH(TRUE,
Table1[[#This Row],[Total user revenue]]&gt;=1500000,"High-Premium",
Table1[[#This Row],[Total user revenue]]&gt;=500000,"Premium",
Table1[[#This Row],[Total user revenue]]&gt;=100000,"Standard",
"Basic")</f>
        <v>Standard</v>
      </c>
      <c r="V92" s="32">
        <f>SUMIF(A:A,Table1[[#This Row],[Customer ID]],W:W)</f>
        <v>204.11</v>
      </c>
      <c r="W92">
        <v>69.92</v>
      </c>
      <c r="X92" t="s">
        <v>24</v>
      </c>
      <c r="Y92" s="6">
        <f>COUNTIFS(Table1[MTN Device],Table1[[#This Row],[MTN Device]],Table1[Customer Churn Status],"Yes")/COUNTIF(Table1[MTN Device],Table1[[#This Row],[MTN Device]])</f>
        <v>0.3122923588039867</v>
      </c>
      <c r="Z92">
        <f>IF(Table1[[#This Row],[Customer Churn Status]]="Yes", 1, 0)</f>
        <v>1</v>
      </c>
      <c r="AA92" t="str">
        <f>IF(Table1[[#This Row],[Reasons for Churn]]= "No reason", "No Reason", "Churned")</f>
        <v>Churned</v>
      </c>
      <c r="AB92" t="s">
        <v>25</v>
      </c>
      <c r="AC92">
        <f t="shared" si="1"/>
        <v>40</v>
      </c>
    </row>
    <row r="93" spans="1:29" x14ac:dyDescent="0.25">
      <c r="A93" t="s">
        <v>179</v>
      </c>
      <c r="B93" t="s">
        <v>180</v>
      </c>
      <c r="C93" s="1">
        <v>45689</v>
      </c>
      <c r="D93">
        <v>21</v>
      </c>
      <c r="E93" t="str">
        <f>IF(Table1[[#This Row],[Age]]&lt;=19,"Teenager",
 IF(Table1[[#This Row],[Age]]&lt;=29,"Young Adult",
 IF(Table1[[#This Row],[Age]]&lt;=39,"Adult",
 IF(Table1[[#This Row],[Age]]&lt;=54,"Middle-Aged Adult",
 IF(Table1[[#This Row],[Age]]&lt;=64,"Pre-Retirement",
 "Senior/Retiree")))))</f>
        <v>Young Adult</v>
      </c>
      <c r="F93" t="s">
        <v>131</v>
      </c>
      <c r="G93" t="e">
        <f>VLOOKUP(Table1[[#This Row],[State]],#REF!,2,FALSE)</f>
        <v>#REF!</v>
      </c>
      <c r="H93" t="s">
        <v>41</v>
      </c>
      <c r="I93">
        <f>COUNTIF(A:A,Table1[[#This Row],[Customer ID]])</f>
        <v>2</v>
      </c>
      <c r="J93" t="str">
        <f>IF(Table1[[#This Row],[Device Count]]&gt;1,"Multiple Devices", "Single Device")</f>
        <v>Multiple Devices</v>
      </c>
      <c r="K93" t="s">
        <v>30</v>
      </c>
      <c r="L93" s="26">
        <v>3</v>
      </c>
      <c r="M93" t="s">
        <v>50</v>
      </c>
      <c r="N93">
        <v>34</v>
      </c>
      <c r="O9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3" t="s">
        <v>65</v>
      </c>
      <c r="Q93" s="2">
        <v>30000</v>
      </c>
      <c r="R93">
        <v>6</v>
      </c>
      <c r="S93" s="3">
        <v>180000</v>
      </c>
      <c r="T93" s="3">
        <f>SUMIF(A:A,Table1[[#This Row],[Customer ID]],S:S)</f>
        <v>240500</v>
      </c>
      <c r="U93" s="3" t="str" cm="1">
        <f t="array" ref="U93">_xlfn.SWITCH(TRUE,
Table1[[#This Row],[Total user revenue]]&gt;=1500000,"High-Premium",
Table1[[#This Row],[Total user revenue]]&gt;=500000,"Premium",
Table1[[#This Row],[Total user revenue]]&gt;=100000,"Standard",
"Basic")</f>
        <v>Standard</v>
      </c>
      <c r="V93" s="32">
        <f>SUMIF(A:A,Table1[[#This Row],[Customer ID]],W:W)</f>
        <v>204.11</v>
      </c>
      <c r="W93">
        <v>134.19</v>
      </c>
      <c r="X93" t="s">
        <v>24</v>
      </c>
      <c r="Y93" s="6">
        <f>COUNTIFS(Table1[MTN Device],Table1[[#This Row],[MTN Device]],Table1[Customer Churn Status],"Yes")/COUNTIF(Table1[MTN Device],Table1[[#This Row],[MTN Device]])</f>
        <v>0.26754385964912281</v>
      </c>
      <c r="Z93">
        <f>IF(Table1[[#This Row],[Customer Churn Status]]="Yes", 1, 0)</f>
        <v>1</v>
      </c>
      <c r="AA93" t="str">
        <f>IF(Table1[[#This Row],[Reasons for Churn]]= "No reason", "No Reason", "Churned")</f>
        <v>Churned</v>
      </c>
      <c r="AB93" t="s">
        <v>25</v>
      </c>
      <c r="AC93">
        <f t="shared" si="1"/>
        <v>40</v>
      </c>
    </row>
    <row r="94" spans="1:29" x14ac:dyDescent="0.25">
      <c r="A94" t="s">
        <v>181</v>
      </c>
      <c r="B94" t="s">
        <v>182</v>
      </c>
      <c r="C94" s="1">
        <v>45689</v>
      </c>
      <c r="D94">
        <v>68</v>
      </c>
      <c r="E94" t="str">
        <f>IF(Table1[[#This Row],[Age]]&lt;=19,"Teenager",
 IF(Table1[[#This Row],[Age]]&lt;=29,"Young Adult",
 IF(Table1[[#This Row],[Age]]&lt;=39,"Adult",
 IF(Table1[[#This Row],[Age]]&lt;=54,"Middle-Aged Adult",
 IF(Table1[[#This Row],[Age]]&lt;=64,"Pre-Retirement",
 "Senior/Retiree")))))</f>
        <v>Senior/Retiree</v>
      </c>
      <c r="F94" t="s">
        <v>90</v>
      </c>
      <c r="G94" t="e">
        <f>VLOOKUP(Table1[[#This Row],[State]],#REF!,2,FALSE)</f>
        <v>#REF!</v>
      </c>
      <c r="H94" t="s">
        <v>36</v>
      </c>
      <c r="I94">
        <f>COUNTIF(A:A,Table1[[#This Row],[Customer ID]])</f>
        <v>2</v>
      </c>
      <c r="J94" t="str">
        <f>IF(Table1[[#This Row],[Device Count]]&gt;1,"Multiple Devices", "Single Device")</f>
        <v>Multiple Devices</v>
      </c>
      <c r="K94" t="s">
        <v>30</v>
      </c>
      <c r="L94" s="26">
        <v>5</v>
      </c>
      <c r="M94" t="s">
        <v>55</v>
      </c>
      <c r="N94">
        <v>43</v>
      </c>
      <c r="O9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4" t="s">
        <v>38</v>
      </c>
      <c r="Q94" s="2">
        <v>20000</v>
      </c>
      <c r="R94">
        <v>13</v>
      </c>
      <c r="S94" s="3">
        <v>260000</v>
      </c>
      <c r="T94" s="3">
        <f>SUMIF(A:A,Table1[[#This Row],[Customer ID]],S:S)</f>
        <v>548000</v>
      </c>
      <c r="U94" s="3" t="str" cm="1">
        <f t="array" ref="U94">_xlfn.SWITCH(TRUE,
Table1[[#This Row],[Total user revenue]]&gt;=1500000,"High-Premium",
Table1[[#This Row],[Total user revenue]]&gt;=500000,"Premium",
Table1[[#This Row],[Total user revenue]]&gt;=100000,"Standard",
"Basic")</f>
        <v>Premium</v>
      </c>
      <c r="V94" s="32">
        <f>SUMIF(A:A,Table1[[#This Row],[Customer ID]],W:W)</f>
        <v>325.75</v>
      </c>
      <c r="W94">
        <v>194.05</v>
      </c>
      <c r="X94" t="s">
        <v>24</v>
      </c>
      <c r="Y94" s="6">
        <f>COUNTIFS(Table1[MTN Device],Table1[[#This Row],[MTN Device]],Table1[Customer Churn Status],"Yes")/COUNTIF(Table1[MTN Device],Table1[[#This Row],[MTN Device]])</f>
        <v>0.27947598253275108</v>
      </c>
      <c r="Z94">
        <f>IF(Table1[[#This Row],[Customer Churn Status]]="Yes", 1, 0)</f>
        <v>1</v>
      </c>
      <c r="AA94" t="str">
        <f>IF(Table1[[#This Row],[Reasons for Churn]]= "No reason", "No Reason", "Churned")</f>
        <v>Churned</v>
      </c>
      <c r="AB94" t="s">
        <v>76</v>
      </c>
      <c r="AC94">
        <f t="shared" si="1"/>
        <v>25</v>
      </c>
    </row>
    <row r="95" spans="1:29" x14ac:dyDescent="0.25">
      <c r="A95" t="s">
        <v>181</v>
      </c>
      <c r="B95" t="s">
        <v>182</v>
      </c>
      <c r="C95" s="1">
        <v>45689</v>
      </c>
      <c r="D95">
        <v>68</v>
      </c>
      <c r="E95" t="str">
        <f>IF(Table1[[#This Row],[Age]]&lt;=19,"Teenager",
 IF(Table1[[#This Row],[Age]]&lt;=29,"Young Adult",
 IF(Table1[[#This Row],[Age]]&lt;=39,"Adult",
 IF(Table1[[#This Row],[Age]]&lt;=54,"Middle-Aged Adult",
 IF(Table1[[#This Row],[Age]]&lt;=64,"Pre-Retirement",
 "Senior/Retiree")))))</f>
        <v>Senior/Retiree</v>
      </c>
      <c r="F95" t="s">
        <v>90</v>
      </c>
      <c r="G95" t="e">
        <f>VLOOKUP(Table1[[#This Row],[State]],#REF!,2,FALSE)</f>
        <v>#REF!</v>
      </c>
      <c r="H95" t="s">
        <v>20</v>
      </c>
      <c r="I95">
        <f>COUNTIF(A:A,Table1[[#This Row],[Customer ID]])</f>
        <v>2</v>
      </c>
      <c r="J95" t="str">
        <f>IF(Table1[[#This Row],[Device Count]]&gt;1,"Multiple Devices", "Single Device")</f>
        <v>Multiple Devices</v>
      </c>
      <c r="K95" t="s">
        <v>30</v>
      </c>
      <c r="L95" s="26">
        <v>5</v>
      </c>
      <c r="M95" t="s">
        <v>55</v>
      </c>
      <c r="N95">
        <v>43</v>
      </c>
      <c r="O9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5" t="s">
        <v>58</v>
      </c>
      <c r="Q95" s="2">
        <v>16000</v>
      </c>
      <c r="R95">
        <v>18</v>
      </c>
      <c r="S95" s="3">
        <v>288000</v>
      </c>
      <c r="T95" s="3">
        <f>SUMIF(A:A,Table1[[#This Row],[Customer ID]],S:S)</f>
        <v>548000</v>
      </c>
      <c r="U95" s="3" t="str" cm="1">
        <f t="array" ref="U95">_xlfn.SWITCH(TRUE,
Table1[[#This Row],[Total user revenue]]&gt;=1500000,"High-Premium",
Table1[[#This Row],[Total user revenue]]&gt;=500000,"Premium",
Table1[[#This Row],[Total user revenue]]&gt;=100000,"Standard",
"Basic")</f>
        <v>Premium</v>
      </c>
      <c r="V95" s="32">
        <f>SUMIF(A:A,Table1[[#This Row],[Customer ID]],W:W)</f>
        <v>325.75</v>
      </c>
      <c r="W95">
        <v>131.69999999999999</v>
      </c>
      <c r="X95" t="s">
        <v>24</v>
      </c>
      <c r="Y95" s="6">
        <f>COUNTIFS(Table1[MTN Device],Table1[[#This Row],[MTN Device]],Table1[Customer Churn Status],"Yes")/COUNTIF(Table1[MTN Device],Table1[[#This Row],[MTN Device]])</f>
        <v>0.30092592592592593</v>
      </c>
      <c r="Z95">
        <f>IF(Table1[[#This Row],[Customer Churn Status]]="Yes", 1, 0)</f>
        <v>1</v>
      </c>
      <c r="AA95" t="str">
        <f>IF(Table1[[#This Row],[Reasons for Churn]]= "No reason", "No Reason", "Churned")</f>
        <v>Churned</v>
      </c>
      <c r="AB95" t="s">
        <v>76</v>
      </c>
      <c r="AC95">
        <f t="shared" si="1"/>
        <v>25</v>
      </c>
    </row>
    <row r="96" spans="1:29" x14ac:dyDescent="0.25">
      <c r="A96" t="s">
        <v>183</v>
      </c>
      <c r="B96" t="s">
        <v>184</v>
      </c>
      <c r="C96" s="1">
        <v>45717</v>
      </c>
      <c r="D96">
        <v>68</v>
      </c>
      <c r="E96" t="str">
        <f>IF(Table1[[#This Row],[Age]]&lt;=19,"Teenager",
 IF(Table1[[#This Row],[Age]]&lt;=29,"Young Adult",
 IF(Table1[[#This Row],[Age]]&lt;=39,"Adult",
 IF(Table1[[#This Row],[Age]]&lt;=54,"Middle-Aged Adult",
 IF(Table1[[#This Row],[Age]]&lt;=64,"Pre-Retirement",
 "Senior/Retiree")))))</f>
        <v>Senior/Retiree</v>
      </c>
      <c r="F96" t="s">
        <v>49</v>
      </c>
      <c r="G96" t="e">
        <f>VLOOKUP(Table1[[#This Row],[State]],#REF!,2,FALSE)</f>
        <v>#REF!</v>
      </c>
      <c r="H96" t="s">
        <v>29</v>
      </c>
      <c r="I96">
        <f>COUNTIF(A:A,Table1[[#This Row],[Customer ID]])</f>
        <v>3</v>
      </c>
      <c r="J96" t="str">
        <f>IF(Table1[[#This Row],[Device Count]]&gt;1,"Multiple Devices", "Single Device")</f>
        <v>Multiple Devices</v>
      </c>
      <c r="K96" t="s">
        <v>21</v>
      </c>
      <c r="L96" s="26">
        <v>5</v>
      </c>
      <c r="M96" t="s">
        <v>55</v>
      </c>
      <c r="N96">
        <v>34</v>
      </c>
      <c r="O9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6" t="s">
        <v>40</v>
      </c>
      <c r="Q96" s="2">
        <v>500</v>
      </c>
      <c r="R96">
        <v>10</v>
      </c>
      <c r="S96" s="3">
        <v>5000</v>
      </c>
      <c r="T96" s="3">
        <f>SUMIF(A:A,Table1[[#This Row],[Customer ID]],S:S)</f>
        <v>637000</v>
      </c>
      <c r="U96" s="3" t="str" cm="1">
        <f t="array" ref="U96">_xlfn.SWITCH(TRUE,
Table1[[#This Row],[Total user revenue]]&gt;=1500000,"High-Premium",
Table1[[#This Row],[Total user revenue]]&gt;=500000,"Premium",
Table1[[#This Row],[Total user revenue]]&gt;=100000,"Standard",
"Basic")</f>
        <v>Premium</v>
      </c>
      <c r="V96" s="32">
        <f>SUMIF(A:A,Table1[[#This Row],[Customer ID]],W:W)</f>
        <v>292.55999999999995</v>
      </c>
      <c r="W96">
        <v>110.07</v>
      </c>
      <c r="X96" t="s">
        <v>39</v>
      </c>
      <c r="Y96" s="6">
        <f>COUNTIFS(Table1[MTN Device],Table1[[#This Row],[MTN Device]],Table1[Customer Churn Status],"Yes")/COUNTIF(Table1[MTN Device],Table1[[#This Row],[MTN Device]])</f>
        <v>0.3122923588039867</v>
      </c>
      <c r="Z96">
        <f>IF(Table1[[#This Row],[Customer Churn Status]]="Yes", 1, 0)</f>
        <v>0</v>
      </c>
      <c r="AA96" t="str">
        <f>IF(Table1[[#This Row],[Reasons for Churn]]= "No reason", "No Reason", "Churned")</f>
        <v>No Reason</v>
      </c>
      <c r="AB96" t="s">
        <v>1083</v>
      </c>
      <c r="AC96">
        <f t="shared" si="1"/>
        <v>30</v>
      </c>
    </row>
    <row r="97" spans="1:29" x14ac:dyDescent="0.25">
      <c r="A97" t="s">
        <v>183</v>
      </c>
      <c r="B97" t="s">
        <v>184</v>
      </c>
      <c r="C97" s="1">
        <v>45717</v>
      </c>
      <c r="D97">
        <v>68</v>
      </c>
      <c r="E97" t="str">
        <f>IF(Table1[[#This Row],[Age]]&lt;=19,"Teenager",
 IF(Table1[[#This Row],[Age]]&lt;=29,"Young Adult",
 IF(Table1[[#This Row],[Age]]&lt;=39,"Adult",
 IF(Table1[[#This Row],[Age]]&lt;=54,"Middle-Aged Adult",
 IF(Table1[[#This Row],[Age]]&lt;=64,"Pre-Retirement",
 "Senior/Retiree")))))</f>
        <v>Senior/Retiree</v>
      </c>
      <c r="F97" t="s">
        <v>49</v>
      </c>
      <c r="G97" t="e">
        <f>VLOOKUP(Table1[[#This Row],[State]],#REF!,2,FALSE)</f>
        <v>#REF!</v>
      </c>
      <c r="H97" t="s">
        <v>41</v>
      </c>
      <c r="I97">
        <f>COUNTIF(A:A,Table1[[#This Row],[Customer ID]])</f>
        <v>3</v>
      </c>
      <c r="J97" t="str">
        <f>IF(Table1[[#This Row],[Device Count]]&gt;1,"Multiple Devices", "Single Device")</f>
        <v>Multiple Devices</v>
      </c>
      <c r="K97" t="s">
        <v>21</v>
      </c>
      <c r="L97" s="26">
        <v>5</v>
      </c>
      <c r="M97" t="s">
        <v>55</v>
      </c>
      <c r="N97">
        <v>34</v>
      </c>
      <c r="O9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7" t="s">
        <v>71</v>
      </c>
      <c r="Q97" s="2">
        <v>14500</v>
      </c>
      <c r="R97">
        <v>16</v>
      </c>
      <c r="S97" s="3">
        <v>232000</v>
      </c>
      <c r="T97" s="3">
        <f>SUMIF(A:A,Table1[[#This Row],[Customer ID]],S:S)</f>
        <v>637000</v>
      </c>
      <c r="U97" s="3" t="str" cm="1">
        <f t="array" ref="U97">_xlfn.SWITCH(TRUE,
Table1[[#This Row],[Total user revenue]]&gt;=1500000,"High-Premium",
Table1[[#This Row],[Total user revenue]]&gt;=500000,"Premium",
Table1[[#This Row],[Total user revenue]]&gt;=100000,"Standard",
"Basic")</f>
        <v>Premium</v>
      </c>
      <c r="V97" s="32">
        <f>SUMIF(A:A,Table1[[#This Row],[Customer ID]],W:W)</f>
        <v>292.55999999999995</v>
      </c>
      <c r="W97">
        <v>176.23</v>
      </c>
      <c r="X97" t="s">
        <v>39</v>
      </c>
      <c r="Y97" s="6">
        <f>COUNTIFS(Table1[MTN Device],Table1[[#This Row],[MTN Device]],Table1[Customer Churn Status],"Yes")/COUNTIF(Table1[MTN Device],Table1[[#This Row],[MTN Device]])</f>
        <v>0.26754385964912281</v>
      </c>
      <c r="Z97">
        <f>IF(Table1[[#This Row],[Customer Churn Status]]="Yes", 1, 0)</f>
        <v>0</v>
      </c>
      <c r="AA97" t="str">
        <f>IF(Table1[[#This Row],[Reasons for Churn]]= "No reason", "No Reason", "Churned")</f>
        <v>No Reason</v>
      </c>
      <c r="AB97" t="s">
        <v>1083</v>
      </c>
      <c r="AC97">
        <f t="shared" si="1"/>
        <v>30</v>
      </c>
    </row>
    <row r="98" spans="1:29" x14ac:dyDescent="0.25">
      <c r="A98" t="s">
        <v>183</v>
      </c>
      <c r="B98" t="s">
        <v>184</v>
      </c>
      <c r="C98" s="1">
        <v>45717</v>
      </c>
      <c r="D98">
        <v>68</v>
      </c>
      <c r="E98" t="str">
        <f>IF(Table1[[#This Row],[Age]]&lt;=19,"Teenager",
 IF(Table1[[#This Row],[Age]]&lt;=29,"Young Adult",
 IF(Table1[[#This Row],[Age]]&lt;=39,"Adult",
 IF(Table1[[#This Row],[Age]]&lt;=54,"Middle-Aged Adult",
 IF(Table1[[#This Row],[Age]]&lt;=64,"Pre-Retirement",
 "Senior/Retiree")))))</f>
        <v>Senior/Retiree</v>
      </c>
      <c r="F98" t="s">
        <v>49</v>
      </c>
      <c r="G98" t="e">
        <f>VLOOKUP(Table1[[#This Row],[State]],#REF!,2,FALSE)</f>
        <v>#REF!</v>
      </c>
      <c r="H98" t="s">
        <v>36</v>
      </c>
      <c r="I98">
        <f>COUNTIF(A:A,Table1[[#This Row],[Customer ID]])</f>
        <v>3</v>
      </c>
      <c r="J98" t="str">
        <f>IF(Table1[[#This Row],[Device Count]]&gt;1,"Multiple Devices", "Single Device")</f>
        <v>Multiple Devices</v>
      </c>
      <c r="K98" t="s">
        <v>21</v>
      </c>
      <c r="L98" s="26">
        <v>5</v>
      </c>
      <c r="M98" t="s">
        <v>55</v>
      </c>
      <c r="N98">
        <v>34</v>
      </c>
      <c r="O9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8" t="s">
        <v>38</v>
      </c>
      <c r="Q98" s="2">
        <v>20000</v>
      </c>
      <c r="R98">
        <v>20</v>
      </c>
      <c r="S98" s="3">
        <v>400000</v>
      </c>
      <c r="T98" s="3">
        <f>SUMIF(A:A,Table1[[#This Row],[Customer ID]],S:S)</f>
        <v>637000</v>
      </c>
      <c r="U98" s="3" t="str" cm="1">
        <f t="array" ref="U98">_xlfn.SWITCH(TRUE,
Table1[[#This Row],[Total user revenue]]&gt;=1500000,"High-Premium",
Table1[[#This Row],[Total user revenue]]&gt;=500000,"Premium",
Table1[[#This Row],[Total user revenue]]&gt;=100000,"Standard",
"Basic")</f>
        <v>Premium</v>
      </c>
      <c r="V98" s="32">
        <f>SUMIF(A:A,Table1[[#This Row],[Customer ID]],W:W)</f>
        <v>292.55999999999995</v>
      </c>
      <c r="W98">
        <v>6.26</v>
      </c>
      <c r="X98" t="s">
        <v>39</v>
      </c>
      <c r="Y98" s="6">
        <f>COUNTIFS(Table1[MTN Device],Table1[[#This Row],[MTN Device]],Table1[Customer Churn Status],"Yes")/COUNTIF(Table1[MTN Device],Table1[[#This Row],[MTN Device]])</f>
        <v>0.27947598253275108</v>
      </c>
      <c r="Z98">
        <f>IF(Table1[[#This Row],[Customer Churn Status]]="Yes", 1, 0)</f>
        <v>0</v>
      </c>
      <c r="AA98" t="str">
        <f>IF(Table1[[#This Row],[Reasons for Churn]]= "No reason", "No Reason", "Churned")</f>
        <v>No Reason</v>
      </c>
      <c r="AB98" t="s">
        <v>1083</v>
      </c>
      <c r="AC98">
        <f t="shared" si="1"/>
        <v>30</v>
      </c>
    </row>
    <row r="99" spans="1:29" x14ac:dyDescent="0.25">
      <c r="A99" t="s">
        <v>185</v>
      </c>
      <c r="B99" t="s">
        <v>186</v>
      </c>
      <c r="C99" s="1">
        <v>45689</v>
      </c>
      <c r="D99">
        <v>36</v>
      </c>
      <c r="E99" t="str">
        <f>IF(Table1[[#This Row],[Age]]&lt;=19,"Teenager",
 IF(Table1[[#This Row],[Age]]&lt;=29,"Young Adult",
 IF(Table1[[#This Row],[Age]]&lt;=39,"Adult",
 IF(Table1[[#This Row],[Age]]&lt;=54,"Middle-Aged Adult",
 IF(Table1[[#This Row],[Age]]&lt;=64,"Pre-Retirement",
 "Senior/Retiree")))))</f>
        <v>Adult</v>
      </c>
      <c r="F99" t="s">
        <v>149</v>
      </c>
      <c r="G99" t="e">
        <f>VLOOKUP(Table1[[#This Row],[State]],#REF!,2,FALSE)</f>
        <v>#REF!</v>
      </c>
      <c r="H99" t="s">
        <v>29</v>
      </c>
      <c r="I99">
        <f>COUNTIF(A:A,Table1[[#This Row],[Customer ID]])</f>
        <v>1</v>
      </c>
      <c r="J99" t="str">
        <f>IF(Table1[[#This Row],[Device Count]]&gt;1,"Multiple Devices", "Single Device")</f>
        <v>Single Device</v>
      </c>
      <c r="K99" t="s">
        <v>21</v>
      </c>
      <c r="L99" s="26">
        <v>1</v>
      </c>
      <c r="M99" t="s">
        <v>37</v>
      </c>
      <c r="N99">
        <v>36</v>
      </c>
      <c r="O9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9" t="s">
        <v>83</v>
      </c>
      <c r="Q99" s="2">
        <v>1000</v>
      </c>
      <c r="R99">
        <v>5</v>
      </c>
      <c r="S99" s="3">
        <v>5000</v>
      </c>
      <c r="T99" s="3">
        <f>SUMIF(A:A,Table1[[#This Row],[Customer ID]],S:S)</f>
        <v>5000</v>
      </c>
      <c r="U99" s="3" t="str" cm="1">
        <f t="array" ref="U99">_xlfn.SWITCH(TRUE,
Table1[[#This Row],[Total user revenue]]&gt;=1500000,"High-Premium",
Table1[[#This Row],[Total user revenue]]&gt;=500000,"Premium",
Table1[[#This Row],[Total user revenue]]&gt;=100000,"Standard",
"Basic")</f>
        <v>Basic</v>
      </c>
      <c r="V99" s="32">
        <f>SUMIF(A:A,Table1[[#This Row],[Customer ID]],W:W)</f>
        <v>129.72</v>
      </c>
      <c r="W99">
        <v>129.72</v>
      </c>
      <c r="X99" t="s">
        <v>24</v>
      </c>
      <c r="Y99" s="6">
        <f>COUNTIFS(Table1[MTN Device],Table1[[#This Row],[MTN Device]],Table1[Customer Churn Status],"Yes")/COUNTIF(Table1[MTN Device],Table1[[#This Row],[MTN Device]])</f>
        <v>0.3122923588039867</v>
      </c>
      <c r="Z99">
        <f>IF(Table1[[#This Row],[Customer Churn Status]]="Yes", 1, 0)</f>
        <v>1</v>
      </c>
      <c r="AA99" t="str">
        <f>IF(Table1[[#This Row],[Reasons for Churn]]= "No reason", "No Reason", "Churned")</f>
        <v>Churned</v>
      </c>
      <c r="AB99" t="s">
        <v>32</v>
      </c>
      <c r="AC99">
        <f t="shared" si="1"/>
        <v>60</v>
      </c>
    </row>
    <row r="100" spans="1:29" x14ac:dyDescent="0.25">
      <c r="A100" t="s">
        <v>187</v>
      </c>
      <c r="B100" t="s">
        <v>188</v>
      </c>
      <c r="C100" s="1">
        <v>45689</v>
      </c>
      <c r="D100">
        <v>53</v>
      </c>
      <c r="E100" t="str">
        <f>IF(Table1[[#This Row],[Age]]&lt;=19,"Teenager",
 IF(Table1[[#This Row],[Age]]&lt;=29,"Young Adult",
 IF(Table1[[#This Row],[Age]]&lt;=39,"Adult",
 IF(Table1[[#This Row],[Age]]&lt;=54,"Middle-Aged Adult",
 IF(Table1[[#This Row],[Age]]&lt;=64,"Pre-Retirement",
 "Senior/Retiree")))))</f>
        <v>Middle-Aged Adult</v>
      </c>
      <c r="F100" t="s">
        <v>189</v>
      </c>
      <c r="G100" t="e">
        <f>VLOOKUP(Table1[[#This Row],[State]],#REF!,2,FALSE)</f>
        <v>#REF!</v>
      </c>
      <c r="H100" t="s">
        <v>29</v>
      </c>
      <c r="I100">
        <f>COUNTIF(A:A,Table1[[#This Row],[Customer ID]])</f>
        <v>1</v>
      </c>
      <c r="J100" t="str">
        <f>IF(Table1[[#This Row],[Device Count]]&gt;1,"Multiple Devices", "Single Device")</f>
        <v>Single Device</v>
      </c>
      <c r="K100" t="s">
        <v>30</v>
      </c>
      <c r="L100" s="26">
        <v>4</v>
      </c>
      <c r="M100" t="s">
        <v>114</v>
      </c>
      <c r="N100">
        <v>27</v>
      </c>
      <c r="O10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00" t="s">
        <v>72</v>
      </c>
      <c r="Q100" s="2">
        <v>350</v>
      </c>
      <c r="R100">
        <v>17</v>
      </c>
      <c r="S100" s="3">
        <v>5950</v>
      </c>
      <c r="T100" s="3">
        <f>SUMIF(A:A,Table1[[#This Row],[Customer ID]],S:S)</f>
        <v>5950</v>
      </c>
      <c r="U100" s="3" t="str" cm="1">
        <f t="array" ref="U100">_xlfn.SWITCH(TRUE,
Table1[[#This Row],[Total user revenue]]&gt;=1500000,"High-Premium",
Table1[[#This Row],[Total user revenue]]&gt;=500000,"Premium",
Table1[[#This Row],[Total user revenue]]&gt;=100000,"Standard",
"Basic")</f>
        <v>Basic</v>
      </c>
      <c r="V100" s="32">
        <f>SUMIF(A:A,Table1[[#This Row],[Customer ID]],W:W)</f>
        <v>184.41</v>
      </c>
      <c r="W100">
        <v>184.41</v>
      </c>
      <c r="X100" t="s">
        <v>24</v>
      </c>
      <c r="Y100" s="6">
        <f>COUNTIFS(Table1[MTN Device],Table1[[#This Row],[MTN Device]],Table1[Customer Churn Status],"Yes")/COUNTIF(Table1[MTN Device],Table1[[#This Row],[MTN Device]])</f>
        <v>0.3122923588039867</v>
      </c>
      <c r="Z100">
        <f>IF(Table1[[#This Row],[Customer Churn Status]]="Yes", 1, 0)</f>
        <v>1</v>
      </c>
      <c r="AA100" t="str">
        <f>IF(Table1[[#This Row],[Reasons for Churn]]= "No reason", "No Reason", "Churned")</f>
        <v>Churned</v>
      </c>
      <c r="AB100" t="s">
        <v>25</v>
      </c>
      <c r="AC100">
        <f t="shared" si="1"/>
        <v>30</v>
      </c>
    </row>
    <row r="101" spans="1:29" x14ac:dyDescent="0.25">
      <c r="A101" t="s">
        <v>190</v>
      </c>
      <c r="B101" t="s">
        <v>191</v>
      </c>
      <c r="C101" s="1">
        <v>45717</v>
      </c>
      <c r="D101">
        <v>24</v>
      </c>
      <c r="E101" t="str">
        <f>IF(Table1[[#This Row],[Age]]&lt;=19,"Teenager",
 IF(Table1[[#This Row],[Age]]&lt;=29,"Young Adult",
 IF(Table1[[#This Row],[Age]]&lt;=39,"Adult",
 IF(Table1[[#This Row],[Age]]&lt;=54,"Middle-Aged Adult",
 IF(Table1[[#This Row],[Age]]&lt;=64,"Pre-Retirement",
 "Senior/Retiree")))))</f>
        <v>Young Adult</v>
      </c>
      <c r="F101" t="s">
        <v>192</v>
      </c>
      <c r="G101" t="e">
        <f>VLOOKUP(Table1[[#This Row],[State]],#REF!,2,FALSE)</f>
        <v>#REF!</v>
      </c>
      <c r="H101" t="s">
        <v>29</v>
      </c>
      <c r="I101">
        <f>COUNTIF(A:A,Table1[[#This Row],[Customer ID]])</f>
        <v>3</v>
      </c>
      <c r="J101" t="str">
        <f>IF(Table1[[#This Row],[Device Count]]&gt;1,"Multiple Devices", "Single Device")</f>
        <v>Multiple Devices</v>
      </c>
      <c r="K101" t="s">
        <v>30</v>
      </c>
      <c r="L101" s="26">
        <v>1</v>
      </c>
      <c r="M101" t="s">
        <v>37</v>
      </c>
      <c r="N101">
        <v>22</v>
      </c>
      <c r="O10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01" t="s">
        <v>193</v>
      </c>
      <c r="Q101" s="2">
        <v>6500</v>
      </c>
      <c r="R101">
        <v>11</v>
      </c>
      <c r="S101" s="3">
        <v>71500</v>
      </c>
      <c r="T101" s="3">
        <f>SUMIF(A:A,Table1[[#This Row],[Customer ID]],S:S)</f>
        <v>628500</v>
      </c>
      <c r="U101" s="3" t="str" cm="1">
        <f t="array" ref="U101">_xlfn.SWITCH(TRUE,
Table1[[#This Row],[Total user revenue]]&gt;=1500000,"High-Premium",
Table1[[#This Row],[Total user revenue]]&gt;=500000,"Premium",
Table1[[#This Row],[Total user revenue]]&gt;=100000,"Standard",
"Basic")</f>
        <v>Premium</v>
      </c>
      <c r="V101" s="32">
        <f>SUMIF(A:A,Table1[[#This Row],[Customer ID]],W:W)</f>
        <v>436.41999999999996</v>
      </c>
      <c r="W101">
        <v>97.13</v>
      </c>
      <c r="X101" t="s">
        <v>24</v>
      </c>
      <c r="Y101" s="6">
        <f>COUNTIFS(Table1[MTN Device],Table1[[#This Row],[MTN Device]],Table1[Customer Churn Status],"Yes")/COUNTIF(Table1[MTN Device],Table1[[#This Row],[MTN Device]])</f>
        <v>0.3122923588039867</v>
      </c>
      <c r="Z101">
        <f>IF(Table1[[#This Row],[Customer Churn Status]]="Yes", 1, 0)</f>
        <v>1</v>
      </c>
      <c r="AA101" t="str">
        <f>IF(Table1[[#This Row],[Reasons for Churn]]= "No reason", "No Reason", "Churned")</f>
        <v>Churned</v>
      </c>
      <c r="AB101" t="s">
        <v>96</v>
      </c>
      <c r="AC101">
        <f t="shared" si="1"/>
        <v>80</v>
      </c>
    </row>
    <row r="102" spans="1:29" x14ac:dyDescent="0.25">
      <c r="A102" t="s">
        <v>190</v>
      </c>
      <c r="B102" t="s">
        <v>191</v>
      </c>
      <c r="C102" s="1">
        <v>45717</v>
      </c>
      <c r="D102">
        <v>24</v>
      </c>
      <c r="E102" t="str">
        <f>IF(Table1[[#This Row],[Age]]&lt;=19,"Teenager",
 IF(Table1[[#This Row],[Age]]&lt;=29,"Young Adult",
 IF(Table1[[#This Row],[Age]]&lt;=39,"Adult",
 IF(Table1[[#This Row],[Age]]&lt;=54,"Middle-Aged Adult",
 IF(Table1[[#This Row],[Age]]&lt;=64,"Pre-Retirement",
 "Senior/Retiree")))))</f>
        <v>Young Adult</v>
      </c>
      <c r="F102" t="s">
        <v>192</v>
      </c>
      <c r="G102" t="e">
        <f>VLOOKUP(Table1[[#This Row],[State]],#REF!,2,FALSE)</f>
        <v>#REF!</v>
      </c>
      <c r="H102" t="s">
        <v>41</v>
      </c>
      <c r="I102">
        <f>COUNTIF(A:A,Table1[[#This Row],[Customer ID]])</f>
        <v>3</v>
      </c>
      <c r="J102" t="str">
        <f>IF(Table1[[#This Row],[Device Count]]&gt;1,"Multiple Devices", "Single Device")</f>
        <v>Multiple Devices</v>
      </c>
      <c r="K102" t="s">
        <v>30</v>
      </c>
      <c r="L102" s="26">
        <v>1</v>
      </c>
      <c r="M102" t="s">
        <v>37</v>
      </c>
      <c r="N102">
        <v>22</v>
      </c>
      <c r="O10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02" t="s">
        <v>62</v>
      </c>
      <c r="Q102" s="2">
        <v>24000</v>
      </c>
      <c r="R102">
        <v>13</v>
      </c>
      <c r="S102" s="3">
        <v>312000</v>
      </c>
      <c r="T102" s="3">
        <f>SUMIF(A:A,Table1[[#This Row],[Customer ID]],S:S)</f>
        <v>628500</v>
      </c>
      <c r="U102" s="3" t="str" cm="1">
        <f t="array" ref="U102">_xlfn.SWITCH(TRUE,
Table1[[#This Row],[Total user revenue]]&gt;=1500000,"High-Premium",
Table1[[#This Row],[Total user revenue]]&gt;=500000,"Premium",
Table1[[#This Row],[Total user revenue]]&gt;=100000,"Standard",
"Basic")</f>
        <v>Premium</v>
      </c>
      <c r="V102" s="32">
        <f>SUMIF(A:A,Table1[[#This Row],[Customer ID]],W:W)</f>
        <v>436.41999999999996</v>
      </c>
      <c r="W102">
        <v>152.69</v>
      </c>
      <c r="X102" t="s">
        <v>24</v>
      </c>
      <c r="Y102" s="6">
        <f>COUNTIFS(Table1[MTN Device],Table1[[#This Row],[MTN Device]],Table1[Customer Churn Status],"Yes")/COUNTIF(Table1[MTN Device],Table1[[#This Row],[MTN Device]])</f>
        <v>0.26754385964912281</v>
      </c>
      <c r="Z102">
        <f>IF(Table1[[#This Row],[Customer Churn Status]]="Yes", 1, 0)</f>
        <v>1</v>
      </c>
      <c r="AA102" t="str">
        <f>IF(Table1[[#This Row],[Reasons for Churn]]= "No reason", "No Reason", "Churned")</f>
        <v>Churned</v>
      </c>
      <c r="AB102" t="s">
        <v>96</v>
      </c>
      <c r="AC102">
        <f t="shared" si="1"/>
        <v>80</v>
      </c>
    </row>
    <row r="103" spans="1:29" x14ac:dyDescent="0.25">
      <c r="A103" t="s">
        <v>190</v>
      </c>
      <c r="B103" t="s">
        <v>191</v>
      </c>
      <c r="C103" s="1">
        <v>45717</v>
      </c>
      <c r="D103">
        <v>24</v>
      </c>
      <c r="E103" t="str">
        <f>IF(Table1[[#This Row],[Age]]&lt;=19,"Teenager",
 IF(Table1[[#This Row],[Age]]&lt;=29,"Young Adult",
 IF(Table1[[#This Row],[Age]]&lt;=39,"Adult",
 IF(Table1[[#This Row],[Age]]&lt;=54,"Middle-Aged Adult",
 IF(Table1[[#This Row],[Age]]&lt;=64,"Pre-Retirement",
 "Senior/Retiree")))))</f>
        <v>Young Adult</v>
      </c>
      <c r="F103" t="s">
        <v>192</v>
      </c>
      <c r="G103" t="e">
        <f>VLOOKUP(Table1[[#This Row],[State]],#REF!,2,FALSE)</f>
        <v>#REF!</v>
      </c>
      <c r="H103" t="s">
        <v>29</v>
      </c>
      <c r="I103">
        <f>COUNTIF(A:A,Table1[[#This Row],[Customer ID]])</f>
        <v>3</v>
      </c>
      <c r="J103" t="str">
        <f>IF(Table1[[#This Row],[Device Count]]&gt;1,"Multiple Devices", "Single Device")</f>
        <v>Multiple Devices</v>
      </c>
      <c r="K103" t="s">
        <v>30</v>
      </c>
      <c r="L103" s="26">
        <v>1</v>
      </c>
      <c r="M103" t="s">
        <v>37</v>
      </c>
      <c r="N103">
        <v>22</v>
      </c>
      <c r="O10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03" t="s">
        <v>23</v>
      </c>
      <c r="Q103" s="2">
        <v>35000</v>
      </c>
      <c r="R103">
        <v>7</v>
      </c>
      <c r="S103" s="3">
        <v>245000</v>
      </c>
      <c r="T103" s="3">
        <f>SUMIF(A:A,Table1[[#This Row],[Customer ID]],S:S)</f>
        <v>628500</v>
      </c>
      <c r="U103" s="3" t="str" cm="1">
        <f t="array" ref="U103">_xlfn.SWITCH(TRUE,
Table1[[#This Row],[Total user revenue]]&gt;=1500000,"High-Premium",
Table1[[#This Row],[Total user revenue]]&gt;=500000,"Premium",
Table1[[#This Row],[Total user revenue]]&gt;=100000,"Standard",
"Basic")</f>
        <v>Premium</v>
      </c>
      <c r="V103" s="32">
        <f>SUMIF(A:A,Table1[[#This Row],[Customer ID]],W:W)</f>
        <v>436.41999999999996</v>
      </c>
      <c r="W103">
        <v>186.6</v>
      </c>
      <c r="X103" t="s">
        <v>24</v>
      </c>
      <c r="Y103" s="6">
        <f>COUNTIFS(Table1[MTN Device],Table1[[#This Row],[MTN Device]],Table1[Customer Churn Status],"Yes")/COUNTIF(Table1[MTN Device],Table1[[#This Row],[MTN Device]])</f>
        <v>0.3122923588039867</v>
      </c>
      <c r="Z103">
        <f>IF(Table1[[#This Row],[Customer Churn Status]]="Yes", 1, 0)</f>
        <v>1</v>
      </c>
      <c r="AA103" t="str">
        <f>IF(Table1[[#This Row],[Reasons for Churn]]= "No reason", "No Reason", "Churned")</f>
        <v>Churned</v>
      </c>
      <c r="AB103" t="s">
        <v>96</v>
      </c>
      <c r="AC103">
        <f t="shared" si="1"/>
        <v>80</v>
      </c>
    </row>
    <row r="104" spans="1:29" x14ac:dyDescent="0.25">
      <c r="A104" t="s">
        <v>194</v>
      </c>
      <c r="B104" t="s">
        <v>195</v>
      </c>
      <c r="C104" s="1">
        <v>45717</v>
      </c>
      <c r="D104">
        <v>65</v>
      </c>
      <c r="E104" t="str">
        <f>IF(Table1[[#This Row],[Age]]&lt;=19,"Teenager",
 IF(Table1[[#This Row],[Age]]&lt;=29,"Young Adult",
 IF(Table1[[#This Row],[Age]]&lt;=39,"Adult",
 IF(Table1[[#This Row],[Age]]&lt;=54,"Middle-Aged Adult",
 IF(Table1[[#This Row],[Age]]&lt;=64,"Pre-Retirement",
 "Senior/Retiree")))))</f>
        <v>Senior/Retiree</v>
      </c>
      <c r="F104" t="s">
        <v>113</v>
      </c>
      <c r="G104" t="e">
        <f>VLOOKUP(Table1[[#This Row],[State]],#REF!,2,FALSE)</f>
        <v>#REF!</v>
      </c>
      <c r="H104" t="s">
        <v>29</v>
      </c>
      <c r="I104">
        <f>COUNTIF(A:A,Table1[[#This Row],[Customer ID]])</f>
        <v>2</v>
      </c>
      <c r="J104" t="str">
        <f>IF(Table1[[#This Row],[Device Count]]&gt;1,"Multiple Devices", "Single Device")</f>
        <v>Multiple Devices</v>
      </c>
      <c r="K104" t="s">
        <v>30</v>
      </c>
      <c r="L104" s="26">
        <v>4</v>
      </c>
      <c r="M104" t="s">
        <v>114</v>
      </c>
      <c r="N104">
        <v>3</v>
      </c>
      <c r="O10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04" t="s">
        <v>164</v>
      </c>
      <c r="Q104" s="2">
        <v>600</v>
      </c>
      <c r="R104">
        <v>2</v>
      </c>
      <c r="S104" s="3">
        <v>1200</v>
      </c>
      <c r="T104" s="3">
        <f>SUMIF(A:A,Table1[[#This Row],[Customer ID]],S:S)</f>
        <v>571200</v>
      </c>
      <c r="U104" s="3" t="str" cm="1">
        <f t="array" ref="U104">_xlfn.SWITCH(TRUE,
Table1[[#This Row],[Total user revenue]]&gt;=1500000,"High-Premium",
Table1[[#This Row],[Total user revenue]]&gt;=500000,"Premium",
Table1[[#This Row],[Total user revenue]]&gt;=100000,"Standard",
"Basic")</f>
        <v>Premium</v>
      </c>
      <c r="V104" s="32">
        <f>SUMIF(A:A,Table1[[#This Row],[Customer ID]],W:W)</f>
        <v>200.02999999999997</v>
      </c>
      <c r="W104">
        <v>99.32</v>
      </c>
      <c r="X104" t="s">
        <v>39</v>
      </c>
      <c r="Y104" s="6">
        <f>COUNTIFS(Table1[MTN Device],Table1[[#This Row],[MTN Device]],Table1[Customer Churn Status],"Yes")/COUNTIF(Table1[MTN Device],Table1[[#This Row],[MTN Device]])</f>
        <v>0.3122923588039867</v>
      </c>
      <c r="Z104">
        <f>IF(Table1[[#This Row],[Customer Churn Status]]="Yes", 1, 0)</f>
        <v>0</v>
      </c>
      <c r="AA104" t="str">
        <f>IF(Table1[[#This Row],[Reasons for Churn]]= "No reason", "No Reason", "Churned")</f>
        <v>No Reason</v>
      </c>
      <c r="AB104" t="s">
        <v>1083</v>
      </c>
      <c r="AC104">
        <f t="shared" si="1"/>
        <v>55</v>
      </c>
    </row>
    <row r="105" spans="1:29" x14ac:dyDescent="0.25">
      <c r="A105" t="s">
        <v>194</v>
      </c>
      <c r="B105" t="s">
        <v>195</v>
      </c>
      <c r="C105" s="1">
        <v>45717</v>
      </c>
      <c r="D105">
        <v>65</v>
      </c>
      <c r="E105" t="str">
        <f>IF(Table1[[#This Row],[Age]]&lt;=19,"Teenager",
 IF(Table1[[#This Row],[Age]]&lt;=29,"Young Adult",
 IF(Table1[[#This Row],[Age]]&lt;=39,"Adult",
 IF(Table1[[#This Row],[Age]]&lt;=54,"Middle-Aged Adult",
 IF(Table1[[#This Row],[Age]]&lt;=64,"Pre-Retirement",
 "Senior/Retiree")))))</f>
        <v>Senior/Retiree</v>
      </c>
      <c r="F105" t="s">
        <v>113</v>
      </c>
      <c r="G105" t="e">
        <f>VLOOKUP(Table1[[#This Row],[State]],#REF!,2,FALSE)</f>
        <v>#REF!</v>
      </c>
      <c r="H105" t="s">
        <v>36</v>
      </c>
      <c r="I105">
        <f>COUNTIF(A:A,Table1[[#This Row],[Customer ID]])</f>
        <v>2</v>
      </c>
      <c r="J105" t="str">
        <f>IF(Table1[[#This Row],[Device Count]]&gt;1,"Multiple Devices", "Single Device")</f>
        <v>Multiple Devices</v>
      </c>
      <c r="K105" t="s">
        <v>30</v>
      </c>
      <c r="L105" s="26">
        <v>4</v>
      </c>
      <c r="M105" t="s">
        <v>114</v>
      </c>
      <c r="N105">
        <v>3</v>
      </c>
      <c r="O10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05" t="s">
        <v>65</v>
      </c>
      <c r="Q105" s="2">
        <v>30000</v>
      </c>
      <c r="R105">
        <v>19</v>
      </c>
      <c r="S105" s="3">
        <v>570000</v>
      </c>
      <c r="T105" s="3">
        <f>SUMIF(A:A,Table1[[#This Row],[Customer ID]],S:S)</f>
        <v>571200</v>
      </c>
      <c r="U105" s="3" t="str" cm="1">
        <f t="array" ref="U105">_xlfn.SWITCH(TRUE,
Table1[[#This Row],[Total user revenue]]&gt;=1500000,"High-Premium",
Table1[[#This Row],[Total user revenue]]&gt;=500000,"Premium",
Table1[[#This Row],[Total user revenue]]&gt;=100000,"Standard",
"Basic")</f>
        <v>Premium</v>
      </c>
      <c r="V105" s="32">
        <f>SUMIF(A:A,Table1[[#This Row],[Customer ID]],W:W)</f>
        <v>200.02999999999997</v>
      </c>
      <c r="W105">
        <v>100.71</v>
      </c>
      <c r="X105" t="s">
        <v>39</v>
      </c>
      <c r="Y105" s="6">
        <f>COUNTIFS(Table1[MTN Device],Table1[[#This Row],[MTN Device]],Table1[Customer Churn Status],"Yes")/COUNTIF(Table1[MTN Device],Table1[[#This Row],[MTN Device]])</f>
        <v>0.27947598253275108</v>
      </c>
      <c r="Z105">
        <f>IF(Table1[[#This Row],[Customer Churn Status]]="Yes", 1, 0)</f>
        <v>0</v>
      </c>
      <c r="AA105" t="str">
        <f>IF(Table1[[#This Row],[Reasons for Churn]]= "No reason", "No Reason", "Churned")</f>
        <v>No Reason</v>
      </c>
      <c r="AB105" t="s">
        <v>1083</v>
      </c>
      <c r="AC105">
        <f t="shared" si="1"/>
        <v>55</v>
      </c>
    </row>
    <row r="106" spans="1:29" x14ac:dyDescent="0.25">
      <c r="A106" t="s">
        <v>196</v>
      </c>
      <c r="B106" t="s">
        <v>197</v>
      </c>
      <c r="C106" s="1">
        <v>45689</v>
      </c>
      <c r="D106">
        <v>28</v>
      </c>
      <c r="E106" t="str">
        <f>IF(Table1[[#This Row],[Age]]&lt;=19,"Teenager",
 IF(Table1[[#This Row],[Age]]&lt;=29,"Young Adult",
 IF(Table1[[#This Row],[Age]]&lt;=39,"Adult",
 IF(Table1[[#This Row],[Age]]&lt;=54,"Middle-Aged Adult",
 IF(Table1[[#This Row],[Age]]&lt;=64,"Pre-Retirement",
 "Senior/Retiree")))))</f>
        <v>Young Adult</v>
      </c>
      <c r="F106" t="s">
        <v>198</v>
      </c>
      <c r="G106" t="e">
        <f>VLOOKUP(Table1[[#This Row],[State]],#REF!,2,FALSE)</f>
        <v>#REF!</v>
      </c>
      <c r="H106" t="s">
        <v>29</v>
      </c>
      <c r="I106">
        <f>COUNTIF(A:A,Table1[[#This Row],[Customer ID]])</f>
        <v>2</v>
      </c>
      <c r="J106" t="str">
        <f>IF(Table1[[#This Row],[Device Count]]&gt;1,"Multiple Devices", "Single Device")</f>
        <v>Multiple Devices</v>
      </c>
      <c r="K106" t="s">
        <v>21</v>
      </c>
      <c r="L106" s="26">
        <v>1</v>
      </c>
      <c r="M106" t="s">
        <v>37</v>
      </c>
      <c r="N106">
        <v>34</v>
      </c>
      <c r="O10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06" t="s">
        <v>23</v>
      </c>
      <c r="Q106" s="2">
        <v>35000</v>
      </c>
      <c r="R106">
        <v>9</v>
      </c>
      <c r="S106" s="3">
        <v>315000</v>
      </c>
      <c r="T106" s="3">
        <f>SUMIF(A:A,Table1[[#This Row],[Customer ID]],S:S)</f>
        <v>705000</v>
      </c>
      <c r="U106" s="3" t="str" cm="1">
        <f t="array" ref="U106">_xlfn.SWITCH(TRUE,
Table1[[#This Row],[Total user revenue]]&gt;=1500000,"High-Premium",
Table1[[#This Row],[Total user revenue]]&gt;=500000,"Premium",
Table1[[#This Row],[Total user revenue]]&gt;=100000,"Standard",
"Basic")</f>
        <v>Premium</v>
      </c>
      <c r="V106" s="32">
        <f>SUMIF(A:A,Table1[[#This Row],[Customer ID]],W:W)</f>
        <v>281.25</v>
      </c>
      <c r="W106">
        <v>156.41</v>
      </c>
      <c r="X106" t="s">
        <v>39</v>
      </c>
      <c r="Y106" s="6">
        <f>COUNTIFS(Table1[MTN Device],Table1[[#This Row],[MTN Device]],Table1[Customer Churn Status],"Yes")/COUNTIF(Table1[MTN Device],Table1[[#This Row],[MTN Device]])</f>
        <v>0.3122923588039867</v>
      </c>
      <c r="Z106">
        <f>IF(Table1[[#This Row],[Customer Churn Status]]="Yes", 1, 0)</f>
        <v>0</v>
      </c>
      <c r="AA106" t="str">
        <f>IF(Table1[[#This Row],[Reasons for Churn]]= "No reason", "No Reason", "Churned")</f>
        <v>No Reason</v>
      </c>
      <c r="AB106" t="s">
        <v>1083</v>
      </c>
      <c r="AC106">
        <f t="shared" si="1"/>
        <v>70</v>
      </c>
    </row>
    <row r="107" spans="1:29" x14ac:dyDescent="0.25">
      <c r="A107" t="s">
        <v>196</v>
      </c>
      <c r="B107" t="s">
        <v>197</v>
      </c>
      <c r="C107" s="1">
        <v>45689</v>
      </c>
      <c r="D107">
        <v>28</v>
      </c>
      <c r="E107" t="str">
        <f>IF(Table1[[#This Row],[Age]]&lt;=19,"Teenager",
 IF(Table1[[#This Row],[Age]]&lt;=29,"Young Adult",
 IF(Table1[[#This Row],[Age]]&lt;=39,"Adult",
 IF(Table1[[#This Row],[Age]]&lt;=54,"Middle-Aged Adult",
 IF(Table1[[#This Row],[Age]]&lt;=64,"Pre-Retirement",
 "Senior/Retiree")))))</f>
        <v>Young Adult</v>
      </c>
      <c r="F107" t="s">
        <v>198</v>
      </c>
      <c r="G107" t="e">
        <f>VLOOKUP(Table1[[#This Row],[State]],#REF!,2,FALSE)</f>
        <v>#REF!</v>
      </c>
      <c r="H107" t="s">
        <v>41</v>
      </c>
      <c r="I107">
        <f>COUNTIF(A:A,Table1[[#This Row],[Customer ID]])</f>
        <v>2</v>
      </c>
      <c r="J107" t="str">
        <f>IF(Table1[[#This Row],[Device Count]]&gt;1,"Multiple Devices", "Single Device")</f>
        <v>Multiple Devices</v>
      </c>
      <c r="K107" t="s">
        <v>21</v>
      </c>
      <c r="L107" s="26">
        <v>1</v>
      </c>
      <c r="M107" t="s">
        <v>37</v>
      </c>
      <c r="N107">
        <v>34</v>
      </c>
      <c r="O10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07" t="s">
        <v>65</v>
      </c>
      <c r="Q107" s="2">
        <v>30000</v>
      </c>
      <c r="R107">
        <v>13</v>
      </c>
      <c r="S107" s="3">
        <v>390000</v>
      </c>
      <c r="T107" s="3">
        <f>SUMIF(A:A,Table1[[#This Row],[Customer ID]],S:S)</f>
        <v>705000</v>
      </c>
      <c r="U107" s="3" t="str" cm="1">
        <f t="array" ref="U107">_xlfn.SWITCH(TRUE,
Table1[[#This Row],[Total user revenue]]&gt;=1500000,"High-Premium",
Table1[[#This Row],[Total user revenue]]&gt;=500000,"Premium",
Table1[[#This Row],[Total user revenue]]&gt;=100000,"Standard",
"Basic")</f>
        <v>Premium</v>
      </c>
      <c r="V107" s="32">
        <f>SUMIF(A:A,Table1[[#This Row],[Customer ID]],W:W)</f>
        <v>281.25</v>
      </c>
      <c r="W107">
        <v>124.84</v>
      </c>
      <c r="X107" t="s">
        <v>39</v>
      </c>
      <c r="Y107" s="6">
        <f>COUNTIFS(Table1[MTN Device],Table1[[#This Row],[MTN Device]],Table1[Customer Churn Status],"Yes")/COUNTIF(Table1[MTN Device],Table1[[#This Row],[MTN Device]])</f>
        <v>0.26754385964912281</v>
      </c>
      <c r="Z107">
        <f>IF(Table1[[#This Row],[Customer Churn Status]]="Yes", 1, 0)</f>
        <v>0</v>
      </c>
      <c r="AA107" t="str">
        <f>IF(Table1[[#This Row],[Reasons for Churn]]= "No reason", "No Reason", "Churned")</f>
        <v>No Reason</v>
      </c>
      <c r="AB107" t="s">
        <v>1083</v>
      </c>
      <c r="AC107">
        <f t="shared" si="1"/>
        <v>70</v>
      </c>
    </row>
    <row r="108" spans="1:29" x14ac:dyDescent="0.25">
      <c r="A108" t="s">
        <v>199</v>
      </c>
      <c r="B108" t="s">
        <v>200</v>
      </c>
      <c r="C108" s="1">
        <v>45689</v>
      </c>
      <c r="D108">
        <v>58</v>
      </c>
      <c r="E108" t="str">
        <f>IF(Table1[[#This Row],[Age]]&lt;=19,"Teenager",
 IF(Table1[[#This Row],[Age]]&lt;=29,"Young Adult",
 IF(Table1[[#This Row],[Age]]&lt;=39,"Adult",
 IF(Table1[[#This Row],[Age]]&lt;=54,"Middle-Aged Adult",
 IF(Table1[[#This Row],[Age]]&lt;=64,"Pre-Retirement",
 "Senior/Retiree")))))</f>
        <v>Pre-Retirement</v>
      </c>
      <c r="F108" t="s">
        <v>86</v>
      </c>
      <c r="G108" t="e">
        <f>VLOOKUP(Table1[[#This Row],[State]],#REF!,2,FALSE)</f>
        <v>#REF!</v>
      </c>
      <c r="H108" t="s">
        <v>36</v>
      </c>
      <c r="I108">
        <f>COUNTIF(A:A,Table1[[#This Row],[Customer ID]])</f>
        <v>1</v>
      </c>
      <c r="J108" t="str">
        <f>IF(Table1[[#This Row],[Device Count]]&gt;1,"Multiple Devices", "Single Device")</f>
        <v>Single Device</v>
      </c>
      <c r="K108" t="s">
        <v>30</v>
      </c>
      <c r="L108" s="26">
        <v>5</v>
      </c>
      <c r="M108" t="s">
        <v>55</v>
      </c>
      <c r="N108">
        <v>21</v>
      </c>
      <c r="O10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08" t="s">
        <v>71</v>
      </c>
      <c r="Q108" s="2">
        <v>14500</v>
      </c>
      <c r="R108">
        <v>14</v>
      </c>
      <c r="S108" s="3">
        <v>203000</v>
      </c>
      <c r="T108" s="3">
        <f>SUMIF(A:A,Table1[[#This Row],[Customer ID]],S:S)</f>
        <v>203000</v>
      </c>
      <c r="U108" s="3" t="str" cm="1">
        <f t="array" ref="U108">_xlfn.SWITCH(TRUE,
Table1[[#This Row],[Total user revenue]]&gt;=1500000,"High-Premium",
Table1[[#This Row],[Total user revenue]]&gt;=500000,"Premium",
Table1[[#This Row],[Total user revenue]]&gt;=100000,"Standard",
"Basic")</f>
        <v>Standard</v>
      </c>
      <c r="V108" s="32">
        <f>SUMIF(A:A,Table1[[#This Row],[Customer ID]],W:W)</f>
        <v>149.47999999999999</v>
      </c>
      <c r="W108">
        <v>149.47999999999999</v>
      </c>
      <c r="X108" t="s">
        <v>24</v>
      </c>
      <c r="Y108" s="6">
        <f>COUNTIFS(Table1[MTN Device],Table1[[#This Row],[MTN Device]],Table1[Customer Churn Status],"Yes")/COUNTIF(Table1[MTN Device],Table1[[#This Row],[MTN Device]])</f>
        <v>0.27947598253275108</v>
      </c>
      <c r="Z108">
        <f>IF(Table1[[#This Row],[Customer Churn Status]]="Yes", 1, 0)</f>
        <v>1</v>
      </c>
      <c r="AA108" t="str">
        <f>IF(Table1[[#This Row],[Reasons for Churn]]= "No reason", "No Reason", "Churned")</f>
        <v>Churned</v>
      </c>
      <c r="AB108" t="s">
        <v>76</v>
      </c>
      <c r="AC108">
        <f t="shared" si="1"/>
        <v>20</v>
      </c>
    </row>
    <row r="109" spans="1:29" x14ac:dyDescent="0.25">
      <c r="A109" t="s">
        <v>201</v>
      </c>
      <c r="B109" t="s">
        <v>202</v>
      </c>
      <c r="C109" s="1">
        <v>45717</v>
      </c>
      <c r="D109">
        <v>28</v>
      </c>
      <c r="E109" t="str">
        <f>IF(Table1[[#This Row],[Age]]&lt;=19,"Teenager",
 IF(Table1[[#This Row],[Age]]&lt;=29,"Young Adult",
 IF(Table1[[#This Row],[Age]]&lt;=39,"Adult",
 IF(Table1[[#This Row],[Age]]&lt;=54,"Middle-Aged Adult",
 IF(Table1[[#This Row],[Age]]&lt;=64,"Pre-Retirement",
 "Senior/Retiree")))))</f>
        <v>Young Adult</v>
      </c>
      <c r="F109" t="s">
        <v>198</v>
      </c>
      <c r="G109" t="e">
        <f>VLOOKUP(Table1[[#This Row],[State]],#REF!,2,FALSE)</f>
        <v>#REF!</v>
      </c>
      <c r="H109" t="s">
        <v>36</v>
      </c>
      <c r="I109">
        <f>COUNTIF(A:A,Table1[[#This Row],[Customer ID]])</f>
        <v>1</v>
      </c>
      <c r="J109" t="str">
        <f>IF(Table1[[#This Row],[Device Count]]&gt;1,"Multiple Devices", "Single Device")</f>
        <v>Single Device</v>
      </c>
      <c r="K109" t="s">
        <v>21</v>
      </c>
      <c r="L109" s="26">
        <v>1</v>
      </c>
      <c r="M109" t="s">
        <v>37</v>
      </c>
      <c r="N109">
        <v>45</v>
      </c>
      <c r="O10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09" t="s">
        <v>115</v>
      </c>
      <c r="Q109" s="2">
        <v>25000</v>
      </c>
      <c r="R109">
        <v>5</v>
      </c>
      <c r="S109" s="3">
        <v>125000</v>
      </c>
      <c r="T109" s="3">
        <f>SUMIF(A:A,Table1[[#This Row],[Customer ID]],S:S)</f>
        <v>125000</v>
      </c>
      <c r="U109" s="3" t="str" cm="1">
        <f t="array" ref="U109">_xlfn.SWITCH(TRUE,
Table1[[#This Row],[Total user revenue]]&gt;=1500000,"High-Premium",
Table1[[#This Row],[Total user revenue]]&gt;=500000,"Premium",
Table1[[#This Row],[Total user revenue]]&gt;=100000,"Standard",
"Basic")</f>
        <v>Standard</v>
      </c>
      <c r="V109" s="32">
        <f>SUMIF(A:A,Table1[[#This Row],[Customer ID]],W:W)</f>
        <v>75.28</v>
      </c>
      <c r="W109">
        <v>75.28</v>
      </c>
      <c r="X109" t="s">
        <v>24</v>
      </c>
      <c r="Y109" s="6">
        <f>COUNTIFS(Table1[MTN Device],Table1[[#This Row],[MTN Device]],Table1[Customer Churn Status],"Yes")/COUNTIF(Table1[MTN Device],Table1[[#This Row],[MTN Device]])</f>
        <v>0.27947598253275108</v>
      </c>
      <c r="Z109">
        <f>IF(Table1[[#This Row],[Customer Churn Status]]="Yes", 1, 0)</f>
        <v>1</v>
      </c>
      <c r="AA109" t="str">
        <f>IF(Table1[[#This Row],[Reasons for Churn]]= "No reason", "No Reason", "Churned")</f>
        <v>Churned</v>
      </c>
      <c r="AB109" t="s">
        <v>32</v>
      </c>
      <c r="AC109">
        <f t="shared" si="1"/>
        <v>60</v>
      </c>
    </row>
    <row r="110" spans="1:29" x14ac:dyDescent="0.25">
      <c r="A110" t="s">
        <v>203</v>
      </c>
      <c r="B110" t="s">
        <v>204</v>
      </c>
      <c r="C110" s="1">
        <v>45658</v>
      </c>
      <c r="D110">
        <v>68</v>
      </c>
      <c r="E110" t="str">
        <f>IF(Table1[[#This Row],[Age]]&lt;=19,"Teenager",
 IF(Table1[[#This Row],[Age]]&lt;=29,"Young Adult",
 IF(Table1[[#This Row],[Age]]&lt;=39,"Adult",
 IF(Table1[[#This Row],[Age]]&lt;=54,"Middle-Aged Adult",
 IF(Table1[[#This Row],[Age]]&lt;=64,"Pre-Retirement",
 "Senior/Retiree")))))</f>
        <v>Senior/Retiree</v>
      </c>
      <c r="F110" t="s">
        <v>131</v>
      </c>
      <c r="G110" t="e">
        <f>VLOOKUP(Table1[[#This Row],[State]],#REF!,2,FALSE)</f>
        <v>#REF!</v>
      </c>
      <c r="H110" t="s">
        <v>20</v>
      </c>
      <c r="I110">
        <f>COUNTIF(A:A,Table1[[#This Row],[Customer ID]])</f>
        <v>3</v>
      </c>
      <c r="J110" t="str">
        <f>IF(Table1[[#This Row],[Device Count]]&gt;1,"Multiple Devices", "Single Device")</f>
        <v>Multiple Devices</v>
      </c>
      <c r="K110" t="s">
        <v>21</v>
      </c>
      <c r="L110" s="26">
        <v>5</v>
      </c>
      <c r="M110" t="s">
        <v>55</v>
      </c>
      <c r="N110">
        <v>12</v>
      </c>
      <c r="O1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110" t="s">
        <v>46</v>
      </c>
      <c r="Q110" s="2">
        <v>4500</v>
      </c>
      <c r="R110">
        <v>9</v>
      </c>
      <c r="S110" s="3">
        <v>40500</v>
      </c>
      <c r="T110" s="3">
        <f>SUMIF(A:A,Table1[[#This Row],[Customer ID]],S:S)</f>
        <v>307000</v>
      </c>
      <c r="U110" s="3" t="str" cm="1">
        <f t="array" ref="U110">_xlfn.SWITCH(TRUE,
Table1[[#This Row],[Total user revenue]]&gt;=1500000,"High-Premium",
Table1[[#This Row],[Total user revenue]]&gt;=500000,"Premium",
Table1[[#This Row],[Total user revenue]]&gt;=100000,"Standard",
"Basic")</f>
        <v>Standard</v>
      </c>
      <c r="V110" s="32">
        <f>SUMIF(A:A,Table1[[#This Row],[Customer ID]],W:W)</f>
        <v>324.23</v>
      </c>
      <c r="W110">
        <v>92.5</v>
      </c>
      <c r="X110" t="s">
        <v>39</v>
      </c>
      <c r="Y110" s="6">
        <f>COUNTIFS(Table1[MTN Device],Table1[[#This Row],[MTN Device]],Table1[Customer Churn Status],"Yes")/COUNTIF(Table1[MTN Device],Table1[[#This Row],[MTN Device]])</f>
        <v>0.30092592592592593</v>
      </c>
      <c r="Z110">
        <f>IF(Table1[[#This Row],[Customer Churn Status]]="Yes", 1, 0)</f>
        <v>0</v>
      </c>
      <c r="AA110" t="str">
        <f>IF(Table1[[#This Row],[Reasons for Churn]]= "No reason", "No Reason", "Churned")</f>
        <v>No Reason</v>
      </c>
      <c r="AB110" t="s">
        <v>1083</v>
      </c>
      <c r="AC110">
        <f t="shared" si="1"/>
        <v>45</v>
      </c>
    </row>
    <row r="111" spans="1:29" x14ac:dyDescent="0.25">
      <c r="A111" t="s">
        <v>203</v>
      </c>
      <c r="B111" t="s">
        <v>204</v>
      </c>
      <c r="C111" s="1">
        <v>45658</v>
      </c>
      <c r="D111">
        <v>68</v>
      </c>
      <c r="E111" t="str">
        <f>IF(Table1[[#This Row],[Age]]&lt;=19,"Teenager",
 IF(Table1[[#This Row],[Age]]&lt;=29,"Young Adult",
 IF(Table1[[#This Row],[Age]]&lt;=39,"Adult",
 IF(Table1[[#This Row],[Age]]&lt;=54,"Middle-Aged Adult",
 IF(Table1[[#This Row],[Age]]&lt;=64,"Pre-Retirement",
 "Senior/Retiree")))))</f>
        <v>Senior/Retiree</v>
      </c>
      <c r="F111" t="s">
        <v>131</v>
      </c>
      <c r="G111" t="e">
        <f>VLOOKUP(Table1[[#This Row],[State]],#REF!,2,FALSE)</f>
        <v>#REF!</v>
      </c>
      <c r="H111" t="s">
        <v>29</v>
      </c>
      <c r="I111">
        <f>COUNTIF(A:A,Table1[[#This Row],[Customer ID]])</f>
        <v>3</v>
      </c>
      <c r="J111" t="str">
        <f>IF(Table1[[#This Row],[Device Count]]&gt;1,"Multiple Devices", "Single Device")</f>
        <v>Multiple Devices</v>
      </c>
      <c r="K111" t="s">
        <v>21</v>
      </c>
      <c r="L111" s="26">
        <v>5</v>
      </c>
      <c r="M111" t="s">
        <v>55</v>
      </c>
      <c r="N111">
        <v>12</v>
      </c>
      <c r="O1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111" t="s">
        <v>31</v>
      </c>
      <c r="Q111" s="2">
        <v>5500</v>
      </c>
      <c r="R111">
        <v>1</v>
      </c>
      <c r="S111" s="3">
        <v>5500</v>
      </c>
      <c r="T111" s="3">
        <f>SUMIF(A:A,Table1[[#This Row],[Customer ID]],S:S)</f>
        <v>307000</v>
      </c>
      <c r="U111" s="3" t="str" cm="1">
        <f t="array" ref="U111">_xlfn.SWITCH(TRUE,
Table1[[#This Row],[Total user revenue]]&gt;=1500000,"High-Premium",
Table1[[#This Row],[Total user revenue]]&gt;=500000,"Premium",
Table1[[#This Row],[Total user revenue]]&gt;=100000,"Standard",
"Basic")</f>
        <v>Standard</v>
      </c>
      <c r="V111" s="32">
        <f>SUMIF(A:A,Table1[[#This Row],[Customer ID]],W:W)</f>
        <v>324.23</v>
      </c>
      <c r="W111">
        <v>51.44</v>
      </c>
      <c r="X111" t="s">
        <v>39</v>
      </c>
      <c r="Y111" s="6">
        <f>COUNTIFS(Table1[MTN Device],Table1[[#This Row],[MTN Device]],Table1[Customer Churn Status],"Yes")/COUNTIF(Table1[MTN Device],Table1[[#This Row],[MTN Device]])</f>
        <v>0.3122923588039867</v>
      </c>
      <c r="Z111">
        <f>IF(Table1[[#This Row],[Customer Churn Status]]="Yes", 1, 0)</f>
        <v>0</v>
      </c>
      <c r="AA111" t="str">
        <f>IF(Table1[[#This Row],[Reasons for Churn]]= "No reason", "No Reason", "Churned")</f>
        <v>No Reason</v>
      </c>
      <c r="AB111" t="s">
        <v>1083</v>
      </c>
      <c r="AC111">
        <f t="shared" si="1"/>
        <v>45</v>
      </c>
    </row>
    <row r="112" spans="1:29" x14ac:dyDescent="0.25">
      <c r="A112" t="s">
        <v>203</v>
      </c>
      <c r="B112" t="s">
        <v>204</v>
      </c>
      <c r="C112" s="1">
        <v>45658</v>
      </c>
      <c r="D112">
        <v>68</v>
      </c>
      <c r="E112" t="str">
        <f>IF(Table1[[#This Row],[Age]]&lt;=19,"Teenager",
 IF(Table1[[#This Row],[Age]]&lt;=29,"Young Adult",
 IF(Table1[[#This Row],[Age]]&lt;=39,"Adult",
 IF(Table1[[#This Row],[Age]]&lt;=54,"Middle-Aged Adult",
 IF(Table1[[#This Row],[Age]]&lt;=64,"Pre-Retirement",
 "Senior/Retiree")))))</f>
        <v>Senior/Retiree</v>
      </c>
      <c r="F112" t="s">
        <v>131</v>
      </c>
      <c r="G112" t="e">
        <f>VLOOKUP(Table1[[#This Row],[State]],#REF!,2,FALSE)</f>
        <v>#REF!</v>
      </c>
      <c r="H112" t="s">
        <v>41</v>
      </c>
      <c r="I112">
        <f>COUNTIF(A:A,Table1[[#This Row],[Customer ID]])</f>
        <v>3</v>
      </c>
      <c r="J112" t="str">
        <f>IF(Table1[[#This Row],[Device Count]]&gt;1,"Multiple Devices", "Single Device")</f>
        <v>Multiple Devices</v>
      </c>
      <c r="K112" t="s">
        <v>21</v>
      </c>
      <c r="L112" s="26">
        <v>5</v>
      </c>
      <c r="M112" t="s">
        <v>55</v>
      </c>
      <c r="N112">
        <v>12</v>
      </c>
      <c r="O1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112" t="s">
        <v>71</v>
      </c>
      <c r="Q112" s="2">
        <v>14500</v>
      </c>
      <c r="R112">
        <v>18</v>
      </c>
      <c r="S112" s="3">
        <v>261000</v>
      </c>
      <c r="T112" s="3">
        <f>SUMIF(A:A,Table1[[#This Row],[Customer ID]],S:S)</f>
        <v>307000</v>
      </c>
      <c r="U112" s="3" t="str" cm="1">
        <f t="array" ref="U112">_xlfn.SWITCH(TRUE,
Table1[[#This Row],[Total user revenue]]&gt;=1500000,"High-Premium",
Table1[[#This Row],[Total user revenue]]&gt;=500000,"Premium",
Table1[[#This Row],[Total user revenue]]&gt;=100000,"Standard",
"Basic")</f>
        <v>Standard</v>
      </c>
      <c r="V112" s="32">
        <f>SUMIF(A:A,Table1[[#This Row],[Customer ID]],W:W)</f>
        <v>324.23</v>
      </c>
      <c r="W112">
        <v>180.29</v>
      </c>
      <c r="X112" t="s">
        <v>39</v>
      </c>
      <c r="Y112" s="6">
        <f>COUNTIFS(Table1[MTN Device],Table1[[#This Row],[MTN Device]],Table1[Customer Churn Status],"Yes")/COUNTIF(Table1[MTN Device],Table1[[#This Row],[MTN Device]])</f>
        <v>0.26754385964912281</v>
      </c>
      <c r="Z112">
        <f>IF(Table1[[#This Row],[Customer Churn Status]]="Yes", 1, 0)</f>
        <v>0</v>
      </c>
      <c r="AA112" t="str">
        <f>IF(Table1[[#This Row],[Reasons for Churn]]= "No reason", "No Reason", "Churned")</f>
        <v>No Reason</v>
      </c>
      <c r="AB112" t="s">
        <v>1083</v>
      </c>
      <c r="AC112">
        <f t="shared" si="1"/>
        <v>45</v>
      </c>
    </row>
    <row r="113" spans="1:29" x14ac:dyDescent="0.25">
      <c r="A113" t="s">
        <v>205</v>
      </c>
      <c r="B113" t="s">
        <v>206</v>
      </c>
      <c r="C113" s="1">
        <v>45717</v>
      </c>
      <c r="D113">
        <v>25</v>
      </c>
      <c r="E113" t="str">
        <f>IF(Table1[[#This Row],[Age]]&lt;=19,"Teenager",
 IF(Table1[[#This Row],[Age]]&lt;=29,"Young Adult",
 IF(Table1[[#This Row],[Age]]&lt;=39,"Adult",
 IF(Table1[[#This Row],[Age]]&lt;=54,"Middle-Aged Adult",
 IF(Table1[[#This Row],[Age]]&lt;=64,"Pre-Retirement",
 "Senior/Retiree")))))</f>
        <v>Young Adult</v>
      </c>
      <c r="F113" t="s">
        <v>198</v>
      </c>
      <c r="G113" t="e">
        <f>VLOOKUP(Table1[[#This Row],[State]],#REF!,2,FALSE)</f>
        <v>#REF!</v>
      </c>
      <c r="H113" t="s">
        <v>36</v>
      </c>
      <c r="I113">
        <f>COUNTIF(A:A,Table1[[#This Row],[Customer ID]])</f>
        <v>2</v>
      </c>
      <c r="J113" t="str">
        <f>IF(Table1[[#This Row],[Device Count]]&gt;1,"Multiple Devices", "Single Device")</f>
        <v>Multiple Devices</v>
      </c>
      <c r="K113" t="s">
        <v>30</v>
      </c>
      <c r="L113" s="26">
        <v>4</v>
      </c>
      <c r="M113" t="s">
        <v>114</v>
      </c>
      <c r="N113">
        <v>38</v>
      </c>
      <c r="O1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13" t="s">
        <v>105</v>
      </c>
      <c r="Q113" s="2">
        <v>75000</v>
      </c>
      <c r="R113">
        <v>4</v>
      </c>
      <c r="S113" s="3">
        <v>300000</v>
      </c>
      <c r="T113" s="3">
        <f>SUMIF(A:A,Table1[[#This Row],[Customer ID]],S:S)</f>
        <v>540000</v>
      </c>
      <c r="U113" s="3" t="str" cm="1">
        <f t="array" ref="U113">_xlfn.SWITCH(TRUE,
Table1[[#This Row],[Total user revenue]]&gt;=1500000,"High-Premium",
Table1[[#This Row],[Total user revenue]]&gt;=500000,"Premium",
Table1[[#This Row],[Total user revenue]]&gt;=100000,"Standard",
"Basic")</f>
        <v>Premium</v>
      </c>
      <c r="V113" s="32">
        <f>SUMIF(A:A,Table1[[#This Row],[Customer ID]],W:W)</f>
        <v>247.32</v>
      </c>
      <c r="W113">
        <v>170.74</v>
      </c>
      <c r="X113" t="s">
        <v>39</v>
      </c>
      <c r="Y113" s="6">
        <f>COUNTIFS(Table1[MTN Device],Table1[[#This Row],[MTN Device]],Table1[Customer Churn Status],"Yes")/COUNTIF(Table1[MTN Device],Table1[[#This Row],[MTN Device]])</f>
        <v>0.27947598253275108</v>
      </c>
      <c r="Z113">
        <f>IF(Table1[[#This Row],[Customer Churn Status]]="Yes", 1, 0)</f>
        <v>0</v>
      </c>
      <c r="AA113" t="str">
        <f>IF(Table1[[#This Row],[Reasons for Churn]]= "No reason", "No Reason", "Churned")</f>
        <v>No Reason</v>
      </c>
      <c r="AB113" t="s">
        <v>1083</v>
      </c>
      <c r="AC113">
        <f t="shared" si="1"/>
        <v>30</v>
      </c>
    </row>
    <row r="114" spans="1:29" x14ac:dyDescent="0.25">
      <c r="A114" t="s">
        <v>205</v>
      </c>
      <c r="B114" t="s">
        <v>206</v>
      </c>
      <c r="C114" s="1">
        <v>45717</v>
      </c>
      <c r="D114">
        <v>25</v>
      </c>
      <c r="E114" t="str">
        <f>IF(Table1[[#This Row],[Age]]&lt;=19,"Teenager",
 IF(Table1[[#This Row],[Age]]&lt;=29,"Young Adult",
 IF(Table1[[#This Row],[Age]]&lt;=39,"Adult",
 IF(Table1[[#This Row],[Age]]&lt;=54,"Middle-Aged Adult",
 IF(Table1[[#This Row],[Age]]&lt;=64,"Pre-Retirement",
 "Senior/Retiree")))))</f>
        <v>Young Adult</v>
      </c>
      <c r="F114" t="s">
        <v>198</v>
      </c>
      <c r="G114" t="e">
        <f>VLOOKUP(Table1[[#This Row],[State]],#REF!,2,FALSE)</f>
        <v>#REF!</v>
      </c>
      <c r="H114" t="s">
        <v>41</v>
      </c>
      <c r="I114">
        <f>COUNTIF(A:A,Table1[[#This Row],[Customer ID]])</f>
        <v>2</v>
      </c>
      <c r="J114" t="str">
        <f>IF(Table1[[#This Row],[Device Count]]&gt;1,"Multiple Devices", "Single Device")</f>
        <v>Multiple Devices</v>
      </c>
      <c r="K114" t="s">
        <v>30</v>
      </c>
      <c r="L114" s="26">
        <v>4</v>
      </c>
      <c r="M114" t="s">
        <v>114</v>
      </c>
      <c r="N114">
        <v>38</v>
      </c>
      <c r="O1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14" t="s">
        <v>38</v>
      </c>
      <c r="Q114" s="2">
        <v>20000</v>
      </c>
      <c r="R114">
        <v>12</v>
      </c>
      <c r="S114" s="3">
        <v>240000</v>
      </c>
      <c r="T114" s="3">
        <f>SUMIF(A:A,Table1[[#This Row],[Customer ID]],S:S)</f>
        <v>540000</v>
      </c>
      <c r="U114" s="3" t="str" cm="1">
        <f t="array" ref="U114">_xlfn.SWITCH(TRUE,
Table1[[#This Row],[Total user revenue]]&gt;=1500000,"High-Premium",
Table1[[#This Row],[Total user revenue]]&gt;=500000,"Premium",
Table1[[#This Row],[Total user revenue]]&gt;=100000,"Standard",
"Basic")</f>
        <v>Premium</v>
      </c>
      <c r="V114" s="32">
        <f>SUMIF(A:A,Table1[[#This Row],[Customer ID]],W:W)</f>
        <v>247.32</v>
      </c>
      <c r="W114">
        <v>76.58</v>
      </c>
      <c r="X114" t="s">
        <v>39</v>
      </c>
      <c r="Y114" s="6">
        <f>COUNTIFS(Table1[MTN Device],Table1[[#This Row],[MTN Device]],Table1[Customer Churn Status],"Yes")/COUNTIF(Table1[MTN Device],Table1[[#This Row],[MTN Device]])</f>
        <v>0.26754385964912281</v>
      </c>
      <c r="Z114">
        <f>IF(Table1[[#This Row],[Customer Churn Status]]="Yes", 1, 0)</f>
        <v>0</v>
      </c>
      <c r="AA114" t="str">
        <f>IF(Table1[[#This Row],[Reasons for Churn]]= "No reason", "No Reason", "Churned")</f>
        <v>No Reason</v>
      </c>
      <c r="AB114" t="s">
        <v>1083</v>
      </c>
      <c r="AC114">
        <f t="shared" si="1"/>
        <v>30</v>
      </c>
    </row>
    <row r="115" spans="1:29" x14ac:dyDescent="0.25">
      <c r="A115" t="s">
        <v>207</v>
      </c>
      <c r="B115" t="s">
        <v>208</v>
      </c>
      <c r="C115" s="1">
        <v>45658</v>
      </c>
      <c r="D115">
        <v>53</v>
      </c>
      <c r="E115" t="str">
        <f>IF(Table1[[#This Row],[Age]]&lt;=19,"Teenager",
 IF(Table1[[#This Row],[Age]]&lt;=29,"Young Adult",
 IF(Table1[[#This Row],[Age]]&lt;=39,"Adult",
 IF(Table1[[#This Row],[Age]]&lt;=54,"Middle-Aged Adult",
 IF(Table1[[#This Row],[Age]]&lt;=64,"Pre-Retirement",
 "Senior/Retiree")))))</f>
        <v>Middle-Aged Adult</v>
      </c>
      <c r="F115" t="s">
        <v>118</v>
      </c>
      <c r="G115" t="e">
        <f>VLOOKUP(Table1[[#This Row],[State]],#REF!,2,FALSE)</f>
        <v>#REF!</v>
      </c>
      <c r="H115" t="s">
        <v>41</v>
      </c>
      <c r="I115">
        <f>COUNTIF(A:A,Table1[[#This Row],[Customer ID]])</f>
        <v>3</v>
      </c>
      <c r="J115" t="str">
        <f>IF(Table1[[#This Row],[Device Count]]&gt;1,"Multiple Devices", "Single Device")</f>
        <v>Multiple Devices</v>
      </c>
      <c r="K115" t="s">
        <v>30</v>
      </c>
      <c r="L115" s="26">
        <v>5</v>
      </c>
      <c r="M115" t="s">
        <v>55</v>
      </c>
      <c r="N115">
        <v>18</v>
      </c>
      <c r="O1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15" t="s">
        <v>65</v>
      </c>
      <c r="Q115" s="2">
        <v>30000</v>
      </c>
      <c r="R115">
        <v>8</v>
      </c>
      <c r="S115" s="3">
        <v>240000</v>
      </c>
      <c r="T115" s="3">
        <f>SUMIF(A:A,Table1[[#This Row],[Customer ID]],S:S)</f>
        <v>460000</v>
      </c>
      <c r="U115" s="3" t="str" cm="1">
        <f t="array" ref="U115">_xlfn.SWITCH(TRUE,
Table1[[#This Row],[Total user revenue]]&gt;=1500000,"High-Premium",
Table1[[#This Row],[Total user revenue]]&gt;=500000,"Premium",
Table1[[#This Row],[Total user revenue]]&gt;=100000,"Standard",
"Basic")</f>
        <v>Standard</v>
      </c>
      <c r="V115" s="32">
        <f>SUMIF(A:A,Table1[[#This Row],[Customer ID]],W:W)</f>
        <v>335.15999999999997</v>
      </c>
      <c r="W115">
        <v>155.26</v>
      </c>
      <c r="X115" t="s">
        <v>39</v>
      </c>
      <c r="Y115" s="6">
        <f>COUNTIFS(Table1[MTN Device],Table1[[#This Row],[MTN Device]],Table1[Customer Churn Status],"Yes")/COUNTIF(Table1[MTN Device],Table1[[#This Row],[MTN Device]])</f>
        <v>0.26754385964912281</v>
      </c>
      <c r="Z115">
        <f>IF(Table1[[#This Row],[Customer Churn Status]]="Yes", 1, 0)</f>
        <v>0</v>
      </c>
      <c r="AA115" t="str">
        <f>IF(Table1[[#This Row],[Reasons for Churn]]= "No reason", "No Reason", "Churned")</f>
        <v>No Reason</v>
      </c>
      <c r="AB115" t="s">
        <v>1083</v>
      </c>
      <c r="AC115">
        <f t="shared" si="1"/>
        <v>35</v>
      </c>
    </row>
    <row r="116" spans="1:29" x14ac:dyDescent="0.25">
      <c r="A116" t="s">
        <v>207</v>
      </c>
      <c r="B116" t="s">
        <v>208</v>
      </c>
      <c r="C116" s="1">
        <v>45658</v>
      </c>
      <c r="D116">
        <v>53</v>
      </c>
      <c r="E116" t="str">
        <f>IF(Table1[[#This Row],[Age]]&lt;=19,"Teenager",
 IF(Table1[[#This Row],[Age]]&lt;=29,"Young Adult",
 IF(Table1[[#This Row],[Age]]&lt;=39,"Adult",
 IF(Table1[[#This Row],[Age]]&lt;=54,"Middle-Aged Adult",
 IF(Table1[[#This Row],[Age]]&lt;=64,"Pre-Retirement",
 "Senior/Retiree")))))</f>
        <v>Middle-Aged Adult</v>
      </c>
      <c r="F116" t="s">
        <v>118</v>
      </c>
      <c r="G116" t="e">
        <f>VLOOKUP(Table1[[#This Row],[State]],#REF!,2,FALSE)</f>
        <v>#REF!</v>
      </c>
      <c r="H116" t="s">
        <v>36</v>
      </c>
      <c r="I116">
        <f>COUNTIF(A:A,Table1[[#This Row],[Customer ID]])</f>
        <v>3</v>
      </c>
      <c r="J116" t="str">
        <f>IF(Table1[[#This Row],[Device Count]]&gt;1,"Multiple Devices", "Single Device")</f>
        <v>Multiple Devices</v>
      </c>
      <c r="K116" t="s">
        <v>30</v>
      </c>
      <c r="L116" s="26">
        <v>5</v>
      </c>
      <c r="M116" t="s">
        <v>55</v>
      </c>
      <c r="N116">
        <v>18</v>
      </c>
      <c r="O1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16" t="s">
        <v>115</v>
      </c>
      <c r="Q116" s="2">
        <v>25000</v>
      </c>
      <c r="R116">
        <v>7</v>
      </c>
      <c r="S116" s="3">
        <v>175000</v>
      </c>
      <c r="T116" s="3">
        <f>SUMIF(A:A,Table1[[#This Row],[Customer ID]],S:S)</f>
        <v>460000</v>
      </c>
      <c r="U116" s="3" t="str" cm="1">
        <f t="array" ref="U116">_xlfn.SWITCH(TRUE,
Table1[[#This Row],[Total user revenue]]&gt;=1500000,"High-Premium",
Table1[[#This Row],[Total user revenue]]&gt;=500000,"Premium",
Table1[[#This Row],[Total user revenue]]&gt;=100000,"Standard",
"Basic")</f>
        <v>Standard</v>
      </c>
      <c r="V116" s="32">
        <f>SUMIF(A:A,Table1[[#This Row],[Customer ID]],W:W)</f>
        <v>335.15999999999997</v>
      </c>
      <c r="W116">
        <v>44.19</v>
      </c>
      <c r="X116" t="s">
        <v>39</v>
      </c>
      <c r="Y116" s="6">
        <f>COUNTIFS(Table1[MTN Device],Table1[[#This Row],[MTN Device]],Table1[Customer Churn Status],"Yes")/COUNTIF(Table1[MTN Device],Table1[[#This Row],[MTN Device]])</f>
        <v>0.27947598253275108</v>
      </c>
      <c r="Z116">
        <f>IF(Table1[[#This Row],[Customer Churn Status]]="Yes", 1, 0)</f>
        <v>0</v>
      </c>
      <c r="AA116" t="str">
        <f>IF(Table1[[#This Row],[Reasons for Churn]]= "No reason", "No Reason", "Churned")</f>
        <v>No Reason</v>
      </c>
      <c r="AB116" t="s">
        <v>1083</v>
      </c>
      <c r="AC116">
        <f t="shared" si="1"/>
        <v>35</v>
      </c>
    </row>
    <row r="117" spans="1:29" x14ac:dyDescent="0.25">
      <c r="A117" t="s">
        <v>207</v>
      </c>
      <c r="B117" t="s">
        <v>208</v>
      </c>
      <c r="C117" s="1">
        <v>45658</v>
      </c>
      <c r="D117">
        <v>53</v>
      </c>
      <c r="E117" t="str">
        <f>IF(Table1[[#This Row],[Age]]&lt;=19,"Teenager",
 IF(Table1[[#This Row],[Age]]&lt;=29,"Young Adult",
 IF(Table1[[#This Row],[Age]]&lt;=39,"Adult",
 IF(Table1[[#This Row],[Age]]&lt;=54,"Middle-Aged Adult",
 IF(Table1[[#This Row],[Age]]&lt;=64,"Pre-Retirement",
 "Senior/Retiree")))))</f>
        <v>Middle-Aged Adult</v>
      </c>
      <c r="F117" t="s">
        <v>118</v>
      </c>
      <c r="G117" t="e">
        <f>VLOOKUP(Table1[[#This Row],[State]],#REF!,2,FALSE)</f>
        <v>#REF!</v>
      </c>
      <c r="H117" t="s">
        <v>20</v>
      </c>
      <c r="I117">
        <f>COUNTIF(A:A,Table1[[#This Row],[Customer ID]])</f>
        <v>3</v>
      </c>
      <c r="J117" t="str">
        <f>IF(Table1[[#This Row],[Device Count]]&gt;1,"Multiple Devices", "Single Device")</f>
        <v>Multiple Devices</v>
      </c>
      <c r="K117" t="s">
        <v>30</v>
      </c>
      <c r="L117" s="26">
        <v>5</v>
      </c>
      <c r="M117" t="s">
        <v>55</v>
      </c>
      <c r="N117">
        <v>18</v>
      </c>
      <c r="O1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17" t="s">
        <v>51</v>
      </c>
      <c r="Q117" s="2">
        <v>9000</v>
      </c>
      <c r="R117">
        <v>5</v>
      </c>
      <c r="S117" s="3">
        <v>45000</v>
      </c>
      <c r="T117" s="3">
        <f>SUMIF(A:A,Table1[[#This Row],[Customer ID]],S:S)</f>
        <v>460000</v>
      </c>
      <c r="U117" s="3" t="str" cm="1">
        <f t="array" ref="U117">_xlfn.SWITCH(TRUE,
Table1[[#This Row],[Total user revenue]]&gt;=1500000,"High-Premium",
Table1[[#This Row],[Total user revenue]]&gt;=500000,"Premium",
Table1[[#This Row],[Total user revenue]]&gt;=100000,"Standard",
"Basic")</f>
        <v>Standard</v>
      </c>
      <c r="V117" s="32">
        <f>SUMIF(A:A,Table1[[#This Row],[Customer ID]],W:W)</f>
        <v>335.15999999999997</v>
      </c>
      <c r="W117">
        <v>135.71</v>
      </c>
      <c r="X117" t="s">
        <v>39</v>
      </c>
      <c r="Y117" s="6">
        <f>COUNTIFS(Table1[MTN Device],Table1[[#This Row],[MTN Device]],Table1[Customer Churn Status],"Yes")/COUNTIF(Table1[MTN Device],Table1[[#This Row],[MTN Device]])</f>
        <v>0.30092592592592593</v>
      </c>
      <c r="Z117">
        <f>IF(Table1[[#This Row],[Customer Churn Status]]="Yes", 1, 0)</f>
        <v>0</v>
      </c>
      <c r="AA117" t="str">
        <f>IF(Table1[[#This Row],[Reasons for Churn]]= "No reason", "No Reason", "Churned")</f>
        <v>No Reason</v>
      </c>
      <c r="AB117" t="s">
        <v>1083</v>
      </c>
      <c r="AC117">
        <f t="shared" si="1"/>
        <v>35</v>
      </c>
    </row>
    <row r="118" spans="1:29" x14ac:dyDescent="0.25">
      <c r="A118" t="s">
        <v>209</v>
      </c>
      <c r="B118" t="s">
        <v>210</v>
      </c>
      <c r="C118" s="1">
        <v>45717</v>
      </c>
      <c r="D118">
        <v>21</v>
      </c>
      <c r="E118" t="str">
        <f>IF(Table1[[#This Row],[Age]]&lt;=19,"Teenager",
 IF(Table1[[#This Row],[Age]]&lt;=29,"Young Adult",
 IF(Table1[[#This Row],[Age]]&lt;=39,"Adult",
 IF(Table1[[#This Row],[Age]]&lt;=54,"Middle-Aged Adult",
 IF(Table1[[#This Row],[Age]]&lt;=64,"Pre-Retirement",
 "Senior/Retiree")))))</f>
        <v>Young Adult</v>
      </c>
      <c r="F118" t="s">
        <v>149</v>
      </c>
      <c r="G118" t="e">
        <f>VLOOKUP(Table1[[#This Row],[State]],#REF!,2,FALSE)</f>
        <v>#REF!</v>
      </c>
      <c r="H118" t="s">
        <v>29</v>
      </c>
      <c r="I118">
        <f>COUNTIF(A:A,Table1[[#This Row],[Customer ID]])</f>
        <v>2</v>
      </c>
      <c r="J118" t="str">
        <f>IF(Table1[[#This Row],[Device Count]]&gt;1,"Multiple Devices", "Single Device")</f>
        <v>Multiple Devices</v>
      </c>
      <c r="K118" t="s">
        <v>30</v>
      </c>
      <c r="L118" s="26">
        <v>2</v>
      </c>
      <c r="M118" t="s">
        <v>22</v>
      </c>
      <c r="N118">
        <v>3</v>
      </c>
      <c r="O1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18" t="s">
        <v>72</v>
      </c>
      <c r="Q118" s="2">
        <v>350</v>
      </c>
      <c r="R118">
        <v>18</v>
      </c>
      <c r="S118" s="3">
        <v>6300</v>
      </c>
      <c r="T118" s="3">
        <f>SUMIF(A:A,Table1[[#This Row],[Customer ID]],S:S)</f>
        <v>276300</v>
      </c>
      <c r="U118" s="3" t="str" cm="1">
        <f t="array" ref="U118">_xlfn.SWITCH(TRUE,
Table1[[#This Row],[Total user revenue]]&gt;=1500000,"High-Premium",
Table1[[#This Row],[Total user revenue]]&gt;=500000,"Premium",
Table1[[#This Row],[Total user revenue]]&gt;=100000,"Standard",
"Basic")</f>
        <v>Standard</v>
      </c>
      <c r="V118" s="32">
        <f>SUMIF(A:A,Table1[[#This Row],[Customer ID]],W:W)</f>
        <v>133.28</v>
      </c>
      <c r="W118">
        <v>26.87</v>
      </c>
      <c r="X118" t="s">
        <v>24</v>
      </c>
      <c r="Y118" s="6">
        <f>COUNTIFS(Table1[MTN Device],Table1[[#This Row],[MTN Device]],Table1[Customer Churn Status],"Yes")/COUNTIF(Table1[MTN Device],Table1[[#This Row],[MTN Device]])</f>
        <v>0.3122923588039867</v>
      </c>
      <c r="Z118">
        <f>IF(Table1[[#This Row],[Customer Churn Status]]="Yes", 1, 0)</f>
        <v>1</v>
      </c>
      <c r="AA118" t="str">
        <f>IF(Table1[[#This Row],[Reasons for Churn]]= "No reason", "No Reason", "Churned")</f>
        <v>Churned</v>
      </c>
      <c r="AB118" t="s">
        <v>96</v>
      </c>
      <c r="AC118">
        <f t="shared" si="1"/>
        <v>75</v>
      </c>
    </row>
    <row r="119" spans="1:29" x14ac:dyDescent="0.25">
      <c r="A119" t="s">
        <v>209</v>
      </c>
      <c r="B119" t="s">
        <v>210</v>
      </c>
      <c r="C119" s="1">
        <v>45717</v>
      </c>
      <c r="D119">
        <v>21</v>
      </c>
      <c r="E119" t="str">
        <f>IF(Table1[[#This Row],[Age]]&lt;=19,"Teenager",
 IF(Table1[[#This Row],[Age]]&lt;=29,"Young Adult",
 IF(Table1[[#This Row],[Age]]&lt;=39,"Adult",
 IF(Table1[[#This Row],[Age]]&lt;=54,"Middle-Aged Adult",
 IF(Table1[[#This Row],[Age]]&lt;=64,"Pre-Retirement",
 "Senior/Retiree")))))</f>
        <v>Young Adult</v>
      </c>
      <c r="F119" t="s">
        <v>149</v>
      </c>
      <c r="G119" t="e">
        <f>VLOOKUP(Table1[[#This Row],[State]],#REF!,2,FALSE)</f>
        <v>#REF!</v>
      </c>
      <c r="H119" t="s">
        <v>41</v>
      </c>
      <c r="I119">
        <f>COUNTIF(A:A,Table1[[#This Row],[Customer ID]])</f>
        <v>2</v>
      </c>
      <c r="J119" t="str">
        <f>IF(Table1[[#This Row],[Device Count]]&gt;1,"Multiple Devices", "Single Device")</f>
        <v>Multiple Devices</v>
      </c>
      <c r="K119" t="s">
        <v>30</v>
      </c>
      <c r="L119" s="26">
        <v>2</v>
      </c>
      <c r="M119" t="s">
        <v>22</v>
      </c>
      <c r="N119">
        <v>3</v>
      </c>
      <c r="O1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19" t="s">
        <v>65</v>
      </c>
      <c r="Q119" s="2">
        <v>30000</v>
      </c>
      <c r="R119">
        <v>9</v>
      </c>
      <c r="S119" s="3">
        <v>270000</v>
      </c>
      <c r="T119" s="3">
        <f>SUMIF(A:A,Table1[[#This Row],[Customer ID]],S:S)</f>
        <v>276300</v>
      </c>
      <c r="U119" s="3" t="str" cm="1">
        <f t="array" ref="U119">_xlfn.SWITCH(TRUE,
Table1[[#This Row],[Total user revenue]]&gt;=1500000,"High-Premium",
Table1[[#This Row],[Total user revenue]]&gt;=500000,"Premium",
Table1[[#This Row],[Total user revenue]]&gt;=100000,"Standard",
"Basic")</f>
        <v>Standard</v>
      </c>
      <c r="V119" s="32">
        <f>SUMIF(A:A,Table1[[#This Row],[Customer ID]],W:W)</f>
        <v>133.28</v>
      </c>
      <c r="W119">
        <v>106.41</v>
      </c>
      <c r="X119" t="s">
        <v>24</v>
      </c>
      <c r="Y119" s="6">
        <f>COUNTIFS(Table1[MTN Device],Table1[[#This Row],[MTN Device]],Table1[Customer Churn Status],"Yes")/COUNTIF(Table1[MTN Device],Table1[[#This Row],[MTN Device]])</f>
        <v>0.26754385964912281</v>
      </c>
      <c r="Z119">
        <f>IF(Table1[[#This Row],[Customer Churn Status]]="Yes", 1, 0)</f>
        <v>1</v>
      </c>
      <c r="AA119" t="str">
        <f>IF(Table1[[#This Row],[Reasons for Churn]]= "No reason", "No Reason", "Churned")</f>
        <v>Churned</v>
      </c>
      <c r="AB119" t="s">
        <v>96</v>
      </c>
      <c r="AC119">
        <f t="shared" si="1"/>
        <v>75</v>
      </c>
    </row>
    <row r="120" spans="1:29" x14ac:dyDescent="0.25">
      <c r="A120" t="s">
        <v>211</v>
      </c>
      <c r="B120" t="s">
        <v>212</v>
      </c>
      <c r="C120" s="1">
        <v>45717</v>
      </c>
      <c r="D120">
        <v>48</v>
      </c>
      <c r="E120" t="str">
        <f>IF(Table1[[#This Row],[Age]]&lt;=19,"Teenager",
 IF(Table1[[#This Row],[Age]]&lt;=29,"Young Adult",
 IF(Table1[[#This Row],[Age]]&lt;=39,"Adult",
 IF(Table1[[#This Row],[Age]]&lt;=54,"Middle-Aged Adult",
 IF(Table1[[#This Row],[Age]]&lt;=64,"Pre-Retirement",
 "Senior/Retiree")))))</f>
        <v>Middle-Aged Adult</v>
      </c>
      <c r="F120" t="s">
        <v>213</v>
      </c>
      <c r="G120" t="e">
        <f>VLOOKUP(Table1[[#This Row],[State]],#REF!,2,FALSE)</f>
        <v>#REF!</v>
      </c>
      <c r="H120" t="s">
        <v>20</v>
      </c>
      <c r="I120">
        <f>COUNTIF(A:A,Table1[[#This Row],[Customer ID]])</f>
        <v>1</v>
      </c>
      <c r="J120" t="str">
        <f>IF(Table1[[#This Row],[Device Count]]&gt;1,"Multiple Devices", "Single Device")</f>
        <v>Single Device</v>
      </c>
      <c r="K120" t="s">
        <v>30</v>
      </c>
      <c r="L120" s="26">
        <v>1</v>
      </c>
      <c r="M120" t="s">
        <v>37</v>
      </c>
      <c r="N120">
        <v>48</v>
      </c>
      <c r="O1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20" t="s">
        <v>46</v>
      </c>
      <c r="Q120" s="2">
        <v>4500</v>
      </c>
      <c r="R120">
        <v>13</v>
      </c>
      <c r="S120" s="3">
        <v>58500</v>
      </c>
      <c r="T120" s="3">
        <f>SUMIF(A:A,Table1[[#This Row],[Customer ID]],S:S)</f>
        <v>58500</v>
      </c>
      <c r="U120" s="3" t="str" cm="1">
        <f t="array" ref="U120">_xlfn.SWITCH(TRUE,
Table1[[#This Row],[Total user revenue]]&gt;=1500000,"High-Premium",
Table1[[#This Row],[Total user revenue]]&gt;=500000,"Premium",
Table1[[#This Row],[Total user revenue]]&gt;=100000,"Standard",
"Basic")</f>
        <v>Basic</v>
      </c>
      <c r="V120" s="32">
        <f>SUMIF(A:A,Table1[[#This Row],[Customer ID]],W:W)</f>
        <v>172.1</v>
      </c>
      <c r="W120">
        <v>172.1</v>
      </c>
      <c r="X120" t="s">
        <v>39</v>
      </c>
      <c r="Y120" s="6">
        <f>COUNTIFS(Table1[MTN Device],Table1[[#This Row],[MTN Device]],Table1[Customer Churn Status],"Yes")/COUNTIF(Table1[MTN Device],Table1[[#This Row],[MTN Device]])</f>
        <v>0.30092592592592593</v>
      </c>
      <c r="Z120">
        <f>IF(Table1[[#This Row],[Customer Churn Status]]="Yes", 1, 0)</f>
        <v>0</v>
      </c>
      <c r="AA120" t="str">
        <f>IF(Table1[[#This Row],[Reasons for Churn]]= "No reason", "No Reason", "Churned")</f>
        <v>No Reason</v>
      </c>
      <c r="AB120" t="s">
        <v>1083</v>
      </c>
      <c r="AC120">
        <f t="shared" si="1"/>
        <v>70</v>
      </c>
    </row>
    <row r="121" spans="1:29" x14ac:dyDescent="0.25">
      <c r="A121" t="s">
        <v>214</v>
      </c>
      <c r="B121" t="s">
        <v>215</v>
      </c>
      <c r="C121" s="1">
        <v>45658</v>
      </c>
      <c r="D121">
        <v>27</v>
      </c>
      <c r="E121" t="str">
        <f>IF(Table1[[#This Row],[Age]]&lt;=19,"Teenager",
 IF(Table1[[#This Row],[Age]]&lt;=29,"Young Adult",
 IF(Table1[[#This Row],[Age]]&lt;=39,"Adult",
 IF(Table1[[#This Row],[Age]]&lt;=54,"Middle-Aged Adult",
 IF(Table1[[#This Row],[Age]]&lt;=64,"Pre-Retirement",
 "Senior/Retiree")))))</f>
        <v>Young Adult</v>
      </c>
      <c r="F121" t="s">
        <v>82</v>
      </c>
      <c r="G121" t="e">
        <f>VLOOKUP(Table1[[#This Row],[State]],#REF!,2,FALSE)</f>
        <v>#REF!</v>
      </c>
      <c r="H121" t="s">
        <v>36</v>
      </c>
      <c r="I121">
        <f>COUNTIF(A:A,Table1[[#This Row],[Customer ID]])</f>
        <v>3</v>
      </c>
      <c r="J121" t="str">
        <f>IF(Table1[[#This Row],[Device Count]]&gt;1,"Multiple Devices", "Single Device")</f>
        <v>Multiple Devices</v>
      </c>
      <c r="K121" t="s">
        <v>21</v>
      </c>
      <c r="L121" s="26">
        <v>4</v>
      </c>
      <c r="M121" t="s">
        <v>114</v>
      </c>
      <c r="N121">
        <v>17</v>
      </c>
      <c r="O1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21" t="s">
        <v>115</v>
      </c>
      <c r="Q121" s="2">
        <v>25000</v>
      </c>
      <c r="R121">
        <v>8</v>
      </c>
      <c r="S121" s="3">
        <v>200000</v>
      </c>
      <c r="T121" s="3">
        <f>SUMIF(A:A,Table1[[#This Row],[Customer ID]],S:S)</f>
        <v>371000</v>
      </c>
      <c r="U121" s="3" t="str" cm="1">
        <f t="array" ref="U121">_xlfn.SWITCH(TRUE,
Table1[[#This Row],[Total user revenue]]&gt;=1500000,"High-Premium",
Table1[[#This Row],[Total user revenue]]&gt;=500000,"Premium",
Table1[[#This Row],[Total user revenue]]&gt;=100000,"Standard",
"Basic")</f>
        <v>Standard</v>
      </c>
      <c r="V121" s="32">
        <f>SUMIF(A:A,Table1[[#This Row],[Customer ID]],W:W)</f>
        <v>210.7</v>
      </c>
      <c r="W121">
        <v>22.12</v>
      </c>
      <c r="X121" t="s">
        <v>39</v>
      </c>
      <c r="Y121" s="6">
        <f>COUNTIFS(Table1[MTN Device],Table1[[#This Row],[MTN Device]],Table1[Customer Churn Status],"Yes")/COUNTIF(Table1[MTN Device],Table1[[#This Row],[MTN Device]])</f>
        <v>0.27947598253275108</v>
      </c>
      <c r="Z121">
        <f>IF(Table1[[#This Row],[Customer Churn Status]]="Yes", 1, 0)</f>
        <v>0</v>
      </c>
      <c r="AA121" t="str">
        <f>IF(Table1[[#This Row],[Reasons for Churn]]= "No reason", "No Reason", "Churned")</f>
        <v>No Reason</v>
      </c>
      <c r="AB121" t="s">
        <v>1083</v>
      </c>
      <c r="AC121">
        <f t="shared" si="1"/>
        <v>40</v>
      </c>
    </row>
    <row r="122" spans="1:29" x14ac:dyDescent="0.25">
      <c r="A122" t="s">
        <v>214</v>
      </c>
      <c r="B122" t="s">
        <v>215</v>
      </c>
      <c r="C122" s="1">
        <v>45658</v>
      </c>
      <c r="D122">
        <v>27</v>
      </c>
      <c r="E122" t="str">
        <f>IF(Table1[[#This Row],[Age]]&lt;=19,"Teenager",
 IF(Table1[[#This Row],[Age]]&lt;=29,"Young Adult",
 IF(Table1[[#This Row],[Age]]&lt;=39,"Adult",
 IF(Table1[[#This Row],[Age]]&lt;=54,"Middle-Aged Adult",
 IF(Table1[[#This Row],[Age]]&lt;=64,"Pre-Retirement",
 "Senior/Retiree")))))</f>
        <v>Young Adult</v>
      </c>
      <c r="F122" t="s">
        <v>82</v>
      </c>
      <c r="G122" t="e">
        <f>VLOOKUP(Table1[[#This Row],[State]],#REF!,2,FALSE)</f>
        <v>#REF!</v>
      </c>
      <c r="H122" t="s">
        <v>29</v>
      </c>
      <c r="I122">
        <f>COUNTIF(A:A,Table1[[#This Row],[Customer ID]])</f>
        <v>3</v>
      </c>
      <c r="J122" t="str">
        <f>IF(Table1[[#This Row],[Device Count]]&gt;1,"Multiple Devices", "Single Device")</f>
        <v>Multiple Devices</v>
      </c>
      <c r="K122" t="s">
        <v>21</v>
      </c>
      <c r="L122" s="26">
        <v>4</v>
      </c>
      <c r="M122" t="s">
        <v>114</v>
      </c>
      <c r="N122">
        <v>17</v>
      </c>
      <c r="O1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22" t="s">
        <v>31</v>
      </c>
      <c r="Q122" s="2">
        <v>5500</v>
      </c>
      <c r="R122">
        <v>18</v>
      </c>
      <c r="S122" s="3">
        <v>99000</v>
      </c>
      <c r="T122" s="3">
        <f>SUMIF(A:A,Table1[[#This Row],[Customer ID]],S:S)</f>
        <v>371000</v>
      </c>
      <c r="U122" s="3" t="str" cm="1">
        <f t="array" ref="U122">_xlfn.SWITCH(TRUE,
Table1[[#This Row],[Total user revenue]]&gt;=1500000,"High-Premium",
Table1[[#This Row],[Total user revenue]]&gt;=500000,"Premium",
Table1[[#This Row],[Total user revenue]]&gt;=100000,"Standard",
"Basic")</f>
        <v>Standard</v>
      </c>
      <c r="V122" s="32">
        <f>SUMIF(A:A,Table1[[#This Row],[Customer ID]],W:W)</f>
        <v>210.7</v>
      </c>
      <c r="W122">
        <v>5.49</v>
      </c>
      <c r="X122" t="s">
        <v>39</v>
      </c>
      <c r="Y122" s="6">
        <f>COUNTIFS(Table1[MTN Device],Table1[[#This Row],[MTN Device]],Table1[Customer Churn Status],"Yes")/COUNTIF(Table1[MTN Device],Table1[[#This Row],[MTN Device]])</f>
        <v>0.3122923588039867</v>
      </c>
      <c r="Z122">
        <f>IF(Table1[[#This Row],[Customer Churn Status]]="Yes", 1, 0)</f>
        <v>0</v>
      </c>
      <c r="AA122" t="str">
        <f>IF(Table1[[#This Row],[Reasons for Churn]]= "No reason", "No Reason", "Churned")</f>
        <v>No Reason</v>
      </c>
      <c r="AB122" t="s">
        <v>1083</v>
      </c>
      <c r="AC122">
        <f t="shared" si="1"/>
        <v>40</v>
      </c>
    </row>
    <row r="123" spans="1:29" x14ac:dyDescent="0.25">
      <c r="A123" t="s">
        <v>214</v>
      </c>
      <c r="B123" t="s">
        <v>215</v>
      </c>
      <c r="C123" s="1">
        <v>45658</v>
      </c>
      <c r="D123">
        <v>27</v>
      </c>
      <c r="E123" t="str">
        <f>IF(Table1[[#This Row],[Age]]&lt;=19,"Teenager",
 IF(Table1[[#This Row],[Age]]&lt;=29,"Young Adult",
 IF(Table1[[#This Row],[Age]]&lt;=39,"Adult",
 IF(Table1[[#This Row],[Age]]&lt;=54,"Middle-Aged Adult",
 IF(Table1[[#This Row],[Age]]&lt;=64,"Pre-Retirement",
 "Senior/Retiree")))))</f>
        <v>Young Adult</v>
      </c>
      <c r="F123" t="s">
        <v>82</v>
      </c>
      <c r="G123" t="e">
        <f>VLOOKUP(Table1[[#This Row],[State]],#REF!,2,FALSE)</f>
        <v>#REF!</v>
      </c>
      <c r="H123" t="s">
        <v>20</v>
      </c>
      <c r="I123">
        <f>COUNTIF(A:A,Table1[[#This Row],[Customer ID]])</f>
        <v>3</v>
      </c>
      <c r="J123" t="str">
        <f>IF(Table1[[#This Row],[Device Count]]&gt;1,"Multiple Devices", "Single Device")</f>
        <v>Multiple Devices</v>
      </c>
      <c r="K123" t="s">
        <v>21</v>
      </c>
      <c r="L123" s="26">
        <v>4</v>
      </c>
      <c r="M123" t="s">
        <v>114</v>
      </c>
      <c r="N123">
        <v>17</v>
      </c>
      <c r="O1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23" t="s">
        <v>51</v>
      </c>
      <c r="Q123" s="2">
        <v>9000</v>
      </c>
      <c r="R123">
        <v>8</v>
      </c>
      <c r="S123" s="3">
        <v>72000</v>
      </c>
      <c r="T123" s="3">
        <f>SUMIF(A:A,Table1[[#This Row],[Customer ID]],S:S)</f>
        <v>371000</v>
      </c>
      <c r="U123" s="3" t="str" cm="1">
        <f t="array" ref="U123">_xlfn.SWITCH(TRUE,
Table1[[#This Row],[Total user revenue]]&gt;=1500000,"High-Premium",
Table1[[#This Row],[Total user revenue]]&gt;=500000,"Premium",
Table1[[#This Row],[Total user revenue]]&gt;=100000,"Standard",
"Basic")</f>
        <v>Standard</v>
      </c>
      <c r="V123" s="32">
        <f>SUMIF(A:A,Table1[[#This Row],[Customer ID]],W:W)</f>
        <v>210.7</v>
      </c>
      <c r="W123">
        <v>183.09</v>
      </c>
      <c r="X123" t="s">
        <v>39</v>
      </c>
      <c r="Y123" s="6">
        <f>COUNTIFS(Table1[MTN Device],Table1[[#This Row],[MTN Device]],Table1[Customer Churn Status],"Yes")/COUNTIF(Table1[MTN Device],Table1[[#This Row],[MTN Device]])</f>
        <v>0.30092592592592593</v>
      </c>
      <c r="Z123">
        <f>IF(Table1[[#This Row],[Customer Churn Status]]="Yes", 1, 0)</f>
        <v>0</v>
      </c>
      <c r="AA123" t="str">
        <f>IF(Table1[[#This Row],[Reasons for Churn]]= "No reason", "No Reason", "Churned")</f>
        <v>No Reason</v>
      </c>
      <c r="AB123" t="s">
        <v>1083</v>
      </c>
      <c r="AC123">
        <f t="shared" si="1"/>
        <v>40</v>
      </c>
    </row>
    <row r="124" spans="1:29" x14ac:dyDescent="0.25">
      <c r="A124" t="s">
        <v>216</v>
      </c>
      <c r="B124" t="s">
        <v>217</v>
      </c>
      <c r="C124" s="1">
        <v>45689</v>
      </c>
      <c r="D124">
        <v>75</v>
      </c>
      <c r="E124" t="str">
        <f>IF(Table1[[#This Row],[Age]]&lt;=19,"Teenager",
 IF(Table1[[#This Row],[Age]]&lt;=29,"Young Adult",
 IF(Table1[[#This Row],[Age]]&lt;=39,"Adult",
 IF(Table1[[#This Row],[Age]]&lt;=54,"Middle-Aged Adult",
 IF(Table1[[#This Row],[Age]]&lt;=64,"Pre-Retirement",
 "Senior/Retiree")))))</f>
        <v>Senior/Retiree</v>
      </c>
      <c r="F124" t="s">
        <v>149</v>
      </c>
      <c r="G124" t="e">
        <f>VLOOKUP(Table1[[#This Row],[State]],#REF!,2,FALSE)</f>
        <v>#REF!</v>
      </c>
      <c r="H124" t="s">
        <v>29</v>
      </c>
      <c r="I124">
        <f>COUNTIF(A:A,Table1[[#This Row],[Customer ID]])</f>
        <v>2</v>
      </c>
      <c r="J124" t="str">
        <f>IF(Table1[[#This Row],[Device Count]]&gt;1,"Multiple Devices", "Single Device")</f>
        <v>Multiple Devices</v>
      </c>
      <c r="K124" t="s">
        <v>30</v>
      </c>
      <c r="L124" s="26">
        <v>1</v>
      </c>
      <c r="M124" t="s">
        <v>37</v>
      </c>
      <c r="N124">
        <v>8</v>
      </c>
      <c r="O1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124" t="s">
        <v>83</v>
      </c>
      <c r="Q124" s="2">
        <v>1000</v>
      </c>
      <c r="R124">
        <v>18</v>
      </c>
      <c r="S124" s="3">
        <v>18000</v>
      </c>
      <c r="T124" s="3">
        <f>SUMIF(A:A,Table1[[#This Row],[Customer ID]],S:S)</f>
        <v>258000</v>
      </c>
      <c r="U124" s="3" t="str" cm="1">
        <f t="array" ref="U124">_xlfn.SWITCH(TRUE,
Table1[[#This Row],[Total user revenue]]&gt;=1500000,"High-Premium",
Table1[[#This Row],[Total user revenue]]&gt;=500000,"Premium",
Table1[[#This Row],[Total user revenue]]&gt;=100000,"Standard",
"Basic")</f>
        <v>Standard</v>
      </c>
      <c r="V124" s="32">
        <f>SUMIF(A:A,Table1[[#This Row],[Customer ID]],W:W)</f>
        <v>125.37</v>
      </c>
      <c r="W124">
        <v>47.34</v>
      </c>
      <c r="X124" t="s">
        <v>39</v>
      </c>
      <c r="Y124" s="6">
        <f>COUNTIFS(Table1[MTN Device],Table1[[#This Row],[MTN Device]],Table1[Customer Churn Status],"Yes")/COUNTIF(Table1[MTN Device],Table1[[#This Row],[MTN Device]])</f>
        <v>0.3122923588039867</v>
      </c>
      <c r="Z124">
        <f>IF(Table1[[#This Row],[Customer Churn Status]]="Yes", 1, 0)</f>
        <v>0</v>
      </c>
      <c r="AA124" t="str">
        <f>IF(Table1[[#This Row],[Reasons for Churn]]= "No reason", "No Reason", "Churned")</f>
        <v>No Reason</v>
      </c>
      <c r="AB124" t="s">
        <v>1083</v>
      </c>
      <c r="AC124">
        <f t="shared" si="1"/>
        <v>75</v>
      </c>
    </row>
    <row r="125" spans="1:29" x14ac:dyDescent="0.25">
      <c r="A125" t="s">
        <v>216</v>
      </c>
      <c r="B125" t="s">
        <v>217</v>
      </c>
      <c r="C125" s="1">
        <v>45689</v>
      </c>
      <c r="D125">
        <v>75</v>
      </c>
      <c r="E125" t="str">
        <f>IF(Table1[[#This Row],[Age]]&lt;=19,"Teenager",
 IF(Table1[[#This Row],[Age]]&lt;=29,"Young Adult",
 IF(Table1[[#This Row],[Age]]&lt;=39,"Adult",
 IF(Table1[[#This Row],[Age]]&lt;=54,"Middle-Aged Adult",
 IF(Table1[[#This Row],[Age]]&lt;=64,"Pre-Retirement",
 "Senior/Retiree")))))</f>
        <v>Senior/Retiree</v>
      </c>
      <c r="F125" t="s">
        <v>149</v>
      </c>
      <c r="G125" t="e">
        <f>VLOOKUP(Table1[[#This Row],[State]],#REF!,2,FALSE)</f>
        <v>#REF!</v>
      </c>
      <c r="H125" t="s">
        <v>41</v>
      </c>
      <c r="I125">
        <f>COUNTIF(A:A,Table1[[#This Row],[Customer ID]])</f>
        <v>2</v>
      </c>
      <c r="J125" t="str">
        <f>IF(Table1[[#This Row],[Device Count]]&gt;1,"Multiple Devices", "Single Device")</f>
        <v>Multiple Devices</v>
      </c>
      <c r="K125" t="s">
        <v>30</v>
      </c>
      <c r="L125" s="26">
        <v>1</v>
      </c>
      <c r="M125" t="s">
        <v>37</v>
      </c>
      <c r="N125">
        <v>8</v>
      </c>
      <c r="O1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125" t="s">
        <v>38</v>
      </c>
      <c r="Q125" s="2">
        <v>20000</v>
      </c>
      <c r="R125">
        <v>12</v>
      </c>
      <c r="S125" s="3">
        <v>240000</v>
      </c>
      <c r="T125" s="3">
        <f>SUMIF(A:A,Table1[[#This Row],[Customer ID]],S:S)</f>
        <v>258000</v>
      </c>
      <c r="U125" s="3" t="str" cm="1">
        <f t="array" ref="U125">_xlfn.SWITCH(TRUE,
Table1[[#This Row],[Total user revenue]]&gt;=1500000,"High-Premium",
Table1[[#This Row],[Total user revenue]]&gt;=500000,"Premium",
Table1[[#This Row],[Total user revenue]]&gt;=100000,"Standard",
"Basic")</f>
        <v>Standard</v>
      </c>
      <c r="V125" s="32">
        <f>SUMIF(A:A,Table1[[#This Row],[Customer ID]],W:W)</f>
        <v>125.37</v>
      </c>
      <c r="W125">
        <v>78.03</v>
      </c>
      <c r="X125" t="s">
        <v>39</v>
      </c>
      <c r="Y125" s="6">
        <f>COUNTIFS(Table1[MTN Device],Table1[[#This Row],[MTN Device]],Table1[Customer Churn Status],"Yes")/COUNTIF(Table1[MTN Device],Table1[[#This Row],[MTN Device]])</f>
        <v>0.26754385964912281</v>
      </c>
      <c r="Z125">
        <f>IF(Table1[[#This Row],[Customer Churn Status]]="Yes", 1, 0)</f>
        <v>0</v>
      </c>
      <c r="AA125" t="str">
        <f>IF(Table1[[#This Row],[Reasons for Churn]]= "No reason", "No Reason", "Churned")</f>
        <v>No Reason</v>
      </c>
      <c r="AB125" t="s">
        <v>1083</v>
      </c>
      <c r="AC125">
        <f t="shared" si="1"/>
        <v>75</v>
      </c>
    </row>
    <row r="126" spans="1:29" x14ac:dyDescent="0.25">
      <c r="A126" t="s">
        <v>218</v>
      </c>
      <c r="B126" t="s">
        <v>219</v>
      </c>
      <c r="C126" s="1">
        <v>45658</v>
      </c>
      <c r="D126">
        <v>69</v>
      </c>
      <c r="E126" t="str">
        <f>IF(Table1[[#This Row],[Age]]&lt;=19,"Teenager",
 IF(Table1[[#This Row],[Age]]&lt;=29,"Young Adult",
 IF(Table1[[#This Row],[Age]]&lt;=39,"Adult",
 IF(Table1[[#This Row],[Age]]&lt;=54,"Middle-Aged Adult",
 IF(Table1[[#This Row],[Age]]&lt;=64,"Pre-Retirement",
 "Senior/Retiree")))))</f>
        <v>Senior/Retiree</v>
      </c>
      <c r="F126" t="s">
        <v>54</v>
      </c>
      <c r="G126" t="e">
        <f>VLOOKUP(Table1[[#This Row],[State]],#REF!,2,FALSE)</f>
        <v>#REF!</v>
      </c>
      <c r="H126" t="s">
        <v>41</v>
      </c>
      <c r="I126">
        <f>COUNTIF(A:A,Table1[[#This Row],[Customer ID]])</f>
        <v>2</v>
      </c>
      <c r="J126" t="str">
        <f>IF(Table1[[#This Row],[Device Count]]&gt;1,"Multiple Devices", "Single Device")</f>
        <v>Multiple Devices</v>
      </c>
      <c r="K126" t="s">
        <v>30</v>
      </c>
      <c r="L126" s="26">
        <v>4</v>
      </c>
      <c r="M126" t="s">
        <v>114</v>
      </c>
      <c r="N126">
        <v>42</v>
      </c>
      <c r="O1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26" t="s">
        <v>65</v>
      </c>
      <c r="Q126" s="2">
        <v>30000</v>
      </c>
      <c r="R126">
        <v>15</v>
      </c>
      <c r="S126" s="3">
        <v>450000</v>
      </c>
      <c r="T126" s="3">
        <f>SUMIF(A:A,Table1[[#This Row],[Customer ID]],S:S)</f>
        <v>508000</v>
      </c>
      <c r="U126" s="3" t="str" cm="1">
        <f t="array" ref="U126">_xlfn.SWITCH(TRUE,
Table1[[#This Row],[Total user revenue]]&gt;=1500000,"High-Premium",
Table1[[#This Row],[Total user revenue]]&gt;=500000,"Premium",
Table1[[#This Row],[Total user revenue]]&gt;=100000,"Standard",
"Basic")</f>
        <v>Premium</v>
      </c>
      <c r="V126" s="32">
        <f>SUMIF(A:A,Table1[[#This Row],[Customer ID]],W:W)</f>
        <v>215.01</v>
      </c>
      <c r="W126">
        <v>43.85</v>
      </c>
      <c r="X126" t="s">
        <v>39</v>
      </c>
      <c r="Y126" s="6">
        <f>COUNTIFS(Table1[MTN Device],Table1[[#This Row],[MTN Device]],Table1[Customer Churn Status],"Yes")/COUNTIF(Table1[MTN Device],Table1[[#This Row],[MTN Device]])</f>
        <v>0.26754385964912281</v>
      </c>
      <c r="Z126">
        <f>IF(Table1[[#This Row],[Customer Churn Status]]="Yes", 1, 0)</f>
        <v>0</v>
      </c>
      <c r="AA126" t="str">
        <f>IF(Table1[[#This Row],[Reasons for Churn]]= "No reason", "No Reason", "Churned")</f>
        <v>No Reason</v>
      </c>
      <c r="AB126" t="s">
        <v>1083</v>
      </c>
      <c r="AC126">
        <f t="shared" si="1"/>
        <v>30</v>
      </c>
    </row>
    <row r="127" spans="1:29" x14ac:dyDescent="0.25">
      <c r="A127" t="s">
        <v>218</v>
      </c>
      <c r="B127" t="s">
        <v>219</v>
      </c>
      <c r="C127" s="1">
        <v>45658</v>
      </c>
      <c r="D127">
        <v>69</v>
      </c>
      <c r="E127" t="str">
        <f>IF(Table1[[#This Row],[Age]]&lt;=19,"Teenager",
 IF(Table1[[#This Row],[Age]]&lt;=29,"Young Adult",
 IF(Table1[[#This Row],[Age]]&lt;=39,"Adult",
 IF(Table1[[#This Row],[Age]]&lt;=54,"Middle-Aged Adult",
 IF(Table1[[#This Row],[Age]]&lt;=64,"Pre-Retirement",
 "Senior/Retiree")))))</f>
        <v>Senior/Retiree</v>
      </c>
      <c r="F127" t="s">
        <v>54</v>
      </c>
      <c r="G127" t="e">
        <f>VLOOKUP(Table1[[#This Row],[State]],#REF!,2,FALSE)</f>
        <v>#REF!</v>
      </c>
      <c r="H127" t="s">
        <v>36</v>
      </c>
      <c r="I127">
        <f>COUNTIF(A:A,Table1[[#This Row],[Customer ID]])</f>
        <v>2</v>
      </c>
      <c r="J127" t="str">
        <f>IF(Table1[[#This Row],[Device Count]]&gt;1,"Multiple Devices", "Single Device")</f>
        <v>Multiple Devices</v>
      </c>
      <c r="K127" t="s">
        <v>30</v>
      </c>
      <c r="L127" s="26">
        <v>4</v>
      </c>
      <c r="M127" t="s">
        <v>114</v>
      </c>
      <c r="N127">
        <v>42</v>
      </c>
      <c r="O1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27" t="s">
        <v>71</v>
      </c>
      <c r="Q127" s="2">
        <v>14500</v>
      </c>
      <c r="R127">
        <v>4</v>
      </c>
      <c r="S127" s="3">
        <v>58000</v>
      </c>
      <c r="T127" s="3">
        <f>SUMIF(A:A,Table1[[#This Row],[Customer ID]],S:S)</f>
        <v>508000</v>
      </c>
      <c r="U127" s="3" t="str" cm="1">
        <f t="array" ref="U127">_xlfn.SWITCH(TRUE,
Table1[[#This Row],[Total user revenue]]&gt;=1500000,"High-Premium",
Table1[[#This Row],[Total user revenue]]&gt;=500000,"Premium",
Table1[[#This Row],[Total user revenue]]&gt;=100000,"Standard",
"Basic")</f>
        <v>Premium</v>
      </c>
      <c r="V127" s="32">
        <f>SUMIF(A:A,Table1[[#This Row],[Customer ID]],W:W)</f>
        <v>215.01</v>
      </c>
      <c r="W127">
        <v>171.16</v>
      </c>
      <c r="X127" t="s">
        <v>39</v>
      </c>
      <c r="Y127" s="6">
        <f>COUNTIFS(Table1[MTN Device],Table1[[#This Row],[MTN Device]],Table1[Customer Churn Status],"Yes")/COUNTIF(Table1[MTN Device],Table1[[#This Row],[MTN Device]])</f>
        <v>0.27947598253275108</v>
      </c>
      <c r="Z127">
        <f>IF(Table1[[#This Row],[Customer Churn Status]]="Yes", 1, 0)</f>
        <v>0</v>
      </c>
      <c r="AA127" t="str">
        <f>IF(Table1[[#This Row],[Reasons for Churn]]= "No reason", "No Reason", "Churned")</f>
        <v>No Reason</v>
      </c>
      <c r="AB127" t="s">
        <v>1083</v>
      </c>
      <c r="AC127">
        <f t="shared" si="1"/>
        <v>30</v>
      </c>
    </row>
    <row r="128" spans="1:29" x14ac:dyDescent="0.25">
      <c r="A128" t="s">
        <v>220</v>
      </c>
      <c r="B128" t="s">
        <v>221</v>
      </c>
      <c r="C128" s="1">
        <v>45689</v>
      </c>
      <c r="D128">
        <v>61</v>
      </c>
      <c r="E128" t="str">
        <f>IF(Table1[[#This Row],[Age]]&lt;=19,"Teenager",
 IF(Table1[[#This Row],[Age]]&lt;=29,"Young Adult",
 IF(Table1[[#This Row],[Age]]&lt;=39,"Adult",
 IF(Table1[[#This Row],[Age]]&lt;=54,"Middle-Aged Adult",
 IF(Table1[[#This Row],[Age]]&lt;=64,"Pre-Retirement",
 "Senior/Retiree")))))</f>
        <v>Pre-Retirement</v>
      </c>
      <c r="F128" t="s">
        <v>49</v>
      </c>
      <c r="G128" t="e">
        <f>VLOOKUP(Table1[[#This Row],[State]],#REF!,2,FALSE)</f>
        <v>#REF!</v>
      </c>
      <c r="H128" t="s">
        <v>41</v>
      </c>
      <c r="I128">
        <f>COUNTIF(A:A,Table1[[#This Row],[Customer ID]])</f>
        <v>2</v>
      </c>
      <c r="J128" t="str">
        <f>IF(Table1[[#This Row],[Device Count]]&gt;1,"Multiple Devices", "Single Device")</f>
        <v>Multiple Devices</v>
      </c>
      <c r="K128" t="s">
        <v>30</v>
      </c>
      <c r="L128" s="26">
        <v>1</v>
      </c>
      <c r="M128" t="s">
        <v>37</v>
      </c>
      <c r="N128">
        <v>18</v>
      </c>
      <c r="O1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28" t="s">
        <v>38</v>
      </c>
      <c r="Q128" s="2">
        <v>20000</v>
      </c>
      <c r="R128">
        <v>20</v>
      </c>
      <c r="S128" s="3">
        <v>400000</v>
      </c>
      <c r="T128" s="3">
        <f>SUMIF(A:A,Table1[[#This Row],[Customer ID]],S:S)</f>
        <v>499000</v>
      </c>
      <c r="U128" s="3" t="str" cm="1">
        <f t="array" ref="U128">_xlfn.SWITCH(TRUE,
Table1[[#This Row],[Total user revenue]]&gt;=1500000,"High-Premium",
Table1[[#This Row],[Total user revenue]]&gt;=500000,"Premium",
Table1[[#This Row],[Total user revenue]]&gt;=100000,"Standard",
"Basic")</f>
        <v>Standard</v>
      </c>
      <c r="V128" s="32">
        <f>SUMIF(A:A,Table1[[#This Row],[Customer ID]],W:W)</f>
        <v>139.11000000000001</v>
      </c>
      <c r="W128">
        <v>128.52000000000001</v>
      </c>
      <c r="X128" t="s">
        <v>39</v>
      </c>
      <c r="Y128" s="6">
        <f>COUNTIFS(Table1[MTN Device],Table1[[#This Row],[MTN Device]],Table1[Customer Churn Status],"Yes")/COUNTIF(Table1[MTN Device],Table1[[#This Row],[MTN Device]])</f>
        <v>0.26754385964912281</v>
      </c>
      <c r="Z128">
        <f>IF(Table1[[#This Row],[Customer Churn Status]]="Yes", 1, 0)</f>
        <v>0</v>
      </c>
      <c r="AA128" t="str">
        <f>IF(Table1[[#This Row],[Reasons for Churn]]= "No reason", "No Reason", "Churned")</f>
        <v>No Reason</v>
      </c>
      <c r="AB128" t="s">
        <v>1083</v>
      </c>
      <c r="AC128">
        <f t="shared" si="1"/>
        <v>65</v>
      </c>
    </row>
    <row r="129" spans="1:29" x14ac:dyDescent="0.25">
      <c r="A129" t="s">
        <v>220</v>
      </c>
      <c r="B129" t="s">
        <v>221</v>
      </c>
      <c r="C129" s="1">
        <v>45689</v>
      </c>
      <c r="D129">
        <v>61</v>
      </c>
      <c r="E129" t="str">
        <f>IF(Table1[[#This Row],[Age]]&lt;=19,"Teenager",
 IF(Table1[[#This Row],[Age]]&lt;=29,"Young Adult",
 IF(Table1[[#This Row],[Age]]&lt;=39,"Adult",
 IF(Table1[[#This Row],[Age]]&lt;=54,"Middle-Aged Adult",
 IF(Table1[[#This Row],[Age]]&lt;=64,"Pre-Retirement",
 "Senior/Retiree")))))</f>
        <v>Pre-Retirement</v>
      </c>
      <c r="F129" t="s">
        <v>49</v>
      </c>
      <c r="G129" t="e">
        <f>VLOOKUP(Table1[[#This Row],[State]],#REF!,2,FALSE)</f>
        <v>#REF!</v>
      </c>
      <c r="H129" t="s">
        <v>36</v>
      </c>
      <c r="I129">
        <f>COUNTIF(A:A,Table1[[#This Row],[Customer ID]])</f>
        <v>2</v>
      </c>
      <c r="J129" t="str">
        <f>IF(Table1[[#This Row],[Device Count]]&gt;1,"Multiple Devices", "Single Device")</f>
        <v>Multiple Devices</v>
      </c>
      <c r="K129" t="s">
        <v>30</v>
      </c>
      <c r="L129" s="26">
        <v>1</v>
      </c>
      <c r="M129" t="s">
        <v>37</v>
      </c>
      <c r="N129">
        <v>18</v>
      </c>
      <c r="O1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29" t="s">
        <v>42</v>
      </c>
      <c r="Q129" s="2">
        <v>9000</v>
      </c>
      <c r="R129">
        <v>11</v>
      </c>
      <c r="S129" s="3">
        <v>99000</v>
      </c>
      <c r="T129" s="3">
        <f>SUMIF(A:A,Table1[[#This Row],[Customer ID]],S:S)</f>
        <v>499000</v>
      </c>
      <c r="U129" s="3" t="str" cm="1">
        <f t="array" ref="U129">_xlfn.SWITCH(TRUE,
Table1[[#This Row],[Total user revenue]]&gt;=1500000,"High-Premium",
Table1[[#This Row],[Total user revenue]]&gt;=500000,"Premium",
Table1[[#This Row],[Total user revenue]]&gt;=100000,"Standard",
"Basic")</f>
        <v>Standard</v>
      </c>
      <c r="V129" s="32">
        <f>SUMIF(A:A,Table1[[#This Row],[Customer ID]],W:W)</f>
        <v>139.11000000000001</v>
      </c>
      <c r="W129">
        <v>10.59</v>
      </c>
      <c r="X129" t="s">
        <v>39</v>
      </c>
      <c r="Y129" s="6">
        <f>COUNTIFS(Table1[MTN Device],Table1[[#This Row],[MTN Device]],Table1[Customer Churn Status],"Yes")/COUNTIF(Table1[MTN Device],Table1[[#This Row],[MTN Device]])</f>
        <v>0.27947598253275108</v>
      </c>
      <c r="Z129">
        <f>IF(Table1[[#This Row],[Customer Churn Status]]="Yes", 1, 0)</f>
        <v>0</v>
      </c>
      <c r="AA129" t="str">
        <f>IF(Table1[[#This Row],[Reasons for Churn]]= "No reason", "No Reason", "Churned")</f>
        <v>No Reason</v>
      </c>
      <c r="AB129" t="s">
        <v>1083</v>
      </c>
      <c r="AC129">
        <f t="shared" si="1"/>
        <v>65</v>
      </c>
    </row>
    <row r="130" spans="1:29" x14ac:dyDescent="0.25">
      <c r="A130" t="s">
        <v>222</v>
      </c>
      <c r="B130" t="s">
        <v>223</v>
      </c>
      <c r="C130" s="1">
        <v>45689</v>
      </c>
      <c r="D130">
        <v>32</v>
      </c>
      <c r="E130" t="str">
        <f>IF(Table1[[#This Row],[Age]]&lt;=19,"Teenager",
 IF(Table1[[#This Row],[Age]]&lt;=29,"Young Adult",
 IF(Table1[[#This Row],[Age]]&lt;=39,"Adult",
 IF(Table1[[#This Row],[Age]]&lt;=54,"Middle-Aged Adult",
 IF(Table1[[#This Row],[Age]]&lt;=64,"Pre-Retirement",
 "Senior/Retiree")))))</f>
        <v>Adult</v>
      </c>
      <c r="F130" t="s">
        <v>79</v>
      </c>
      <c r="G130" t="e">
        <f>VLOOKUP(Table1[[#This Row],[State]],#REF!,2,FALSE)</f>
        <v>#REF!</v>
      </c>
      <c r="H130" t="s">
        <v>36</v>
      </c>
      <c r="I130">
        <f>COUNTIF(A:A,Table1[[#This Row],[Customer ID]])</f>
        <v>1</v>
      </c>
      <c r="J130" t="str">
        <f>IF(Table1[[#This Row],[Device Count]]&gt;1,"Multiple Devices", "Single Device")</f>
        <v>Single Device</v>
      </c>
      <c r="K130" t="s">
        <v>21</v>
      </c>
      <c r="L130" s="26">
        <v>5</v>
      </c>
      <c r="M130" t="s">
        <v>55</v>
      </c>
      <c r="N130">
        <v>54</v>
      </c>
      <c r="O1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30" t="s">
        <v>65</v>
      </c>
      <c r="Q130" s="2">
        <v>30000</v>
      </c>
      <c r="R130">
        <v>20</v>
      </c>
      <c r="S130" s="3">
        <v>600000</v>
      </c>
      <c r="T130" s="3">
        <f>SUMIF(A:A,Table1[[#This Row],[Customer ID]],S:S)</f>
        <v>600000</v>
      </c>
      <c r="U130" s="3" t="str" cm="1">
        <f t="array" ref="U130">_xlfn.SWITCH(TRUE,
Table1[[#This Row],[Total user revenue]]&gt;=1500000,"High-Premium",
Table1[[#This Row],[Total user revenue]]&gt;=500000,"Premium",
Table1[[#This Row],[Total user revenue]]&gt;=100000,"Standard",
"Basic")</f>
        <v>Premium</v>
      </c>
      <c r="V130" s="32">
        <f>SUMIF(A:A,Table1[[#This Row],[Customer ID]],W:W)</f>
        <v>157.83000000000001</v>
      </c>
      <c r="W130">
        <v>157.83000000000001</v>
      </c>
      <c r="X130" t="s">
        <v>24</v>
      </c>
      <c r="Y130" s="6">
        <f>COUNTIFS(Table1[MTN Device],Table1[[#This Row],[MTN Device]],Table1[Customer Churn Status],"Yes")/COUNTIF(Table1[MTN Device],Table1[[#This Row],[MTN Device]])</f>
        <v>0.27947598253275108</v>
      </c>
      <c r="Z130">
        <f>IF(Table1[[#This Row],[Customer Churn Status]]="Yes", 1, 0)</f>
        <v>1</v>
      </c>
      <c r="AA130" t="str">
        <f>IF(Table1[[#This Row],[Reasons for Churn]]= "No reason", "No Reason", "Churned")</f>
        <v>Churned</v>
      </c>
      <c r="AB130" t="s">
        <v>32</v>
      </c>
      <c r="AC130">
        <f t="shared" ref="AC130:AC193" si="2">IF(L130=1,50,IF(L130=2,40,IF(L130=3,20,IF(L130=4,10,IF(L130=5,5,0)))))
+ IF(N130&lt;=3,30,IF(N130&lt;=12,20,IF(N130&lt;=24,10,5)))
+ IF(I130&gt;=3,10,5)
+ IF(V130&gt;150,10,0)</f>
        <v>25</v>
      </c>
    </row>
    <row r="131" spans="1:29" x14ac:dyDescent="0.25">
      <c r="A131" t="s">
        <v>224</v>
      </c>
      <c r="B131" t="s">
        <v>225</v>
      </c>
      <c r="C131" s="1">
        <v>45717</v>
      </c>
      <c r="D131">
        <v>51</v>
      </c>
      <c r="E131" t="str">
        <f>IF(Table1[[#This Row],[Age]]&lt;=19,"Teenager",
 IF(Table1[[#This Row],[Age]]&lt;=29,"Young Adult",
 IF(Table1[[#This Row],[Age]]&lt;=39,"Adult",
 IF(Table1[[#This Row],[Age]]&lt;=54,"Middle-Aged Adult",
 IF(Table1[[#This Row],[Age]]&lt;=64,"Pre-Retirement",
 "Senior/Retiree")))))</f>
        <v>Middle-Aged Adult</v>
      </c>
      <c r="F131" t="s">
        <v>54</v>
      </c>
      <c r="G131" t="e">
        <f>VLOOKUP(Table1[[#This Row],[State]],#REF!,2,FALSE)</f>
        <v>#REF!</v>
      </c>
      <c r="H131" t="s">
        <v>20</v>
      </c>
      <c r="I131">
        <f>COUNTIF(A:A,Table1[[#This Row],[Customer ID]])</f>
        <v>1</v>
      </c>
      <c r="J131" t="str">
        <f>IF(Table1[[#This Row],[Device Count]]&gt;1,"Multiple Devices", "Single Device")</f>
        <v>Single Device</v>
      </c>
      <c r="K131" t="s">
        <v>21</v>
      </c>
      <c r="L131" s="26">
        <v>2</v>
      </c>
      <c r="M131" t="s">
        <v>22</v>
      </c>
      <c r="N131">
        <v>35</v>
      </c>
      <c r="O1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31" t="s">
        <v>58</v>
      </c>
      <c r="Q131" s="2">
        <v>16000</v>
      </c>
      <c r="R131">
        <v>8</v>
      </c>
      <c r="S131" s="3">
        <v>128000</v>
      </c>
      <c r="T131" s="3">
        <f>SUMIF(A:A,Table1[[#This Row],[Customer ID]],S:S)</f>
        <v>128000</v>
      </c>
      <c r="U131" s="3" t="str" cm="1">
        <f t="array" ref="U131">_xlfn.SWITCH(TRUE,
Table1[[#This Row],[Total user revenue]]&gt;=1500000,"High-Premium",
Table1[[#This Row],[Total user revenue]]&gt;=500000,"Premium",
Table1[[#This Row],[Total user revenue]]&gt;=100000,"Standard",
"Basic")</f>
        <v>Standard</v>
      </c>
      <c r="V131" s="32">
        <f>SUMIF(A:A,Table1[[#This Row],[Customer ID]],W:W)</f>
        <v>71.97</v>
      </c>
      <c r="W131">
        <v>71.97</v>
      </c>
      <c r="X131" t="s">
        <v>24</v>
      </c>
      <c r="Y131" s="6">
        <f>COUNTIFS(Table1[MTN Device],Table1[[#This Row],[MTN Device]],Table1[Customer Churn Status],"Yes")/COUNTIF(Table1[MTN Device],Table1[[#This Row],[MTN Device]])</f>
        <v>0.30092592592592593</v>
      </c>
      <c r="Z131">
        <f>IF(Table1[[#This Row],[Customer Churn Status]]="Yes", 1, 0)</f>
        <v>1</v>
      </c>
      <c r="AA131" t="str">
        <f>IF(Table1[[#This Row],[Reasons for Churn]]= "No reason", "No Reason", "Churned")</f>
        <v>Churned</v>
      </c>
      <c r="AB131" t="s">
        <v>32</v>
      </c>
      <c r="AC131">
        <f t="shared" si="2"/>
        <v>50</v>
      </c>
    </row>
    <row r="132" spans="1:29" x14ac:dyDescent="0.25">
      <c r="A132" t="s">
        <v>226</v>
      </c>
      <c r="B132" t="s">
        <v>227</v>
      </c>
      <c r="C132" s="1">
        <v>45689</v>
      </c>
      <c r="D132">
        <v>18</v>
      </c>
      <c r="E132" t="str">
        <f>IF(Table1[[#This Row],[Age]]&lt;=19,"Teenager",
 IF(Table1[[#This Row],[Age]]&lt;=29,"Young Adult",
 IF(Table1[[#This Row],[Age]]&lt;=39,"Adult",
 IF(Table1[[#This Row],[Age]]&lt;=54,"Middle-Aged Adult",
 IF(Table1[[#This Row],[Age]]&lt;=64,"Pre-Retirement",
 "Senior/Retiree")))))</f>
        <v>Teenager</v>
      </c>
      <c r="F132" t="s">
        <v>131</v>
      </c>
      <c r="G132" t="e">
        <f>VLOOKUP(Table1[[#This Row],[State]],#REF!,2,FALSE)</f>
        <v>#REF!</v>
      </c>
      <c r="H132" t="s">
        <v>20</v>
      </c>
      <c r="I132">
        <f>COUNTIF(A:A,Table1[[#This Row],[Customer ID]])</f>
        <v>1</v>
      </c>
      <c r="J132" t="str">
        <f>IF(Table1[[#This Row],[Device Count]]&gt;1,"Multiple Devices", "Single Device")</f>
        <v>Single Device</v>
      </c>
      <c r="K132" t="s">
        <v>30</v>
      </c>
      <c r="L132" s="26">
        <v>4</v>
      </c>
      <c r="M132" t="s">
        <v>114</v>
      </c>
      <c r="N132">
        <v>4</v>
      </c>
      <c r="O1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32" t="s">
        <v>46</v>
      </c>
      <c r="Q132" s="2">
        <v>4500</v>
      </c>
      <c r="R132">
        <v>4</v>
      </c>
      <c r="S132" s="3">
        <v>18000</v>
      </c>
      <c r="T132" s="3">
        <f>SUMIF(A:A,Table1[[#This Row],[Customer ID]],S:S)</f>
        <v>18000</v>
      </c>
      <c r="U132" s="3" t="str" cm="1">
        <f t="array" ref="U132">_xlfn.SWITCH(TRUE,
Table1[[#This Row],[Total user revenue]]&gt;=1500000,"High-Premium",
Table1[[#This Row],[Total user revenue]]&gt;=500000,"Premium",
Table1[[#This Row],[Total user revenue]]&gt;=100000,"Standard",
"Basic")</f>
        <v>Basic</v>
      </c>
      <c r="V132" s="32">
        <f>SUMIF(A:A,Table1[[#This Row],[Customer ID]],W:W)</f>
        <v>102.89</v>
      </c>
      <c r="W132">
        <v>102.89</v>
      </c>
      <c r="X132" t="s">
        <v>39</v>
      </c>
      <c r="Y132" s="6">
        <f>COUNTIFS(Table1[MTN Device],Table1[[#This Row],[MTN Device]],Table1[Customer Churn Status],"Yes")/COUNTIF(Table1[MTN Device],Table1[[#This Row],[MTN Device]])</f>
        <v>0.30092592592592593</v>
      </c>
      <c r="Z132">
        <f>IF(Table1[[#This Row],[Customer Churn Status]]="Yes", 1, 0)</f>
        <v>0</v>
      </c>
      <c r="AA132" t="str">
        <f>IF(Table1[[#This Row],[Reasons for Churn]]= "No reason", "No Reason", "Churned")</f>
        <v>No Reason</v>
      </c>
      <c r="AB132" t="s">
        <v>1083</v>
      </c>
      <c r="AC132">
        <f t="shared" si="2"/>
        <v>35</v>
      </c>
    </row>
    <row r="133" spans="1:29" x14ac:dyDescent="0.25">
      <c r="A133" t="s">
        <v>228</v>
      </c>
      <c r="B133" t="s">
        <v>229</v>
      </c>
      <c r="C133" s="1">
        <v>45717</v>
      </c>
      <c r="D133">
        <v>80</v>
      </c>
      <c r="E133" t="str">
        <f>IF(Table1[[#This Row],[Age]]&lt;=19,"Teenager",
 IF(Table1[[#This Row],[Age]]&lt;=29,"Young Adult",
 IF(Table1[[#This Row],[Age]]&lt;=39,"Adult",
 IF(Table1[[#This Row],[Age]]&lt;=54,"Middle-Aged Adult",
 IF(Table1[[#This Row],[Age]]&lt;=64,"Pre-Retirement",
 "Senior/Retiree")))))</f>
        <v>Senior/Retiree</v>
      </c>
      <c r="F133" t="s">
        <v>113</v>
      </c>
      <c r="G133" t="e">
        <f>VLOOKUP(Table1[[#This Row],[State]],#REF!,2,FALSE)</f>
        <v>#REF!</v>
      </c>
      <c r="H133" t="s">
        <v>41</v>
      </c>
      <c r="I133">
        <f>COUNTIF(A:A,Table1[[#This Row],[Customer ID]])</f>
        <v>1</v>
      </c>
      <c r="J133" t="str">
        <f>IF(Table1[[#This Row],[Device Count]]&gt;1,"Multiple Devices", "Single Device")</f>
        <v>Single Device</v>
      </c>
      <c r="K133" t="s">
        <v>21</v>
      </c>
      <c r="L133" s="26">
        <v>4</v>
      </c>
      <c r="M133" t="s">
        <v>114</v>
      </c>
      <c r="N133">
        <v>47</v>
      </c>
      <c r="O1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33" t="s">
        <v>71</v>
      </c>
      <c r="Q133" s="2">
        <v>14500</v>
      </c>
      <c r="R133">
        <v>14</v>
      </c>
      <c r="S133" s="3">
        <v>203000</v>
      </c>
      <c r="T133" s="3">
        <f>SUMIF(A:A,Table1[[#This Row],[Customer ID]],S:S)</f>
        <v>203000</v>
      </c>
      <c r="U133" s="3" t="str" cm="1">
        <f t="array" ref="U133">_xlfn.SWITCH(TRUE,
Table1[[#This Row],[Total user revenue]]&gt;=1500000,"High-Premium",
Table1[[#This Row],[Total user revenue]]&gt;=500000,"Premium",
Table1[[#This Row],[Total user revenue]]&gt;=100000,"Standard",
"Basic")</f>
        <v>Standard</v>
      </c>
      <c r="V133" s="32">
        <f>SUMIF(A:A,Table1[[#This Row],[Customer ID]],W:W)</f>
        <v>169.54</v>
      </c>
      <c r="W133">
        <v>169.54</v>
      </c>
      <c r="X133" t="s">
        <v>39</v>
      </c>
      <c r="Y133" s="6">
        <f>COUNTIFS(Table1[MTN Device],Table1[[#This Row],[MTN Device]],Table1[Customer Churn Status],"Yes")/COUNTIF(Table1[MTN Device],Table1[[#This Row],[MTN Device]])</f>
        <v>0.26754385964912281</v>
      </c>
      <c r="Z133">
        <f>IF(Table1[[#This Row],[Customer Churn Status]]="Yes", 1, 0)</f>
        <v>0</v>
      </c>
      <c r="AA133" t="str">
        <f>IF(Table1[[#This Row],[Reasons for Churn]]= "No reason", "No Reason", "Churned")</f>
        <v>No Reason</v>
      </c>
      <c r="AB133" t="s">
        <v>1083</v>
      </c>
      <c r="AC133">
        <f t="shared" si="2"/>
        <v>30</v>
      </c>
    </row>
    <row r="134" spans="1:29" x14ac:dyDescent="0.25">
      <c r="A134" t="s">
        <v>230</v>
      </c>
      <c r="B134" t="s">
        <v>231</v>
      </c>
      <c r="C134" s="1">
        <v>45658</v>
      </c>
      <c r="D134">
        <v>78</v>
      </c>
      <c r="E134" t="str">
        <f>IF(Table1[[#This Row],[Age]]&lt;=19,"Teenager",
 IF(Table1[[#This Row],[Age]]&lt;=29,"Young Adult",
 IF(Table1[[#This Row],[Age]]&lt;=39,"Adult",
 IF(Table1[[#This Row],[Age]]&lt;=54,"Middle-Aged Adult",
 IF(Table1[[#This Row],[Age]]&lt;=64,"Pre-Retirement",
 "Senior/Retiree")))))</f>
        <v>Senior/Retiree</v>
      </c>
      <c r="F134" t="s">
        <v>198</v>
      </c>
      <c r="G134" t="e">
        <f>VLOOKUP(Table1[[#This Row],[State]],#REF!,2,FALSE)</f>
        <v>#REF!</v>
      </c>
      <c r="H134" t="s">
        <v>20</v>
      </c>
      <c r="I134">
        <f>COUNTIF(A:A,Table1[[#This Row],[Customer ID]])</f>
        <v>1</v>
      </c>
      <c r="J134" t="str">
        <f>IF(Table1[[#This Row],[Device Count]]&gt;1,"Multiple Devices", "Single Device")</f>
        <v>Single Device</v>
      </c>
      <c r="K134" t="s">
        <v>21</v>
      </c>
      <c r="L134" s="26">
        <v>3</v>
      </c>
      <c r="M134" t="s">
        <v>50</v>
      </c>
      <c r="N134">
        <v>58</v>
      </c>
      <c r="O1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34" t="s">
        <v>51</v>
      </c>
      <c r="Q134" s="2">
        <v>9000</v>
      </c>
      <c r="R134">
        <v>19</v>
      </c>
      <c r="S134" s="3">
        <v>171000</v>
      </c>
      <c r="T134" s="3">
        <f>SUMIF(A:A,Table1[[#This Row],[Customer ID]],S:S)</f>
        <v>171000</v>
      </c>
      <c r="U134" s="3" t="str" cm="1">
        <f t="array" ref="U134">_xlfn.SWITCH(TRUE,
Table1[[#This Row],[Total user revenue]]&gt;=1500000,"High-Premium",
Table1[[#This Row],[Total user revenue]]&gt;=500000,"Premium",
Table1[[#This Row],[Total user revenue]]&gt;=100000,"Standard",
"Basic")</f>
        <v>Standard</v>
      </c>
      <c r="V134" s="32">
        <f>SUMIF(A:A,Table1[[#This Row],[Customer ID]],W:W)</f>
        <v>125.05</v>
      </c>
      <c r="W134">
        <v>125.05</v>
      </c>
      <c r="X134" t="s">
        <v>39</v>
      </c>
      <c r="Y134" s="6">
        <f>COUNTIFS(Table1[MTN Device],Table1[[#This Row],[MTN Device]],Table1[Customer Churn Status],"Yes")/COUNTIF(Table1[MTN Device],Table1[[#This Row],[MTN Device]])</f>
        <v>0.30092592592592593</v>
      </c>
      <c r="Z134">
        <f>IF(Table1[[#This Row],[Customer Churn Status]]="Yes", 1, 0)</f>
        <v>0</v>
      </c>
      <c r="AA134" t="str">
        <f>IF(Table1[[#This Row],[Reasons for Churn]]= "No reason", "No Reason", "Churned")</f>
        <v>No Reason</v>
      </c>
      <c r="AB134" t="s">
        <v>1083</v>
      </c>
      <c r="AC134">
        <f t="shared" si="2"/>
        <v>30</v>
      </c>
    </row>
    <row r="135" spans="1:29" x14ac:dyDescent="0.25">
      <c r="A135" t="s">
        <v>232</v>
      </c>
      <c r="B135" t="s">
        <v>233</v>
      </c>
      <c r="C135" s="1">
        <v>45689</v>
      </c>
      <c r="D135">
        <v>64</v>
      </c>
      <c r="E135" t="str">
        <f>IF(Table1[[#This Row],[Age]]&lt;=19,"Teenager",
 IF(Table1[[#This Row],[Age]]&lt;=29,"Young Adult",
 IF(Table1[[#This Row],[Age]]&lt;=39,"Adult",
 IF(Table1[[#This Row],[Age]]&lt;=54,"Middle-Aged Adult",
 IF(Table1[[#This Row],[Age]]&lt;=64,"Pre-Retirement",
 "Senior/Retiree")))))</f>
        <v>Pre-Retirement</v>
      </c>
      <c r="F135" t="s">
        <v>75</v>
      </c>
      <c r="G135" t="e">
        <f>VLOOKUP(Table1[[#This Row],[State]],#REF!,2,FALSE)</f>
        <v>#REF!</v>
      </c>
      <c r="H135" t="s">
        <v>29</v>
      </c>
      <c r="I135">
        <f>COUNTIF(A:A,Table1[[#This Row],[Customer ID]])</f>
        <v>1</v>
      </c>
      <c r="J135" t="str">
        <f>IF(Table1[[#This Row],[Device Count]]&gt;1,"Multiple Devices", "Single Device")</f>
        <v>Single Device</v>
      </c>
      <c r="K135" t="s">
        <v>30</v>
      </c>
      <c r="L135" s="26">
        <v>1</v>
      </c>
      <c r="M135" t="s">
        <v>37</v>
      </c>
      <c r="N135">
        <v>30</v>
      </c>
      <c r="O1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35" t="s">
        <v>23</v>
      </c>
      <c r="Q135" s="2">
        <v>35000</v>
      </c>
      <c r="R135">
        <v>8</v>
      </c>
      <c r="S135" s="3">
        <v>280000</v>
      </c>
      <c r="T135" s="3">
        <f>SUMIF(A:A,Table1[[#This Row],[Customer ID]],S:S)</f>
        <v>280000</v>
      </c>
      <c r="U135" s="3" t="str" cm="1">
        <f t="array" ref="U135">_xlfn.SWITCH(TRUE,
Table1[[#This Row],[Total user revenue]]&gt;=1500000,"High-Premium",
Table1[[#This Row],[Total user revenue]]&gt;=500000,"Premium",
Table1[[#This Row],[Total user revenue]]&gt;=100000,"Standard",
"Basic")</f>
        <v>Standard</v>
      </c>
      <c r="V135" s="32">
        <f>SUMIF(A:A,Table1[[#This Row],[Customer ID]],W:W)</f>
        <v>90.59</v>
      </c>
      <c r="W135">
        <v>90.59</v>
      </c>
      <c r="X135" t="s">
        <v>39</v>
      </c>
      <c r="Y135" s="6">
        <f>COUNTIFS(Table1[MTN Device],Table1[[#This Row],[MTN Device]],Table1[Customer Churn Status],"Yes")/COUNTIF(Table1[MTN Device],Table1[[#This Row],[MTN Device]])</f>
        <v>0.3122923588039867</v>
      </c>
      <c r="Z135">
        <f>IF(Table1[[#This Row],[Customer Churn Status]]="Yes", 1, 0)</f>
        <v>0</v>
      </c>
      <c r="AA135" t="str">
        <f>IF(Table1[[#This Row],[Reasons for Churn]]= "No reason", "No Reason", "Churned")</f>
        <v>No Reason</v>
      </c>
      <c r="AB135" t="s">
        <v>1083</v>
      </c>
      <c r="AC135">
        <f t="shared" si="2"/>
        <v>60</v>
      </c>
    </row>
    <row r="136" spans="1:29" x14ac:dyDescent="0.25">
      <c r="A136" t="s">
        <v>234</v>
      </c>
      <c r="B136" t="s">
        <v>235</v>
      </c>
      <c r="C136" s="1">
        <v>45658</v>
      </c>
      <c r="D136">
        <v>59</v>
      </c>
      <c r="E136" t="str">
        <f>IF(Table1[[#This Row],[Age]]&lt;=19,"Teenager",
 IF(Table1[[#This Row],[Age]]&lt;=29,"Young Adult",
 IF(Table1[[#This Row],[Age]]&lt;=39,"Adult",
 IF(Table1[[#This Row],[Age]]&lt;=54,"Middle-Aged Adult",
 IF(Table1[[#This Row],[Age]]&lt;=64,"Pre-Retirement",
 "Senior/Retiree")))))</f>
        <v>Pre-Retirement</v>
      </c>
      <c r="F136" t="s">
        <v>35</v>
      </c>
      <c r="G136" t="e">
        <f>VLOOKUP(Table1[[#This Row],[State]],#REF!,2,FALSE)</f>
        <v>#REF!</v>
      </c>
      <c r="H136" t="s">
        <v>36</v>
      </c>
      <c r="I136">
        <f>COUNTIF(A:A,Table1[[#This Row],[Customer ID]])</f>
        <v>3</v>
      </c>
      <c r="J136" t="str">
        <f>IF(Table1[[#This Row],[Device Count]]&gt;1,"Multiple Devices", "Single Device")</f>
        <v>Multiple Devices</v>
      </c>
      <c r="K136" t="s">
        <v>30</v>
      </c>
      <c r="L136" s="26">
        <v>3</v>
      </c>
      <c r="M136" t="s">
        <v>50</v>
      </c>
      <c r="N136">
        <v>27</v>
      </c>
      <c r="O1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36" t="s">
        <v>57</v>
      </c>
      <c r="Q136" s="2">
        <v>150000</v>
      </c>
      <c r="R136">
        <v>3</v>
      </c>
      <c r="S136" s="3">
        <v>450000</v>
      </c>
      <c r="T136" s="3">
        <f>SUMIF(A:A,Table1[[#This Row],[Customer ID]],S:S)</f>
        <v>1022000</v>
      </c>
      <c r="U136" s="3" t="str" cm="1">
        <f t="array" ref="U136">_xlfn.SWITCH(TRUE,
Table1[[#This Row],[Total user revenue]]&gt;=1500000,"High-Premium",
Table1[[#This Row],[Total user revenue]]&gt;=500000,"Premium",
Table1[[#This Row],[Total user revenue]]&gt;=100000,"Standard",
"Basic")</f>
        <v>Premium</v>
      </c>
      <c r="V136" s="32">
        <f>SUMIF(A:A,Table1[[#This Row],[Customer ID]],W:W)</f>
        <v>212.05</v>
      </c>
      <c r="W136">
        <v>13.89</v>
      </c>
      <c r="X136" t="s">
        <v>39</v>
      </c>
      <c r="Y136" s="6">
        <f>COUNTIFS(Table1[MTN Device],Table1[[#This Row],[MTN Device]],Table1[Customer Churn Status],"Yes")/COUNTIF(Table1[MTN Device],Table1[[#This Row],[MTN Device]])</f>
        <v>0.27947598253275108</v>
      </c>
      <c r="Z136">
        <f>IF(Table1[[#This Row],[Customer Churn Status]]="Yes", 1, 0)</f>
        <v>0</v>
      </c>
      <c r="AA136" t="str">
        <f>IF(Table1[[#This Row],[Reasons for Churn]]= "No reason", "No Reason", "Churned")</f>
        <v>No Reason</v>
      </c>
      <c r="AB136" t="s">
        <v>1083</v>
      </c>
      <c r="AC136">
        <f t="shared" si="2"/>
        <v>45</v>
      </c>
    </row>
    <row r="137" spans="1:29" x14ac:dyDescent="0.25">
      <c r="A137" t="s">
        <v>234</v>
      </c>
      <c r="B137" t="s">
        <v>235</v>
      </c>
      <c r="C137" s="1">
        <v>45658</v>
      </c>
      <c r="D137">
        <v>59</v>
      </c>
      <c r="E137" t="str">
        <f>IF(Table1[[#This Row],[Age]]&lt;=19,"Teenager",
 IF(Table1[[#This Row],[Age]]&lt;=29,"Young Adult",
 IF(Table1[[#This Row],[Age]]&lt;=39,"Adult",
 IF(Table1[[#This Row],[Age]]&lt;=54,"Middle-Aged Adult",
 IF(Table1[[#This Row],[Age]]&lt;=64,"Pre-Retirement",
 "Senior/Retiree")))))</f>
        <v>Pre-Retirement</v>
      </c>
      <c r="F137" t="s">
        <v>35</v>
      </c>
      <c r="G137" t="e">
        <f>VLOOKUP(Table1[[#This Row],[State]],#REF!,2,FALSE)</f>
        <v>#REF!</v>
      </c>
      <c r="H137" t="s">
        <v>20</v>
      </c>
      <c r="I137">
        <f>COUNTIF(A:A,Table1[[#This Row],[Customer ID]])</f>
        <v>3</v>
      </c>
      <c r="J137" t="str">
        <f>IF(Table1[[#This Row],[Device Count]]&gt;1,"Multiple Devices", "Single Device")</f>
        <v>Multiple Devices</v>
      </c>
      <c r="K137" t="s">
        <v>30</v>
      </c>
      <c r="L137" s="26">
        <v>3</v>
      </c>
      <c r="M137" t="s">
        <v>50</v>
      </c>
      <c r="N137">
        <v>27</v>
      </c>
      <c r="O1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37" t="s">
        <v>58</v>
      </c>
      <c r="Q137" s="2">
        <v>16000</v>
      </c>
      <c r="R137">
        <v>12</v>
      </c>
      <c r="S137" s="3">
        <v>192000</v>
      </c>
      <c r="T137" s="3">
        <f>SUMIF(A:A,Table1[[#This Row],[Customer ID]],S:S)</f>
        <v>1022000</v>
      </c>
      <c r="U137" s="3" t="str" cm="1">
        <f t="array" ref="U137">_xlfn.SWITCH(TRUE,
Table1[[#This Row],[Total user revenue]]&gt;=1500000,"High-Premium",
Table1[[#This Row],[Total user revenue]]&gt;=500000,"Premium",
Table1[[#This Row],[Total user revenue]]&gt;=100000,"Standard",
"Basic")</f>
        <v>Premium</v>
      </c>
      <c r="V137" s="32">
        <f>SUMIF(A:A,Table1[[#This Row],[Customer ID]],W:W)</f>
        <v>212.05</v>
      </c>
      <c r="W137">
        <v>86.66</v>
      </c>
      <c r="X137" t="s">
        <v>39</v>
      </c>
      <c r="Y137" s="6">
        <f>COUNTIFS(Table1[MTN Device],Table1[[#This Row],[MTN Device]],Table1[Customer Churn Status],"Yes")/COUNTIF(Table1[MTN Device],Table1[[#This Row],[MTN Device]])</f>
        <v>0.30092592592592593</v>
      </c>
      <c r="Z137">
        <f>IF(Table1[[#This Row],[Customer Churn Status]]="Yes", 1, 0)</f>
        <v>0</v>
      </c>
      <c r="AA137" t="str">
        <f>IF(Table1[[#This Row],[Reasons for Churn]]= "No reason", "No Reason", "Churned")</f>
        <v>No Reason</v>
      </c>
      <c r="AB137" t="s">
        <v>1083</v>
      </c>
      <c r="AC137">
        <f t="shared" si="2"/>
        <v>45</v>
      </c>
    </row>
    <row r="138" spans="1:29" x14ac:dyDescent="0.25">
      <c r="A138" t="s">
        <v>234</v>
      </c>
      <c r="B138" t="s">
        <v>235</v>
      </c>
      <c r="C138" s="1">
        <v>45658</v>
      </c>
      <c r="D138">
        <v>59</v>
      </c>
      <c r="E138" t="str">
        <f>IF(Table1[[#This Row],[Age]]&lt;=19,"Teenager",
 IF(Table1[[#This Row],[Age]]&lt;=29,"Young Adult",
 IF(Table1[[#This Row],[Age]]&lt;=39,"Adult",
 IF(Table1[[#This Row],[Age]]&lt;=54,"Middle-Aged Adult",
 IF(Table1[[#This Row],[Age]]&lt;=64,"Pre-Retirement",
 "Senior/Retiree")))))</f>
        <v>Pre-Retirement</v>
      </c>
      <c r="F138" t="s">
        <v>35</v>
      </c>
      <c r="G138" t="e">
        <f>VLOOKUP(Table1[[#This Row],[State]],#REF!,2,FALSE)</f>
        <v>#REF!</v>
      </c>
      <c r="H138" t="s">
        <v>41</v>
      </c>
      <c r="I138">
        <f>COUNTIF(A:A,Table1[[#This Row],[Customer ID]])</f>
        <v>3</v>
      </c>
      <c r="J138" t="str">
        <f>IF(Table1[[#This Row],[Device Count]]&gt;1,"Multiple Devices", "Single Device")</f>
        <v>Multiple Devices</v>
      </c>
      <c r="K138" t="s">
        <v>30</v>
      </c>
      <c r="L138" s="26">
        <v>3</v>
      </c>
      <c r="M138" t="s">
        <v>50</v>
      </c>
      <c r="N138">
        <v>27</v>
      </c>
      <c r="O1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38" t="s">
        <v>38</v>
      </c>
      <c r="Q138" s="2">
        <v>20000</v>
      </c>
      <c r="R138">
        <v>19</v>
      </c>
      <c r="S138" s="3">
        <v>380000</v>
      </c>
      <c r="T138" s="3">
        <f>SUMIF(A:A,Table1[[#This Row],[Customer ID]],S:S)</f>
        <v>1022000</v>
      </c>
      <c r="U138" s="3" t="str" cm="1">
        <f t="array" ref="U138">_xlfn.SWITCH(TRUE,
Table1[[#This Row],[Total user revenue]]&gt;=1500000,"High-Premium",
Table1[[#This Row],[Total user revenue]]&gt;=500000,"Premium",
Table1[[#This Row],[Total user revenue]]&gt;=100000,"Standard",
"Basic")</f>
        <v>Premium</v>
      </c>
      <c r="V138" s="32">
        <f>SUMIF(A:A,Table1[[#This Row],[Customer ID]],W:W)</f>
        <v>212.05</v>
      </c>
      <c r="W138">
        <v>111.5</v>
      </c>
      <c r="X138" t="s">
        <v>39</v>
      </c>
      <c r="Y138" s="6">
        <f>COUNTIFS(Table1[MTN Device],Table1[[#This Row],[MTN Device]],Table1[Customer Churn Status],"Yes")/COUNTIF(Table1[MTN Device],Table1[[#This Row],[MTN Device]])</f>
        <v>0.26754385964912281</v>
      </c>
      <c r="Z138">
        <f>IF(Table1[[#This Row],[Customer Churn Status]]="Yes", 1, 0)</f>
        <v>0</v>
      </c>
      <c r="AA138" t="str">
        <f>IF(Table1[[#This Row],[Reasons for Churn]]= "No reason", "No Reason", "Churned")</f>
        <v>No Reason</v>
      </c>
      <c r="AB138" t="s">
        <v>1083</v>
      </c>
      <c r="AC138">
        <f t="shared" si="2"/>
        <v>45</v>
      </c>
    </row>
    <row r="139" spans="1:29" x14ac:dyDescent="0.25">
      <c r="A139" t="s">
        <v>236</v>
      </c>
      <c r="B139" t="s">
        <v>237</v>
      </c>
      <c r="C139" s="1">
        <v>45689</v>
      </c>
      <c r="D139">
        <v>31</v>
      </c>
      <c r="E139" t="str">
        <f>IF(Table1[[#This Row],[Age]]&lt;=19,"Teenager",
 IF(Table1[[#This Row],[Age]]&lt;=29,"Young Adult",
 IF(Table1[[#This Row],[Age]]&lt;=39,"Adult",
 IF(Table1[[#This Row],[Age]]&lt;=54,"Middle-Aged Adult",
 IF(Table1[[#This Row],[Age]]&lt;=64,"Pre-Retirement",
 "Senior/Retiree")))))</f>
        <v>Adult</v>
      </c>
      <c r="F139" t="s">
        <v>110</v>
      </c>
      <c r="G139" t="e">
        <f>VLOOKUP(Table1[[#This Row],[State]],#REF!,2,FALSE)</f>
        <v>#REF!</v>
      </c>
      <c r="H139" t="s">
        <v>36</v>
      </c>
      <c r="I139">
        <f>COUNTIF(A:A,Table1[[#This Row],[Customer ID]])</f>
        <v>3</v>
      </c>
      <c r="J139" t="str">
        <f>IF(Table1[[#This Row],[Device Count]]&gt;1,"Multiple Devices", "Single Device")</f>
        <v>Multiple Devices</v>
      </c>
      <c r="K139" t="s">
        <v>30</v>
      </c>
      <c r="L139" s="26">
        <v>1</v>
      </c>
      <c r="M139" t="s">
        <v>37</v>
      </c>
      <c r="N139">
        <v>56</v>
      </c>
      <c r="O1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39" t="s">
        <v>71</v>
      </c>
      <c r="Q139" s="2">
        <v>14500</v>
      </c>
      <c r="R139">
        <v>16</v>
      </c>
      <c r="S139" s="3">
        <v>232000</v>
      </c>
      <c r="T139" s="3">
        <f>SUMIF(A:A,Table1[[#This Row],[Customer ID]],S:S)</f>
        <v>502000</v>
      </c>
      <c r="U139" s="3" t="str" cm="1">
        <f t="array" ref="U139">_xlfn.SWITCH(TRUE,
Table1[[#This Row],[Total user revenue]]&gt;=1500000,"High-Premium",
Table1[[#This Row],[Total user revenue]]&gt;=500000,"Premium",
Table1[[#This Row],[Total user revenue]]&gt;=100000,"Standard",
"Basic")</f>
        <v>Premium</v>
      </c>
      <c r="V139" s="32">
        <f>SUMIF(A:A,Table1[[#This Row],[Customer ID]],W:W)</f>
        <v>274.73</v>
      </c>
      <c r="W139">
        <v>31.37</v>
      </c>
      <c r="X139" t="s">
        <v>39</v>
      </c>
      <c r="Y139" s="6">
        <f>COUNTIFS(Table1[MTN Device],Table1[[#This Row],[MTN Device]],Table1[Customer Churn Status],"Yes")/COUNTIF(Table1[MTN Device],Table1[[#This Row],[MTN Device]])</f>
        <v>0.27947598253275108</v>
      </c>
      <c r="Z139">
        <f>IF(Table1[[#This Row],[Customer Churn Status]]="Yes", 1, 0)</f>
        <v>0</v>
      </c>
      <c r="AA139" t="str">
        <f>IF(Table1[[#This Row],[Reasons for Churn]]= "No reason", "No Reason", "Churned")</f>
        <v>No Reason</v>
      </c>
      <c r="AB139" t="s">
        <v>1083</v>
      </c>
      <c r="AC139">
        <f t="shared" si="2"/>
        <v>75</v>
      </c>
    </row>
    <row r="140" spans="1:29" x14ac:dyDescent="0.25">
      <c r="A140" t="s">
        <v>236</v>
      </c>
      <c r="B140" t="s">
        <v>237</v>
      </c>
      <c r="C140" s="1">
        <v>45689</v>
      </c>
      <c r="D140">
        <v>31</v>
      </c>
      <c r="E140" t="str">
        <f>IF(Table1[[#This Row],[Age]]&lt;=19,"Teenager",
 IF(Table1[[#This Row],[Age]]&lt;=29,"Young Adult",
 IF(Table1[[#This Row],[Age]]&lt;=39,"Adult",
 IF(Table1[[#This Row],[Age]]&lt;=54,"Middle-Aged Adult",
 IF(Table1[[#This Row],[Age]]&lt;=64,"Pre-Retirement",
 "Senior/Retiree")))))</f>
        <v>Adult</v>
      </c>
      <c r="F140" t="s">
        <v>110</v>
      </c>
      <c r="G140" t="e">
        <f>VLOOKUP(Table1[[#This Row],[State]],#REF!,2,FALSE)</f>
        <v>#REF!</v>
      </c>
      <c r="H140" t="s">
        <v>20</v>
      </c>
      <c r="I140">
        <f>COUNTIF(A:A,Table1[[#This Row],[Customer ID]])</f>
        <v>3</v>
      </c>
      <c r="J140" t="str">
        <f>IF(Table1[[#This Row],[Device Count]]&gt;1,"Multiple Devices", "Single Device")</f>
        <v>Multiple Devices</v>
      </c>
      <c r="K140" t="s">
        <v>30</v>
      </c>
      <c r="L140" s="26">
        <v>1</v>
      </c>
      <c r="M140" t="s">
        <v>37</v>
      </c>
      <c r="N140">
        <v>56</v>
      </c>
      <c r="O1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40" t="s">
        <v>46</v>
      </c>
      <c r="Q140" s="2">
        <v>4500</v>
      </c>
      <c r="R140">
        <v>12</v>
      </c>
      <c r="S140" s="3">
        <v>54000</v>
      </c>
      <c r="T140" s="3">
        <f>SUMIF(A:A,Table1[[#This Row],[Customer ID]],S:S)</f>
        <v>502000</v>
      </c>
      <c r="U140" s="3" t="str" cm="1">
        <f t="array" ref="U140">_xlfn.SWITCH(TRUE,
Table1[[#This Row],[Total user revenue]]&gt;=1500000,"High-Premium",
Table1[[#This Row],[Total user revenue]]&gt;=500000,"Premium",
Table1[[#This Row],[Total user revenue]]&gt;=100000,"Standard",
"Basic")</f>
        <v>Premium</v>
      </c>
      <c r="V140" s="32">
        <f>SUMIF(A:A,Table1[[#This Row],[Customer ID]],W:W)</f>
        <v>274.73</v>
      </c>
      <c r="W140">
        <v>169.53</v>
      </c>
      <c r="X140" t="s">
        <v>39</v>
      </c>
      <c r="Y140" s="6">
        <f>COUNTIFS(Table1[MTN Device],Table1[[#This Row],[MTN Device]],Table1[Customer Churn Status],"Yes")/COUNTIF(Table1[MTN Device],Table1[[#This Row],[MTN Device]])</f>
        <v>0.30092592592592593</v>
      </c>
      <c r="Z140">
        <f>IF(Table1[[#This Row],[Customer Churn Status]]="Yes", 1, 0)</f>
        <v>0</v>
      </c>
      <c r="AA140" t="str">
        <f>IF(Table1[[#This Row],[Reasons for Churn]]= "No reason", "No Reason", "Churned")</f>
        <v>No Reason</v>
      </c>
      <c r="AB140" t="s">
        <v>1083</v>
      </c>
      <c r="AC140">
        <f t="shared" si="2"/>
        <v>75</v>
      </c>
    </row>
    <row r="141" spans="1:29" x14ac:dyDescent="0.25">
      <c r="A141" t="s">
        <v>236</v>
      </c>
      <c r="B141" t="s">
        <v>237</v>
      </c>
      <c r="C141" s="1">
        <v>45689</v>
      </c>
      <c r="D141">
        <v>31</v>
      </c>
      <c r="E141" t="str">
        <f>IF(Table1[[#This Row],[Age]]&lt;=19,"Teenager",
 IF(Table1[[#This Row],[Age]]&lt;=29,"Young Adult",
 IF(Table1[[#This Row],[Age]]&lt;=39,"Adult",
 IF(Table1[[#This Row],[Age]]&lt;=54,"Middle-Aged Adult",
 IF(Table1[[#This Row],[Age]]&lt;=64,"Pre-Retirement",
 "Senior/Retiree")))))</f>
        <v>Adult</v>
      </c>
      <c r="F141" t="s">
        <v>110</v>
      </c>
      <c r="G141" t="e">
        <f>VLOOKUP(Table1[[#This Row],[State]],#REF!,2,FALSE)</f>
        <v>#REF!</v>
      </c>
      <c r="H141" t="s">
        <v>41</v>
      </c>
      <c r="I141">
        <f>COUNTIF(A:A,Table1[[#This Row],[Customer ID]])</f>
        <v>3</v>
      </c>
      <c r="J141" t="str">
        <f>IF(Table1[[#This Row],[Device Count]]&gt;1,"Multiple Devices", "Single Device")</f>
        <v>Multiple Devices</v>
      </c>
      <c r="K141" t="s">
        <v>30</v>
      </c>
      <c r="L141" s="26">
        <v>1</v>
      </c>
      <c r="M141" t="s">
        <v>37</v>
      </c>
      <c r="N141">
        <v>56</v>
      </c>
      <c r="O1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41" t="s">
        <v>62</v>
      </c>
      <c r="Q141" s="2">
        <v>24000</v>
      </c>
      <c r="R141">
        <v>9</v>
      </c>
      <c r="S141" s="3">
        <v>216000</v>
      </c>
      <c r="T141" s="3">
        <f>SUMIF(A:A,Table1[[#This Row],[Customer ID]],S:S)</f>
        <v>502000</v>
      </c>
      <c r="U141" s="3" t="str" cm="1">
        <f t="array" ref="U141">_xlfn.SWITCH(TRUE,
Table1[[#This Row],[Total user revenue]]&gt;=1500000,"High-Premium",
Table1[[#This Row],[Total user revenue]]&gt;=500000,"Premium",
Table1[[#This Row],[Total user revenue]]&gt;=100000,"Standard",
"Basic")</f>
        <v>Premium</v>
      </c>
      <c r="V141" s="32">
        <f>SUMIF(A:A,Table1[[#This Row],[Customer ID]],W:W)</f>
        <v>274.73</v>
      </c>
      <c r="W141">
        <v>73.83</v>
      </c>
      <c r="X141" t="s">
        <v>39</v>
      </c>
      <c r="Y141" s="6">
        <f>COUNTIFS(Table1[MTN Device],Table1[[#This Row],[MTN Device]],Table1[Customer Churn Status],"Yes")/COUNTIF(Table1[MTN Device],Table1[[#This Row],[MTN Device]])</f>
        <v>0.26754385964912281</v>
      </c>
      <c r="Z141">
        <f>IF(Table1[[#This Row],[Customer Churn Status]]="Yes", 1, 0)</f>
        <v>0</v>
      </c>
      <c r="AA141" t="str">
        <f>IF(Table1[[#This Row],[Reasons for Churn]]= "No reason", "No Reason", "Churned")</f>
        <v>No Reason</v>
      </c>
      <c r="AB141" t="s">
        <v>1083</v>
      </c>
      <c r="AC141">
        <f t="shared" si="2"/>
        <v>75</v>
      </c>
    </row>
    <row r="142" spans="1:29" x14ac:dyDescent="0.25">
      <c r="A142" t="s">
        <v>238</v>
      </c>
      <c r="B142" t="s">
        <v>239</v>
      </c>
      <c r="C142" s="1">
        <v>45689</v>
      </c>
      <c r="D142">
        <v>70</v>
      </c>
      <c r="E142" t="str">
        <f>IF(Table1[[#This Row],[Age]]&lt;=19,"Teenager",
 IF(Table1[[#This Row],[Age]]&lt;=29,"Young Adult",
 IF(Table1[[#This Row],[Age]]&lt;=39,"Adult",
 IF(Table1[[#This Row],[Age]]&lt;=54,"Middle-Aged Adult",
 IF(Table1[[#This Row],[Age]]&lt;=64,"Pre-Retirement",
 "Senior/Retiree")))))</f>
        <v>Senior/Retiree</v>
      </c>
      <c r="F142" t="s">
        <v>118</v>
      </c>
      <c r="G142" t="e">
        <f>VLOOKUP(Table1[[#This Row],[State]],#REF!,2,FALSE)</f>
        <v>#REF!</v>
      </c>
      <c r="H142" t="s">
        <v>36</v>
      </c>
      <c r="I142">
        <f>COUNTIF(A:A,Table1[[#This Row],[Customer ID]])</f>
        <v>2</v>
      </c>
      <c r="J142" t="str">
        <f>IF(Table1[[#This Row],[Device Count]]&gt;1,"Multiple Devices", "Single Device")</f>
        <v>Multiple Devices</v>
      </c>
      <c r="K142" t="s">
        <v>30</v>
      </c>
      <c r="L142" s="26">
        <v>3</v>
      </c>
      <c r="M142" t="s">
        <v>50</v>
      </c>
      <c r="N142">
        <v>2</v>
      </c>
      <c r="O1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42" t="s">
        <v>42</v>
      </c>
      <c r="Q142" s="2">
        <v>9000</v>
      </c>
      <c r="R142">
        <v>5</v>
      </c>
      <c r="S142" s="3">
        <v>45000</v>
      </c>
      <c r="T142" s="3">
        <f>SUMIF(A:A,Table1[[#This Row],[Customer ID]],S:S)</f>
        <v>80000</v>
      </c>
      <c r="U142" s="3" t="str" cm="1">
        <f t="array" ref="U142">_xlfn.SWITCH(TRUE,
Table1[[#This Row],[Total user revenue]]&gt;=1500000,"High-Premium",
Table1[[#This Row],[Total user revenue]]&gt;=500000,"Premium",
Table1[[#This Row],[Total user revenue]]&gt;=100000,"Standard",
"Basic")</f>
        <v>Basic</v>
      </c>
      <c r="V142" s="32">
        <f>SUMIF(A:A,Table1[[#This Row],[Customer ID]],W:W)</f>
        <v>51.07</v>
      </c>
      <c r="W142">
        <v>36.69</v>
      </c>
      <c r="X142" t="s">
        <v>39</v>
      </c>
      <c r="Y142" s="6">
        <f>COUNTIFS(Table1[MTN Device],Table1[[#This Row],[MTN Device]],Table1[Customer Churn Status],"Yes")/COUNTIF(Table1[MTN Device],Table1[[#This Row],[MTN Device]])</f>
        <v>0.27947598253275108</v>
      </c>
      <c r="Z142">
        <f>IF(Table1[[#This Row],[Customer Churn Status]]="Yes", 1, 0)</f>
        <v>0</v>
      </c>
      <c r="AA142" t="str">
        <f>IF(Table1[[#This Row],[Reasons for Churn]]= "No reason", "No Reason", "Churned")</f>
        <v>No Reason</v>
      </c>
      <c r="AB142" t="s">
        <v>1083</v>
      </c>
      <c r="AC142">
        <f t="shared" si="2"/>
        <v>55</v>
      </c>
    </row>
    <row r="143" spans="1:29" x14ac:dyDescent="0.25">
      <c r="A143" t="s">
        <v>238</v>
      </c>
      <c r="B143" t="s">
        <v>239</v>
      </c>
      <c r="C143" s="1">
        <v>45689</v>
      </c>
      <c r="D143">
        <v>70</v>
      </c>
      <c r="E143" t="str">
        <f>IF(Table1[[#This Row],[Age]]&lt;=19,"Teenager",
 IF(Table1[[#This Row],[Age]]&lt;=29,"Young Adult",
 IF(Table1[[#This Row],[Age]]&lt;=39,"Adult",
 IF(Table1[[#This Row],[Age]]&lt;=54,"Middle-Aged Adult",
 IF(Table1[[#This Row],[Age]]&lt;=64,"Pre-Retirement",
 "Senior/Retiree")))))</f>
        <v>Senior/Retiree</v>
      </c>
      <c r="F143" t="s">
        <v>118</v>
      </c>
      <c r="G143" t="e">
        <f>VLOOKUP(Table1[[#This Row],[State]],#REF!,2,FALSE)</f>
        <v>#REF!</v>
      </c>
      <c r="H143" t="s">
        <v>20</v>
      </c>
      <c r="I143">
        <f>COUNTIF(A:A,Table1[[#This Row],[Customer ID]])</f>
        <v>2</v>
      </c>
      <c r="J143" t="str">
        <f>IF(Table1[[#This Row],[Device Count]]&gt;1,"Multiple Devices", "Single Device")</f>
        <v>Multiple Devices</v>
      </c>
      <c r="K143" t="s">
        <v>30</v>
      </c>
      <c r="L143" s="26">
        <v>3</v>
      </c>
      <c r="M143" t="s">
        <v>50</v>
      </c>
      <c r="N143">
        <v>2</v>
      </c>
      <c r="O1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43" t="s">
        <v>23</v>
      </c>
      <c r="Q143" s="2">
        <v>35000</v>
      </c>
      <c r="R143">
        <v>1</v>
      </c>
      <c r="S143" s="3">
        <v>35000</v>
      </c>
      <c r="T143" s="3">
        <f>SUMIF(A:A,Table1[[#This Row],[Customer ID]],S:S)</f>
        <v>80000</v>
      </c>
      <c r="U143" s="3" t="str" cm="1">
        <f t="array" ref="U143">_xlfn.SWITCH(TRUE,
Table1[[#This Row],[Total user revenue]]&gt;=1500000,"High-Premium",
Table1[[#This Row],[Total user revenue]]&gt;=500000,"Premium",
Table1[[#This Row],[Total user revenue]]&gt;=100000,"Standard",
"Basic")</f>
        <v>Basic</v>
      </c>
      <c r="V143" s="32">
        <f>SUMIF(A:A,Table1[[#This Row],[Customer ID]],W:W)</f>
        <v>51.07</v>
      </c>
      <c r="W143">
        <v>14.38</v>
      </c>
      <c r="X143" t="s">
        <v>39</v>
      </c>
      <c r="Y143" s="6">
        <f>COUNTIFS(Table1[MTN Device],Table1[[#This Row],[MTN Device]],Table1[Customer Churn Status],"Yes")/COUNTIF(Table1[MTN Device],Table1[[#This Row],[MTN Device]])</f>
        <v>0.30092592592592593</v>
      </c>
      <c r="Z143">
        <f>IF(Table1[[#This Row],[Customer Churn Status]]="Yes", 1, 0)</f>
        <v>0</v>
      </c>
      <c r="AA143" t="str">
        <f>IF(Table1[[#This Row],[Reasons for Churn]]= "No reason", "No Reason", "Churned")</f>
        <v>No Reason</v>
      </c>
      <c r="AB143" t="s">
        <v>1083</v>
      </c>
      <c r="AC143">
        <f t="shared" si="2"/>
        <v>55</v>
      </c>
    </row>
    <row r="144" spans="1:29" x14ac:dyDescent="0.25">
      <c r="A144" t="s">
        <v>240</v>
      </c>
      <c r="B144" t="s">
        <v>241</v>
      </c>
      <c r="C144" s="1">
        <v>45717</v>
      </c>
      <c r="D144">
        <v>43</v>
      </c>
      <c r="E144" t="str">
        <f>IF(Table1[[#This Row],[Age]]&lt;=19,"Teenager",
 IF(Table1[[#This Row],[Age]]&lt;=29,"Young Adult",
 IF(Table1[[#This Row],[Age]]&lt;=39,"Adult",
 IF(Table1[[#This Row],[Age]]&lt;=54,"Middle-Aged Adult",
 IF(Table1[[#This Row],[Age]]&lt;=64,"Pre-Retirement",
 "Senior/Retiree")))))</f>
        <v>Middle-Aged Adult</v>
      </c>
      <c r="F144" t="s">
        <v>61</v>
      </c>
      <c r="G144" t="e">
        <f>VLOOKUP(Table1[[#This Row],[State]],#REF!,2,FALSE)</f>
        <v>#REF!</v>
      </c>
      <c r="H144" t="s">
        <v>36</v>
      </c>
      <c r="I144">
        <f>COUNTIF(A:A,Table1[[#This Row],[Customer ID]])</f>
        <v>3</v>
      </c>
      <c r="J144" t="str">
        <f>IF(Table1[[#This Row],[Device Count]]&gt;1,"Multiple Devices", "Single Device")</f>
        <v>Multiple Devices</v>
      </c>
      <c r="K144" t="s">
        <v>30</v>
      </c>
      <c r="L144" s="26">
        <v>2</v>
      </c>
      <c r="M144" t="s">
        <v>22</v>
      </c>
      <c r="N144">
        <v>30</v>
      </c>
      <c r="O1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44" t="s">
        <v>42</v>
      </c>
      <c r="Q144" s="2">
        <v>9000</v>
      </c>
      <c r="R144">
        <v>20</v>
      </c>
      <c r="S144" s="3">
        <v>180000</v>
      </c>
      <c r="T144" s="3">
        <f>SUMIF(A:A,Table1[[#This Row],[Customer ID]],S:S)</f>
        <v>420100</v>
      </c>
      <c r="U144" s="3" t="str" cm="1">
        <f t="array" ref="U144">_xlfn.SWITCH(TRUE,
Table1[[#This Row],[Total user revenue]]&gt;=1500000,"High-Premium",
Table1[[#This Row],[Total user revenue]]&gt;=500000,"Premium",
Table1[[#This Row],[Total user revenue]]&gt;=100000,"Standard",
"Basic")</f>
        <v>Standard</v>
      </c>
      <c r="V144" s="32">
        <f>SUMIF(A:A,Table1[[#This Row],[Customer ID]],W:W)</f>
        <v>299.06</v>
      </c>
      <c r="W144">
        <v>31.54</v>
      </c>
      <c r="X144" t="s">
        <v>39</v>
      </c>
      <c r="Y144" s="6">
        <f>COUNTIFS(Table1[MTN Device],Table1[[#This Row],[MTN Device]],Table1[Customer Churn Status],"Yes")/COUNTIF(Table1[MTN Device],Table1[[#This Row],[MTN Device]])</f>
        <v>0.27947598253275108</v>
      </c>
      <c r="Z144">
        <f>IF(Table1[[#This Row],[Customer Churn Status]]="Yes", 1, 0)</f>
        <v>0</v>
      </c>
      <c r="AA144" t="str">
        <f>IF(Table1[[#This Row],[Reasons for Churn]]= "No reason", "No Reason", "Churned")</f>
        <v>No Reason</v>
      </c>
      <c r="AB144" t="s">
        <v>1083</v>
      </c>
      <c r="AC144">
        <f t="shared" si="2"/>
        <v>65</v>
      </c>
    </row>
    <row r="145" spans="1:29" x14ac:dyDescent="0.25">
      <c r="A145" t="s">
        <v>240</v>
      </c>
      <c r="B145" t="s">
        <v>241</v>
      </c>
      <c r="C145" s="1">
        <v>45717</v>
      </c>
      <c r="D145">
        <v>43</v>
      </c>
      <c r="E145" t="str">
        <f>IF(Table1[[#This Row],[Age]]&lt;=19,"Teenager",
 IF(Table1[[#This Row],[Age]]&lt;=29,"Young Adult",
 IF(Table1[[#This Row],[Age]]&lt;=39,"Adult",
 IF(Table1[[#This Row],[Age]]&lt;=54,"Middle-Aged Adult",
 IF(Table1[[#This Row],[Age]]&lt;=64,"Pre-Retirement",
 "Senior/Retiree")))))</f>
        <v>Middle-Aged Adult</v>
      </c>
      <c r="F145" t="s">
        <v>61</v>
      </c>
      <c r="G145" t="e">
        <f>VLOOKUP(Table1[[#This Row],[State]],#REF!,2,FALSE)</f>
        <v>#REF!</v>
      </c>
      <c r="H145" t="s">
        <v>29</v>
      </c>
      <c r="I145">
        <f>COUNTIF(A:A,Table1[[#This Row],[Customer ID]])</f>
        <v>3</v>
      </c>
      <c r="J145" t="str">
        <f>IF(Table1[[#This Row],[Device Count]]&gt;1,"Multiple Devices", "Single Device")</f>
        <v>Multiple Devices</v>
      </c>
      <c r="K145" t="s">
        <v>30</v>
      </c>
      <c r="L145" s="26">
        <v>2</v>
      </c>
      <c r="M145" t="s">
        <v>22</v>
      </c>
      <c r="N145">
        <v>30</v>
      </c>
      <c r="O1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45" t="s">
        <v>102</v>
      </c>
      <c r="Q145" s="2">
        <v>900</v>
      </c>
      <c r="R145">
        <v>9</v>
      </c>
      <c r="S145" s="3">
        <v>8100</v>
      </c>
      <c r="T145" s="3">
        <f>SUMIF(A:A,Table1[[#This Row],[Customer ID]],S:S)</f>
        <v>420100</v>
      </c>
      <c r="U145" s="3" t="str" cm="1">
        <f t="array" ref="U145">_xlfn.SWITCH(TRUE,
Table1[[#This Row],[Total user revenue]]&gt;=1500000,"High-Premium",
Table1[[#This Row],[Total user revenue]]&gt;=500000,"Premium",
Table1[[#This Row],[Total user revenue]]&gt;=100000,"Standard",
"Basic")</f>
        <v>Standard</v>
      </c>
      <c r="V145" s="32">
        <f>SUMIF(A:A,Table1[[#This Row],[Customer ID]],W:W)</f>
        <v>299.06</v>
      </c>
      <c r="W145">
        <v>134.96</v>
      </c>
      <c r="X145" t="s">
        <v>39</v>
      </c>
      <c r="Y145" s="6">
        <f>COUNTIFS(Table1[MTN Device],Table1[[#This Row],[MTN Device]],Table1[Customer Churn Status],"Yes")/COUNTIF(Table1[MTN Device],Table1[[#This Row],[MTN Device]])</f>
        <v>0.3122923588039867</v>
      </c>
      <c r="Z145">
        <f>IF(Table1[[#This Row],[Customer Churn Status]]="Yes", 1, 0)</f>
        <v>0</v>
      </c>
      <c r="AA145" t="str">
        <f>IF(Table1[[#This Row],[Reasons for Churn]]= "No reason", "No Reason", "Churned")</f>
        <v>No Reason</v>
      </c>
      <c r="AB145" t="s">
        <v>1083</v>
      </c>
      <c r="AC145">
        <f t="shared" si="2"/>
        <v>65</v>
      </c>
    </row>
    <row r="146" spans="1:29" x14ac:dyDescent="0.25">
      <c r="A146" t="s">
        <v>240</v>
      </c>
      <c r="B146" t="s">
        <v>241</v>
      </c>
      <c r="C146" s="1">
        <v>45717</v>
      </c>
      <c r="D146">
        <v>43</v>
      </c>
      <c r="E146" t="str">
        <f>IF(Table1[[#This Row],[Age]]&lt;=19,"Teenager",
 IF(Table1[[#This Row],[Age]]&lt;=29,"Young Adult",
 IF(Table1[[#This Row],[Age]]&lt;=39,"Adult",
 IF(Table1[[#This Row],[Age]]&lt;=54,"Middle-Aged Adult",
 IF(Table1[[#This Row],[Age]]&lt;=64,"Pre-Retirement",
 "Senior/Retiree")))))</f>
        <v>Middle-Aged Adult</v>
      </c>
      <c r="F146" t="s">
        <v>61</v>
      </c>
      <c r="G146" t="e">
        <f>VLOOKUP(Table1[[#This Row],[State]],#REF!,2,FALSE)</f>
        <v>#REF!</v>
      </c>
      <c r="H146" t="s">
        <v>41</v>
      </c>
      <c r="I146">
        <f>COUNTIF(A:A,Table1[[#This Row],[Customer ID]])</f>
        <v>3</v>
      </c>
      <c r="J146" t="str">
        <f>IF(Table1[[#This Row],[Device Count]]&gt;1,"Multiple Devices", "Single Device")</f>
        <v>Multiple Devices</v>
      </c>
      <c r="K146" t="s">
        <v>30</v>
      </c>
      <c r="L146" s="26">
        <v>2</v>
      </c>
      <c r="M146" t="s">
        <v>22</v>
      </c>
      <c r="N146">
        <v>30</v>
      </c>
      <c r="O1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46" t="s">
        <v>71</v>
      </c>
      <c r="Q146" s="2">
        <v>14500</v>
      </c>
      <c r="R146">
        <v>16</v>
      </c>
      <c r="S146" s="3">
        <v>232000</v>
      </c>
      <c r="T146" s="3">
        <f>SUMIF(A:A,Table1[[#This Row],[Customer ID]],S:S)</f>
        <v>420100</v>
      </c>
      <c r="U146" s="3" t="str" cm="1">
        <f t="array" ref="U146">_xlfn.SWITCH(TRUE,
Table1[[#This Row],[Total user revenue]]&gt;=1500000,"High-Premium",
Table1[[#This Row],[Total user revenue]]&gt;=500000,"Premium",
Table1[[#This Row],[Total user revenue]]&gt;=100000,"Standard",
"Basic")</f>
        <v>Standard</v>
      </c>
      <c r="V146" s="32">
        <f>SUMIF(A:A,Table1[[#This Row],[Customer ID]],W:W)</f>
        <v>299.06</v>
      </c>
      <c r="W146">
        <v>132.56</v>
      </c>
      <c r="X146" t="s">
        <v>39</v>
      </c>
      <c r="Y146" s="6">
        <f>COUNTIFS(Table1[MTN Device],Table1[[#This Row],[MTN Device]],Table1[Customer Churn Status],"Yes")/COUNTIF(Table1[MTN Device],Table1[[#This Row],[MTN Device]])</f>
        <v>0.26754385964912281</v>
      </c>
      <c r="Z146">
        <f>IF(Table1[[#This Row],[Customer Churn Status]]="Yes", 1, 0)</f>
        <v>0</v>
      </c>
      <c r="AA146" t="str">
        <f>IF(Table1[[#This Row],[Reasons for Churn]]= "No reason", "No Reason", "Churned")</f>
        <v>No Reason</v>
      </c>
      <c r="AB146" t="s">
        <v>1083</v>
      </c>
      <c r="AC146">
        <f t="shared" si="2"/>
        <v>65</v>
      </c>
    </row>
    <row r="147" spans="1:29" x14ac:dyDescent="0.25">
      <c r="A147" t="s">
        <v>242</v>
      </c>
      <c r="B147" t="s">
        <v>243</v>
      </c>
      <c r="C147" s="1">
        <v>45658</v>
      </c>
      <c r="D147">
        <v>69</v>
      </c>
      <c r="E147" t="str">
        <f>IF(Table1[[#This Row],[Age]]&lt;=19,"Teenager",
 IF(Table1[[#This Row],[Age]]&lt;=29,"Young Adult",
 IF(Table1[[#This Row],[Age]]&lt;=39,"Adult",
 IF(Table1[[#This Row],[Age]]&lt;=54,"Middle-Aged Adult",
 IF(Table1[[#This Row],[Age]]&lt;=64,"Pre-Retirement",
 "Senior/Retiree")))))</f>
        <v>Senior/Retiree</v>
      </c>
      <c r="F147" t="s">
        <v>192</v>
      </c>
      <c r="G147" t="e">
        <f>VLOOKUP(Table1[[#This Row],[State]],#REF!,2,FALSE)</f>
        <v>#REF!</v>
      </c>
      <c r="H147" t="s">
        <v>29</v>
      </c>
      <c r="I147">
        <f>COUNTIF(A:A,Table1[[#This Row],[Customer ID]])</f>
        <v>2</v>
      </c>
      <c r="J147" t="str">
        <f>IF(Table1[[#This Row],[Device Count]]&gt;1,"Multiple Devices", "Single Device")</f>
        <v>Multiple Devices</v>
      </c>
      <c r="K147" t="s">
        <v>21</v>
      </c>
      <c r="L147" s="26">
        <v>3</v>
      </c>
      <c r="M147" t="s">
        <v>50</v>
      </c>
      <c r="N147">
        <v>49</v>
      </c>
      <c r="O1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47" t="s">
        <v>40</v>
      </c>
      <c r="Q147" s="2">
        <v>500</v>
      </c>
      <c r="R147">
        <v>13</v>
      </c>
      <c r="S147" s="3">
        <v>6500</v>
      </c>
      <c r="T147" s="3">
        <f>SUMIF(A:A,Table1[[#This Row],[Customer ID]],S:S)</f>
        <v>96500</v>
      </c>
      <c r="U147" s="3" t="str" cm="1">
        <f t="array" ref="U147">_xlfn.SWITCH(TRUE,
Table1[[#This Row],[Total user revenue]]&gt;=1500000,"High-Premium",
Table1[[#This Row],[Total user revenue]]&gt;=500000,"Premium",
Table1[[#This Row],[Total user revenue]]&gt;=100000,"Standard",
"Basic")</f>
        <v>Basic</v>
      </c>
      <c r="V147" s="32">
        <f>SUMIF(A:A,Table1[[#This Row],[Customer ID]],W:W)</f>
        <v>11.59</v>
      </c>
      <c r="W147">
        <v>9.56</v>
      </c>
      <c r="X147" t="s">
        <v>39</v>
      </c>
      <c r="Y147" s="6">
        <f>COUNTIFS(Table1[MTN Device],Table1[[#This Row],[MTN Device]],Table1[Customer Churn Status],"Yes")/COUNTIF(Table1[MTN Device],Table1[[#This Row],[MTN Device]])</f>
        <v>0.3122923588039867</v>
      </c>
      <c r="Z147">
        <f>IF(Table1[[#This Row],[Customer Churn Status]]="Yes", 1, 0)</f>
        <v>0</v>
      </c>
      <c r="AA147" t="str">
        <f>IF(Table1[[#This Row],[Reasons for Churn]]= "No reason", "No Reason", "Churned")</f>
        <v>No Reason</v>
      </c>
      <c r="AB147" t="s">
        <v>1083</v>
      </c>
      <c r="AC147">
        <f t="shared" si="2"/>
        <v>30</v>
      </c>
    </row>
    <row r="148" spans="1:29" x14ac:dyDescent="0.25">
      <c r="A148" t="s">
        <v>242</v>
      </c>
      <c r="B148" t="s">
        <v>243</v>
      </c>
      <c r="C148" s="1">
        <v>45658</v>
      </c>
      <c r="D148">
        <v>69</v>
      </c>
      <c r="E148" t="str">
        <f>IF(Table1[[#This Row],[Age]]&lt;=19,"Teenager",
 IF(Table1[[#This Row],[Age]]&lt;=29,"Young Adult",
 IF(Table1[[#This Row],[Age]]&lt;=39,"Adult",
 IF(Table1[[#This Row],[Age]]&lt;=54,"Middle-Aged Adult",
 IF(Table1[[#This Row],[Age]]&lt;=64,"Pre-Retirement",
 "Senior/Retiree")))))</f>
        <v>Senior/Retiree</v>
      </c>
      <c r="F148" t="s">
        <v>192</v>
      </c>
      <c r="G148" t="e">
        <f>VLOOKUP(Table1[[#This Row],[State]],#REF!,2,FALSE)</f>
        <v>#REF!</v>
      </c>
      <c r="H148" t="s">
        <v>36</v>
      </c>
      <c r="I148">
        <f>COUNTIF(A:A,Table1[[#This Row],[Customer ID]])</f>
        <v>2</v>
      </c>
      <c r="J148" t="str">
        <f>IF(Table1[[#This Row],[Device Count]]&gt;1,"Multiple Devices", "Single Device")</f>
        <v>Multiple Devices</v>
      </c>
      <c r="K148" t="s">
        <v>21</v>
      </c>
      <c r="L148" s="26">
        <v>3</v>
      </c>
      <c r="M148" t="s">
        <v>50</v>
      </c>
      <c r="N148">
        <v>49</v>
      </c>
      <c r="O1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48" t="s">
        <v>42</v>
      </c>
      <c r="Q148" s="2">
        <v>9000</v>
      </c>
      <c r="R148">
        <v>10</v>
      </c>
      <c r="S148" s="3">
        <v>90000</v>
      </c>
      <c r="T148" s="3">
        <f>SUMIF(A:A,Table1[[#This Row],[Customer ID]],S:S)</f>
        <v>96500</v>
      </c>
      <c r="U148" s="3" t="str" cm="1">
        <f t="array" ref="U148">_xlfn.SWITCH(TRUE,
Table1[[#This Row],[Total user revenue]]&gt;=1500000,"High-Premium",
Table1[[#This Row],[Total user revenue]]&gt;=500000,"Premium",
Table1[[#This Row],[Total user revenue]]&gt;=100000,"Standard",
"Basic")</f>
        <v>Basic</v>
      </c>
      <c r="V148" s="32">
        <f>SUMIF(A:A,Table1[[#This Row],[Customer ID]],W:W)</f>
        <v>11.59</v>
      </c>
      <c r="W148">
        <v>2.0299999999999998</v>
      </c>
      <c r="X148" t="s">
        <v>39</v>
      </c>
      <c r="Y148" s="6">
        <f>COUNTIFS(Table1[MTN Device],Table1[[#This Row],[MTN Device]],Table1[Customer Churn Status],"Yes")/COUNTIF(Table1[MTN Device],Table1[[#This Row],[MTN Device]])</f>
        <v>0.27947598253275108</v>
      </c>
      <c r="Z148">
        <f>IF(Table1[[#This Row],[Customer Churn Status]]="Yes", 1, 0)</f>
        <v>0</v>
      </c>
      <c r="AA148" t="str">
        <f>IF(Table1[[#This Row],[Reasons for Churn]]= "No reason", "No Reason", "Churned")</f>
        <v>No Reason</v>
      </c>
      <c r="AB148" t="s">
        <v>1083</v>
      </c>
      <c r="AC148">
        <f t="shared" si="2"/>
        <v>30</v>
      </c>
    </row>
    <row r="149" spans="1:29" x14ac:dyDescent="0.25">
      <c r="A149" t="s">
        <v>244</v>
      </c>
      <c r="B149" t="s">
        <v>245</v>
      </c>
      <c r="C149" s="1">
        <v>45658</v>
      </c>
      <c r="D149">
        <v>33</v>
      </c>
      <c r="E149" t="str">
        <f>IF(Table1[[#This Row],[Age]]&lt;=19,"Teenager",
 IF(Table1[[#This Row],[Age]]&lt;=29,"Young Adult",
 IF(Table1[[#This Row],[Age]]&lt;=39,"Adult",
 IF(Table1[[#This Row],[Age]]&lt;=54,"Middle-Aged Adult",
 IF(Table1[[#This Row],[Age]]&lt;=64,"Pre-Retirement",
 "Senior/Retiree")))))</f>
        <v>Adult</v>
      </c>
      <c r="F149" t="s">
        <v>143</v>
      </c>
      <c r="G149" t="e">
        <f>VLOOKUP(Table1[[#This Row],[State]],#REF!,2,FALSE)</f>
        <v>#REF!</v>
      </c>
      <c r="H149" t="s">
        <v>29</v>
      </c>
      <c r="I149">
        <f>COUNTIF(A:A,Table1[[#This Row],[Customer ID]])</f>
        <v>2</v>
      </c>
      <c r="J149" t="str">
        <f>IF(Table1[[#This Row],[Device Count]]&gt;1,"Multiple Devices", "Single Device")</f>
        <v>Multiple Devices</v>
      </c>
      <c r="K149" t="s">
        <v>30</v>
      </c>
      <c r="L149" s="26">
        <v>1</v>
      </c>
      <c r="M149" t="s">
        <v>37</v>
      </c>
      <c r="N149">
        <v>21</v>
      </c>
      <c r="O1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49" t="s">
        <v>23</v>
      </c>
      <c r="Q149" s="2">
        <v>35000</v>
      </c>
      <c r="R149">
        <v>8</v>
      </c>
      <c r="S149" s="3">
        <v>280000</v>
      </c>
      <c r="T149" s="3">
        <f>SUMIF(A:A,Table1[[#This Row],[Customer ID]],S:S)</f>
        <v>568000</v>
      </c>
      <c r="U149" s="3" t="str" cm="1">
        <f t="array" ref="U149">_xlfn.SWITCH(TRUE,
Table1[[#This Row],[Total user revenue]]&gt;=1500000,"High-Premium",
Table1[[#This Row],[Total user revenue]]&gt;=500000,"Premium",
Table1[[#This Row],[Total user revenue]]&gt;=100000,"Standard",
"Basic")</f>
        <v>Premium</v>
      </c>
      <c r="V149" s="32">
        <f>SUMIF(A:A,Table1[[#This Row],[Customer ID]],W:W)</f>
        <v>218.72</v>
      </c>
      <c r="W149">
        <v>106.75</v>
      </c>
      <c r="X149" t="s">
        <v>39</v>
      </c>
      <c r="Y149" s="6">
        <f>COUNTIFS(Table1[MTN Device],Table1[[#This Row],[MTN Device]],Table1[Customer Churn Status],"Yes")/COUNTIF(Table1[MTN Device],Table1[[#This Row],[MTN Device]])</f>
        <v>0.3122923588039867</v>
      </c>
      <c r="Z149">
        <f>IF(Table1[[#This Row],[Customer Churn Status]]="Yes", 1, 0)</f>
        <v>0</v>
      </c>
      <c r="AA149" t="str">
        <f>IF(Table1[[#This Row],[Reasons for Churn]]= "No reason", "No Reason", "Churned")</f>
        <v>No Reason</v>
      </c>
      <c r="AB149" t="s">
        <v>1083</v>
      </c>
      <c r="AC149">
        <f t="shared" si="2"/>
        <v>75</v>
      </c>
    </row>
    <row r="150" spans="1:29" x14ac:dyDescent="0.25">
      <c r="A150" t="s">
        <v>244</v>
      </c>
      <c r="B150" t="s">
        <v>245</v>
      </c>
      <c r="C150" s="1">
        <v>45658</v>
      </c>
      <c r="D150">
        <v>33</v>
      </c>
      <c r="E150" t="str">
        <f>IF(Table1[[#This Row],[Age]]&lt;=19,"Teenager",
 IF(Table1[[#This Row],[Age]]&lt;=29,"Young Adult",
 IF(Table1[[#This Row],[Age]]&lt;=39,"Adult",
 IF(Table1[[#This Row],[Age]]&lt;=54,"Middle-Aged Adult",
 IF(Table1[[#This Row],[Age]]&lt;=64,"Pre-Retirement",
 "Senior/Retiree")))))</f>
        <v>Adult</v>
      </c>
      <c r="F150" t="s">
        <v>143</v>
      </c>
      <c r="G150" t="e">
        <f>VLOOKUP(Table1[[#This Row],[State]],#REF!,2,FALSE)</f>
        <v>#REF!</v>
      </c>
      <c r="H150" t="s">
        <v>41</v>
      </c>
      <c r="I150">
        <f>COUNTIF(A:A,Table1[[#This Row],[Customer ID]])</f>
        <v>2</v>
      </c>
      <c r="J150" t="str">
        <f>IF(Table1[[#This Row],[Device Count]]&gt;1,"Multiple Devices", "Single Device")</f>
        <v>Multiple Devices</v>
      </c>
      <c r="K150" t="s">
        <v>30</v>
      </c>
      <c r="L150" s="26">
        <v>1</v>
      </c>
      <c r="M150" t="s">
        <v>37</v>
      </c>
      <c r="N150">
        <v>21</v>
      </c>
      <c r="O1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50" t="s">
        <v>62</v>
      </c>
      <c r="Q150" s="2">
        <v>24000</v>
      </c>
      <c r="R150">
        <v>12</v>
      </c>
      <c r="S150" s="3">
        <v>288000</v>
      </c>
      <c r="T150" s="3">
        <f>SUMIF(A:A,Table1[[#This Row],[Customer ID]],S:S)</f>
        <v>568000</v>
      </c>
      <c r="U150" s="3" t="str" cm="1">
        <f t="array" ref="U150">_xlfn.SWITCH(TRUE,
Table1[[#This Row],[Total user revenue]]&gt;=1500000,"High-Premium",
Table1[[#This Row],[Total user revenue]]&gt;=500000,"Premium",
Table1[[#This Row],[Total user revenue]]&gt;=100000,"Standard",
"Basic")</f>
        <v>Premium</v>
      </c>
      <c r="V150" s="32">
        <f>SUMIF(A:A,Table1[[#This Row],[Customer ID]],W:W)</f>
        <v>218.72</v>
      </c>
      <c r="W150">
        <v>111.97</v>
      </c>
      <c r="X150" t="s">
        <v>39</v>
      </c>
      <c r="Y150" s="6">
        <f>COUNTIFS(Table1[MTN Device],Table1[[#This Row],[MTN Device]],Table1[Customer Churn Status],"Yes")/COUNTIF(Table1[MTN Device],Table1[[#This Row],[MTN Device]])</f>
        <v>0.26754385964912281</v>
      </c>
      <c r="Z150">
        <f>IF(Table1[[#This Row],[Customer Churn Status]]="Yes", 1, 0)</f>
        <v>0</v>
      </c>
      <c r="AA150" t="str">
        <f>IF(Table1[[#This Row],[Reasons for Churn]]= "No reason", "No Reason", "Churned")</f>
        <v>No Reason</v>
      </c>
      <c r="AB150" t="s">
        <v>1083</v>
      </c>
      <c r="AC150">
        <f t="shared" si="2"/>
        <v>75</v>
      </c>
    </row>
    <row r="151" spans="1:29" x14ac:dyDescent="0.25">
      <c r="A151" t="s">
        <v>246</v>
      </c>
      <c r="B151" t="s">
        <v>247</v>
      </c>
      <c r="C151" s="1">
        <v>45689</v>
      </c>
      <c r="D151">
        <v>66</v>
      </c>
      <c r="E151" t="str">
        <f>IF(Table1[[#This Row],[Age]]&lt;=19,"Teenager",
 IF(Table1[[#This Row],[Age]]&lt;=29,"Young Adult",
 IF(Table1[[#This Row],[Age]]&lt;=39,"Adult",
 IF(Table1[[#This Row],[Age]]&lt;=54,"Middle-Aged Adult",
 IF(Table1[[#This Row],[Age]]&lt;=64,"Pre-Retirement",
 "Senior/Retiree")))))</f>
        <v>Senior/Retiree</v>
      </c>
      <c r="F151" t="s">
        <v>128</v>
      </c>
      <c r="G151" t="e">
        <f>VLOOKUP(Table1[[#This Row],[State]],#REF!,2,FALSE)</f>
        <v>#REF!</v>
      </c>
      <c r="H151" t="s">
        <v>29</v>
      </c>
      <c r="I151">
        <f>COUNTIF(A:A,Table1[[#This Row],[Customer ID]])</f>
        <v>3</v>
      </c>
      <c r="J151" t="str">
        <f>IF(Table1[[#This Row],[Device Count]]&gt;1,"Multiple Devices", "Single Device")</f>
        <v>Multiple Devices</v>
      </c>
      <c r="K151" t="s">
        <v>30</v>
      </c>
      <c r="L151" s="26">
        <v>1</v>
      </c>
      <c r="M151" t="s">
        <v>37</v>
      </c>
      <c r="N151">
        <v>2</v>
      </c>
      <c r="O1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51" t="s">
        <v>87</v>
      </c>
      <c r="Q151" s="2">
        <v>7500</v>
      </c>
      <c r="R151">
        <v>13</v>
      </c>
      <c r="S151" s="3">
        <v>97500</v>
      </c>
      <c r="T151" s="3">
        <f>SUMIF(A:A,Table1[[#This Row],[Customer ID]],S:S)</f>
        <v>571500</v>
      </c>
      <c r="U151" s="3" t="str" cm="1">
        <f t="array" ref="U151">_xlfn.SWITCH(TRUE,
Table1[[#This Row],[Total user revenue]]&gt;=1500000,"High-Premium",
Table1[[#This Row],[Total user revenue]]&gt;=500000,"Premium",
Table1[[#This Row],[Total user revenue]]&gt;=100000,"Standard",
"Basic")</f>
        <v>Premium</v>
      </c>
      <c r="V151" s="32">
        <f>SUMIF(A:A,Table1[[#This Row],[Customer ID]],W:W)</f>
        <v>418.01</v>
      </c>
      <c r="W151">
        <v>58.26</v>
      </c>
      <c r="X151" t="s">
        <v>39</v>
      </c>
      <c r="Y151" s="6">
        <f>COUNTIFS(Table1[MTN Device],Table1[[#This Row],[MTN Device]],Table1[Customer Churn Status],"Yes")/COUNTIF(Table1[MTN Device],Table1[[#This Row],[MTN Device]])</f>
        <v>0.3122923588039867</v>
      </c>
      <c r="Z151">
        <f>IF(Table1[[#This Row],[Customer Churn Status]]="Yes", 1, 0)</f>
        <v>0</v>
      </c>
      <c r="AA151" t="str">
        <f>IF(Table1[[#This Row],[Reasons for Churn]]= "No reason", "No Reason", "Churned")</f>
        <v>No Reason</v>
      </c>
      <c r="AB151" t="s">
        <v>1083</v>
      </c>
      <c r="AC151">
        <f t="shared" si="2"/>
        <v>100</v>
      </c>
    </row>
    <row r="152" spans="1:29" x14ac:dyDescent="0.25">
      <c r="A152" t="s">
        <v>246</v>
      </c>
      <c r="B152" t="s">
        <v>247</v>
      </c>
      <c r="C152" s="1">
        <v>45689</v>
      </c>
      <c r="D152">
        <v>66</v>
      </c>
      <c r="E152" t="str">
        <f>IF(Table1[[#This Row],[Age]]&lt;=19,"Teenager",
 IF(Table1[[#This Row],[Age]]&lt;=29,"Young Adult",
 IF(Table1[[#This Row],[Age]]&lt;=39,"Adult",
 IF(Table1[[#This Row],[Age]]&lt;=54,"Middle-Aged Adult",
 IF(Table1[[#This Row],[Age]]&lt;=64,"Pre-Retirement",
 "Senior/Retiree")))))</f>
        <v>Senior/Retiree</v>
      </c>
      <c r="F152" t="s">
        <v>128</v>
      </c>
      <c r="G152" t="e">
        <f>VLOOKUP(Table1[[#This Row],[State]],#REF!,2,FALSE)</f>
        <v>#REF!</v>
      </c>
      <c r="H152" t="s">
        <v>36</v>
      </c>
      <c r="I152">
        <f>COUNTIF(A:A,Table1[[#This Row],[Customer ID]])</f>
        <v>3</v>
      </c>
      <c r="J152" t="str">
        <f>IF(Table1[[#This Row],[Device Count]]&gt;1,"Multiple Devices", "Single Device")</f>
        <v>Multiple Devices</v>
      </c>
      <c r="K152" t="s">
        <v>30</v>
      </c>
      <c r="L152" s="26">
        <v>1</v>
      </c>
      <c r="M152" t="s">
        <v>37</v>
      </c>
      <c r="N152">
        <v>2</v>
      </c>
      <c r="O1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52" t="s">
        <v>42</v>
      </c>
      <c r="Q152" s="2">
        <v>9000</v>
      </c>
      <c r="R152">
        <v>6</v>
      </c>
      <c r="S152" s="3">
        <v>54000</v>
      </c>
      <c r="T152" s="3">
        <f>SUMIF(A:A,Table1[[#This Row],[Customer ID]],S:S)</f>
        <v>571500</v>
      </c>
      <c r="U152" s="3" t="str" cm="1">
        <f t="array" ref="U152">_xlfn.SWITCH(TRUE,
Table1[[#This Row],[Total user revenue]]&gt;=1500000,"High-Premium",
Table1[[#This Row],[Total user revenue]]&gt;=500000,"Premium",
Table1[[#This Row],[Total user revenue]]&gt;=100000,"Standard",
"Basic")</f>
        <v>Premium</v>
      </c>
      <c r="V152" s="32">
        <f>SUMIF(A:A,Table1[[#This Row],[Customer ID]],W:W)</f>
        <v>418.01</v>
      </c>
      <c r="W152">
        <v>193.26</v>
      </c>
      <c r="X152" t="s">
        <v>39</v>
      </c>
      <c r="Y152" s="6">
        <f>COUNTIFS(Table1[MTN Device],Table1[[#This Row],[MTN Device]],Table1[Customer Churn Status],"Yes")/COUNTIF(Table1[MTN Device],Table1[[#This Row],[MTN Device]])</f>
        <v>0.27947598253275108</v>
      </c>
      <c r="Z152">
        <f>IF(Table1[[#This Row],[Customer Churn Status]]="Yes", 1, 0)</f>
        <v>0</v>
      </c>
      <c r="AA152" t="str">
        <f>IF(Table1[[#This Row],[Reasons for Churn]]= "No reason", "No Reason", "Churned")</f>
        <v>No Reason</v>
      </c>
      <c r="AB152" t="s">
        <v>1083</v>
      </c>
      <c r="AC152">
        <f t="shared" si="2"/>
        <v>100</v>
      </c>
    </row>
    <row r="153" spans="1:29" x14ac:dyDescent="0.25">
      <c r="A153" t="s">
        <v>246</v>
      </c>
      <c r="B153" t="s">
        <v>247</v>
      </c>
      <c r="C153" s="1">
        <v>45689</v>
      </c>
      <c r="D153">
        <v>66</v>
      </c>
      <c r="E153" t="str">
        <f>IF(Table1[[#This Row],[Age]]&lt;=19,"Teenager",
 IF(Table1[[#This Row],[Age]]&lt;=29,"Young Adult",
 IF(Table1[[#This Row],[Age]]&lt;=39,"Adult",
 IF(Table1[[#This Row],[Age]]&lt;=54,"Middle-Aged Adult",
 IF(Table1[[#This Row],[Age]]&lt;=64,"Pre-Retirement",
 "Senior/Retiree")))))</f>
        <v>Senior/Retiree</v>
      </c>
      <c r="F153" t="s">
        <v>128</v>
      </c>
      <c r="G153" t="e">
        <f>VLOOKUP(Table1[[#This Row],[State]],#REF!,2,FALSE)</f>
        <v>#REF!</v>
      </c>
      <c r="H153" t="s">
        <v>20</v>
      </c>
      <c r="I153">
        <f>COUNTIF(A:A,Table1[[#This Row],[Customer ID]])</f>
        <v>3</v>
      </c>
      <c r="J153" t="str">
        <f>IF(Table1[[#This Row],[Device Count]]&gt;1,"Multiple Devices", "Single Device")</f>
        <v>Multiple Devices</v>
      </c>
      <c r="K153" t="s">
        <v>30</v>
      </c>
      <c r="L153" s="26">
        <v>1</v>
      </c>
      <c r="M153" t="s">
        <v>37</v>
      </c>
      <c r="N153">
        <v>2</v>
      </c>
      <c r="O1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53" t="s">
        <v>23</v>
      </c>
      <c r="Q153" s="2">
        <v>35000</v>
      </c>
      <c r="R153">
        <v>12</v>
      </c>
      <c r="S153" s="3">
        <v>420000</v>
      </c>
      <c r="T153" s="3">
        <f>SUMIF(A:A,Table1[[#This Row],[Customer ID]],S:S)</f>
        <v>571500</v>
      </c>
      <c r="U153" s="3" t="str" cm="1">
        <f t="array" ref="U153">_xlfn.SWITCH(TRUE,
Table1[[#This Row],[Total user revenue]]&gt;=1500000,"High-Premium",
Table1[[#This Row],[Total user revenue]]&gt;=500000,"Premium",
Table1[[#This Row],[Total user revenue]]&gt;=100000,"Standard",
"Basic")</f>
        <v>Premium</v>
      </c>
      <c r="V153" s="32">
        <f>SUMIF(A:A,Table1[[#This Row],[Customer ID]],W:W)</f>
        <v>418.01</v>
      </c>
      <c r="W153">
        <v>166.49</v>
      </c>
      <c r="X153" t="s">
        <v>39</v>
      </c>
      <c r="Y153" s="6">
        <f>COUNTIFS(Table1[MTN Device],Table1[[#This Row],[MTN Device]],Table1[Customer Churn Status],"Yes")/COUNTIF(Table1[MTN Device],Table1[[#This Row],[MTN Device]])</f>
        <v>0.30092592592592593</v>
      </c>
      <c r="Z153">
        <f>IF(Table1[[#This Row],[Customer Churn Status]]="Yes", 1, 0)</f>
        <v>0</v>
      </c>
      <c r="AA153" t="str">
        <f>IF(Table1[[#This Row],[Reasons for Churn]]= "No reason", "No Reason", "Churned")</f>
        <v>No Reason</v>
      </c>
      <c r="AB153" t="s">
        <v>1083</v>
      </c>
      <c r="AC153">
        <f t="shared" si="2"/>
        <v>100</v>
      </c>
    </row>
    <row r="154" spans="1:29" x14ac:dyDescent="0.25">
      <c r="A154" t="s">
        <v>248</v>
      </c>
      <c r="B154" t="s">
        <v>249</v>
      </c>
      <c r="C154" s="1">
        <v>45689</v>
      </c>
      <c r="D154">
        <v>71</v>
      </c>
      <c r="E154" t="str">
        <f>IF(Table1[[#This Row],[Age]]&lt;=19,"Teenager",
 IF(Table1[[#This Row],[Age]]&lt;=29,"Young Adult",
 IF(Table1[[#This Row],[Age]]&lt;=39,"Adult",
 IF(Table1[[#This Row],[Age]]&lt;=54,"Middle-Aged Adult",
 IF(Table1[[#This Row],[Age]]&lt;=64,"Pre-Retirement",
 "Senior/Retiree")))))</f>
        <v>Senior/Retiree</v>
      </c>
      <c r="F154" t="s">
        <v>95</v>
      </c>
      <c r="G154" t="e">
        <f>VLOOKUP(Table1[[#This Row],[State]],#REF!,2,FALSE)</f>
        <v>#REF!</v>
      </c>
      <c r="H154" t="s">
        <v>36</v>
      </c>
      <c r="I154">
        <f>COUNTIF(A:A,Table1[[#This Row],[Customer ID]])</f>
        <v>2</v>
      </c>
      <c r="J154" t="str">
        <f>IF(Table1[[#This Row],[Device Count]]&gt;1,"Multiple Devices", "Single Device")</f>
        <v>Multiple Devices</v>
      </c>
      <c r="K154" t="s">
        <v>21</v>
      </c>
      <c r="L154" s="26">
        <v>5</v>
      </c>
      <c r="M154" t="s">
        <v>55</v>
      </c>
      <c r="N154">
        <v>28</v>
      </c>
      <c r="O1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54" t="s">
        <v>115</v>
      </c>
      <c r="Q154" s="2">
        <v>25000</v>
      </c>
      <c r="R154">
        <v>3</v>
      </c>
      <c r="S154" s="3">
        <v>75000</v>
      </c>
      <c r="T154" s="3">
        <f>SUMIF(A:A,Table1[[#This Row],[Customer ID]],S:S)</f>
        <v>483000</v>
      </c>
      <c r="U154" s="3" t="str" cm="1">
        <f t="array" ref="U154">_xlfn.SWITCH(TRUE,
Table1[[#This Row],[Total user revenue]]&gt;=1500000,"High-Premium",
Table1[[#This Row],[Total user revenue]]&gt;=500000,"Premium",
Table1[[#This Row],[Total user revenue]]&gt;=100000,"Standard",
"Basic")</f>
        <v>Standard</v>
      </c>
      <c r="V154" s="32">
        <f>SUMIF(A:A,Table1[[#This Row],[Customer ID]],W:W)</f>
        <v>282.76</v>
      </c>
      <c r="W154">
        <v>155.93</v>
      </c>
      <c r="X154" t="s">
        <v>24</v>
      </c>
      <c r="Y154" s="6">
        <f>COUNTIFS(Table1[MTN Device],Table1[[#This Row],[MTN Device]],Table1[Customer Churn Status],"Yes")/COUNTIF(Table1[MTN Device],Table1[[#This Row],[MTN Device]])</f>
        <v>0.27947598253275108</v>
      </c>
      <c r="Z154">
        <f>IF(Table1[[#This Row],[Customer Churn Status]]="Yes", 1, 0)</f>
        <v>1</v>
      </c>
      <c r="AA154" t="str">
        <f>IF(Table1[[#This Row],[Reasons for Churn]]= "No reason", "No Reason", "Churned")</f>
        <v>Churned</v>
      </c>
      <c r="AB154" t="s">
        <v>32</v>
      </c>
      <c r="AC154">
        <f t="shared" si="2"/>
        <v>25</v>
      </c>
    </row>
    <row r="155" spans="1:29" x14ac:dyDescent="0.25">
      <c r="A155" t="s">
        <v>248</v>
      </c>
      <c r="B155" t="s">
        <v>249</v>
      </c>
      <c r="C155" s="1">
        <v>45689</v>
      </c>
      <c r="D155">
        <v>71</v>
      </c>
      <c r="E155" t="str">
        <f>IF(Table1[[#This Row],[Age]]&lt;=19,"Teenager",
 IF(Table1[[#This Row],[Age]]&lt;=29,"Young Adult",
 IF(Table1[[#This Row],[Age]]&lt;=39,"Adult",
 IF(Table1[[#This Row],[Age]]&lt;=54,"Middle-Aged Adult",
 IF(Table1[[#This Row],[Age]]&lt;=64,"Pre-Retirement",
 "Senior/Retiree")))))</f>
        <v>Senior/Retiree</v>
      </c>
      <c r="F155" t="s">
        <v>95</v>
      </c>
      <c r="G155" t="e">
        <f>VLOOKUP(Table1[[#This Row],[State]],#REF!,2,FALSE)</f>
        <v>#REF!</v>
      </c>
      <c r="H155" t="s">
        <v>41</v>
      </c>
      <c r="I155">
        <f>COUNTIF(A:A,Table1[[#This Row],[Customer ID]])</f>
        <v>2</v>
      </c>
      <c r="J155" t="str">
        <f>IF(Table1[[#This Row],[Device Count]]&gt;1,"Multiple Devices", "Single Device")</f>
        <v>Multiple Devices</v>
      </c>
      <c r="K155" t="s">
        <v>21</v>
      </c>
      <c r="L155" s="26">
        <v>5</v>
      </c>
      <c r="M155" t="s">
        <v>55</v>
      </c>
      <c r="N155">
        <v>28</v>
      </c>
      <c r="O1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55" t="s">
        <v>62</v>
      </c>
      <c r="Q155" s="2">
        <v>24000</v>
      </c>
      <c r="R155">
        <v>17</v>
      </c>
      <c r="S155" s="3">
        <v>408000</v>
      </c>
      <c r="T155" s="3">
        <f>SUMIF(A:A,Table1[[#This Row],[Customer ID]],S:S)</f>
        <v>483000</v>
      </c>
      <c r="U155" s="3" t="str" cm="1">
        <f t="array" ref="U155">_xlfn.SWITCH(TRUE,
Table1[[#This Row],[Total user revenue]]&gt;=1500000,"High-Premium",
Table1[[#This Row],[Total user revenue]]&gt;=500000,"Premium",
Table1[[#This Row],[Total user revenue]]&gt;=100000,"Standard",
"Basic")</f>
        <v>Standard</v>
      </c>
      <c r="V155" s="32">
        <f>SUMIF(A:A,Table1[[#This Row],[Customer ID]],W:W)</f>
        <v>282.76</v>
      </c>
      <c r="W155">
        <v>126.83</v>
      </c>
      <c r="X155" t="s">
        <v>24</v>
      </c>
      <c r="Y155" s="6">
        <f>COUNTIFS(Table1[MTN Device],Table1[[#This Row],[MTN Device]],Table1[Customer Churn Status],"Yes")/COUNTIF(Table1[MTN Device],Table1[[#This Row],[MTN Device]])</f>
        <v>0.26754385964912281</v>
      </c>
      <c r="Z155">
        <f>IF(Table1[[#This Row],[Customer Churn Status]]="Yes", 1, 0)</f>
        <v>1</v>
      </c>
      <c r="AA155" t="str">
        <f>IF(Table1[[#This Row],[Reasons for Churn]]= "No reason", "No Reason", "Churned")</f>
        <v>Churned</v>
      </c>
      <c r="AB155" t="s">
        <v>32</v>
      </c>
      <c r="AC155">
        <f t="shared" si="2"/>
        <v>25</v>
      </c>
    </row>
    <row r="156" spans="1:29" x14ac:dyDescent="0.25">
      <c r="A156" t="s">
        <v>250</v>
      </c>
      <c r="B156" t="s">
        <v>251</v>
      </c>
      <c r="C156" s="1">
        <v>45689</v>
      </c>
      <c r="D156">
        <v>40</v>
      </c>
      <c r="E156" t="str">
        <f>IF(Table1[[#This Row],[Age]]&lt;=19,"Teenager",
 IF(Table1[[#This Row],[Age]]&lt;=29,"Young Adult",
 IF(Table1[[#This Row],[Age]]&lt;=39,"Adult",
 IF(Table1[[#This Row],[Age]]&lt;=54,"Middle-Aged Adult",
 IF(Table1[[#This Row],[Age]]&lt;=64,"Pre-Retirement",
 "Senior/Retiree")))))</f>
        <v>Middle-Aged Adult</v>
      </c>
      <c r="F156" t="s">
        <v>152</v>
      </c>
      <c r="G156" t="e">
        <f>VLOOKUP(Table1[[#This Row],[State]],#REF!,2,FALSE)</f>
        <v>#REF!</v>
      </c>
      <c r="H156" t="s">
        <v>20</v>
      </c>
      <c r="I156">
        <f>COUNTIF(A:A,Table1[[#This Row],[Customer ID]])</f>
        <v>1</v>
      </c>
      <c r="J156" t="str">
        <f>IF(Table1[[#This Row],[Device Count]]&gt;1,"Multiple Devices", "Single Device")</f>
        <v>Single Device</v>
      </c>
      <c r="K156" t="s">
        <v>30</v>
      </c>
      <c r="L156" s="26">
        <v>2</v>
      </c>
      <c r="M156" t="s">
        <v>22</v>
      </c>
      <c r="N156">
        <v>47</v>
      </c>
      <c r="O1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56" t="s">
        <v>46</v>
      </c>
      <c r="Q156" s="2">
        <v>4500</v>
      </c>
      <c r="R156">
        <v>3</v>
      </c>
      <c r="S156" s="3">
        <v>13500</v>
      </c>
      <c r="T156" s="3">
        <f>SUMIF(A:A,Table1[[#This Row],[Customer ID]],S:S)</f>
        <v>13500</v>
      </c>
      <c r="U156" s="3" t="str" cm="1">
        <f t="array" ref="U156">_xlfn.SWITCH(TRUE,
Table1[[#This Row],[Total user revenue]]&gt;=1500000,"High-Premium",
Table1[[#This Row],[Total user revenue]]&gt;=500000,"Premium",
Table1[[#This Row],[Total user revenue]]&gt;=100000,"Standard",
"Basic")</f>
        <v>Basic</v>
      </c>
      <c r="V156" s="32">
        <f>SUMIF(A:A,Table1[[#This Row],[Customer ID]],W:W)</f>
        <v>152.16</v>
      </c>
      <c r="W156">
        <v>152.16</v>
      </c>
      <c r="X156" t="s">
        <v>24</v>
      </c>
      <c r="Y156" s="6">
        <f>COUNTIFS(Table1[MTN Device],Table1[[#This Row],[MTN Device]],Table1[Customer Churn Status],"Yes")/COUNTIF(Table1[MTN Device],Table1[[#This Row],[MTN Device]])</f>
        <v>0.30092592592592593</v>
      </c>
      <c r="Z156">
        <f>IF(Table1[[#This Row],[Customer Churn Status]]="Yes", 1, 0)</f>
        <v>1</v>
      </c>
      <c r="AA156" t="str">
        <f>IF(Table1[[#This Row],[Reasons for Churn]]= "No reason", "No Reason", "Churned")</f>
        <v>Churned</v>
      </c>
      <c r="AB156" t="s">
        <v>96</v>
      </c>
      <c r="AC156">
        <f t="shared" si="2"/>
        <v>60</v>
      </c>
    </row>
    <row r="157" spans="1:29" x14ac:dyDescent="0.25">
      <c r="A157" t="s">
        <v>252</v>
      </c>
      <c r="B157" t="s">
        <v>253</v>
      </c>
      <c r="C157" s="1">
        <v>45717</v>
      </c>
      <c r="D157">
        <v>79</v>
      </c>
      <c r="E157" t="str">
        <f>IF(Table1[[#This Row],[Age]]&lt;=19,"Teenager",
 IF(Table1[[#This Row],[Age]]&lt;=29,"Young Adult",
 IF(Table1[[#This Row],[Age]]&lt;=39,"Adult",
 IF(Table1[[#This Row],[Age]]&lt;=54,"Middle-Aged Adult",
 IF(Table1[[#This Row],[Age]]&lt;=64,"Pre-Retirement",
 "Senior/Retiree")))))</f>
        <v>Senior/Retiree</v>
      </c>
      <c r="F157" t="s">
        <v>35</v>
      </c>
      <c r="G157" t="e">
        <f>VLOOKUP(Table1[[#This Row],[State]],#REF!,2,FALSE)</f>
        <v>#REF!</v>
      </c>
      <c r="H157" t="s">
        <v>29</v>
      </c>
      <c r="I157">
        <f>COUNTIF(A:A,Table1[[#This Row],[Customer ID]])</f>
        <v>2</v>
      </c>
      <c r="J157" t="str">
        <f>IF(Table1[[#This Row],[Device Count]]&gt;1,"Multiple Devices", "Single Device")</f>
        <v>Multiple Devices</v>
      </c>
      <c r="K157" t="s">
        <v>30</v>
      </c>
      <c r="L157" s="26">
        <v>3</v>
      </c>
      <c r="M157" t="s">
        <v>50</v>
      </c>
      <c r="N157">
        <v>44</v>
      </c>
      <c r="O1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57" t="s">
        <v>40</v>
      </c>
      <c r="Q157" s="2">
        <v>500</v>
      </c>
      <c r="R157">
        <v>19</v>
      </c>
      <c r="S157" s="3">
        <v>9500</v>
      </c>
      <c r="T157" s="3">
        <f>SUMIF(A:A,Table1[[#This Row],[Customer ID]],S:S)</f>
        <v>36500</v>
      </c>
      <c r="U157" s="3" t="str" cm="1">
        <f t="array" ref="U157">_xlfn.SWITCH(TRUE,
Table1[[#This Row],[Total user revenue]]&gt;=1500000,"High-Premium",
Table1[[#This Row],[Total user revenue]]&gt;=500000,"Premium",
Table1[[#This Row],[Total user revenue]]&gt;=100000,"Standard",
"Basic")</f>
        <v>Basic</v>
      </c>
      <c r="V157" s="32">
        <f>SUMIF(A:A,Table1[[#This Row],[Customer ID]],W:W)</f>
        <v>230.07999999999998</v>
      </c>
      <c r="W157">
        <v>159.37</v>
      </c>
      <c r="X157" t="s">
        <v>24</v>
      </c>
      <c r="Y157" s="6">
        <f>COUNTIFS(Table1[MTN Device],Table1[[#This Row],[MTN Device]],Table1[Customer Churn Status],"Yes")/COUNTIF(Table1[MTN Device],Table1[[#This Row],[MTN Device]])</f>
        <v>0.3122923588039867</v>
      </c>
      <c r="Z157">
        <f>IF(Table1[[#This Row],[Customer Churn Status]]="Yes", 1, 0)</f>
        <v>1</v>
      </c>
      <c r="AA157" t="str">
        <f>IF(Table1[[#This Row],[Reasons for Churn]]= "No reason", "No Reason", "Churned")</f>
        <v>Churned</v>
      </c>
      <c r="AB157" t="s">
        <v>76</v>
      </c>
      <c r="AC157">
        <f t="shared" si="2"/>
        <v>40</v>
      </c>
    </row>
    <row r="158" spans="1:29" x14ac:dyDescent="0.25">
      <c r="A158" t="s">
        <v>252</v>
      </c>
      <c r="B158" t="s">
        <v>253</v>
      </c>
      <c r="C158" s="1">
        <v>45717</v>
      </c>
      <c r="D158">
        <v>79</v>
      </c>
      <c r="E158" t="str">
        <f>IF(Table1[[#This Row],[Age]]&lt;=19,"Teenager",
 IF(Table1[[#This Row],[Age]]&lt;=29,"Young Adult",
 IF(Table1[[#This Row],[Age]]&lt;=39,"Adult",
 IF(Table1[[#This Row],[Age]]&lt;=54,"Middle-Aged Adult",
 IF(Table1[[#This Row],[Age]]&lt;=64,"Pre-Retirement",
 "Senior/Retiree")))))</f>
        <v>Senior/Retiree</v>
      </c>
      <c r="F158" t="s">
        <v>35</v>
      </c>
      <c r="G158" t="e">
        <f>VLOOKUP(Table1[[#This Row],[State]],#REF!,2,FALSE)</f>
        <v>#REF!</v>
      </c>
      <c r="H158" t="s">
        <v>36</v>
      </c>
      <c r="I158">
        <f>COUNTIF(A:A,Table1[[#This Row],[Customer ID]])</f>
        <v>2</v>
      </c>
      <c r="J158" t="str">
        <f>IF(Table1[[#This Row],[Device Count]]&gt;1,"Multiple Devices", "Single Device")</f>
        <v>Multiple Devices</v>
      </c>
      <c r="K158" t="s">
        <v>30</v>
      </c>
      <c r="L158" s="26">
        <v>3</v>
      </c>
      <c r="M158" t="s">
        <v>50</v>
      </c>
      <c r="N158">
        <v>44</v>
      </c>
      <c r="O1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58" t="s">
        <v>42</v>
      </c>
      <c r="Q158" s="2">
        <v>9000</v>
      </c>
      <c r="R158">
        <v>3</v>
      </c>
      <c r="S158" s="3">
        <v>27000</v>
      </c>
      <c r="T158" s="3">
        <f>SUMIF(A:A,Table1[[#This Row],[Customer ID]],S:S)</f>
        <v>36500</v>
      </c>
      <c r="U158" s="3" t="str" cm="1">
        <f t="array" ref="U158">_xlfn.SWITCH(TRUE,
Table1[[#This Row],[Total user revenue]]&gt;=1500000,"High-Premium",
Table1[[#This Row],[Total user revenue]]&gt;=500000,"Premium",
Table1[[#This Row],[Total user revenue]]&gt;=100000,"Standard",
"Basic")</f>
        <v>Basic</v>
      </c>
      <c r="V158" s="32">
        <f>SUMIF(A:A,Table1[[#This Row],[Customer ID]],W:W)</f>
        <v>230.07999999999998</v>
      </c>
      <c r="W158">
        <v>70.709999999999994</v>
      </c>
      <c r="X158" t="s">
        <v>24</v>
      </c>
      <c r="Y158" s="6">
        <f>COUNTIFS(Table1[MTN Device],Table1[[#This Row],[MTN Device]],Table1[Customer Churn Status],"Yes")/COUNTIF(Table1[MTN Device],Table1[[#This Row],[MTN Device]])</f>
        <v>0.27947598253275108</v>
      </c>
      <c r="Z158">
        <f>IF(Table1[[#This Row],[Customer Churn Status]]="Yes", 1, 0)</f>
        <v>1</v>
      </c>
      <c r="AA158" t="str">
        <f>IF(Table1[[#This Row],[Reasons for Churn]]= "No reason", "No Reason", "Churned")</f>
        <v>Churned</v>
      </c>
      <c r="AB158" t="s">
        <v>76</v>
      </c>
      <c r="AC158">
        <f t="shared" si="2"/>
        <v>40</v>
      </c>
    </row>
    <row r="159" spans="1:29" x14ac:dyDescent="0.25">
      <c r="A159" t="s">
        <v>254</v>
      </c>
      <c r="B159" t="s">
        <v>255</v>
      </c>
      <c r="C159" s="1">
        <v>45717</v>
      </c>
      <c r="D159">
        <v>75</v>
      </c>
      <c r="E159" t="str">
        <f>IF(Table1[[#This Row],[Age]]&lt;=19,"Teenager",
 IF(Table1[[#This Row],[Age]]&lt;=29,"Young Adult",
 IF(Table1[[#This Row],[Age]]&lt;=39,"Adult",
 IF(Table1[[#This Row],[Age]]&lt;=54,"Middle-Aged Adult",
 IF(Table1[[#This Row],[Age]]&lt;=64,"Pre-Retirement",
 "Senior/Retiree")))))</f>
        <v>Senior/Retiree</v>
      </c>
      <c r="F159" t="s">
        <v>198</v>
      </c>
      <c r="G159" t="e">
        <f>VLOOKUP(Table1[[#This Row],[State]],#REF!,2,FALSE)</f>
        <v>#REF!</v>
      </c>
      <c r="H159" t="s">
        <v>29</v>
      </c>
      <c r="I159">
        <f>COUNTIF(A:A,Table1[[#This Row],[Customer ID]])</f>
        <v>1</v>
      </c>
      <c r="J159" t="str">
        <f>IF(Table1[[#This Row],[Device Count]]&gt;1,"Multiple Devices", "Single Device")</f>
        <v>Single Device</v>
      </c>
      <c r="K159" t="s">
        <v>21</v>
      </c>
      <c r="L159" s="26">
        <v>3</v>
      </c>
      <c r="M159" t="s">
        <v>50</v>
      </c>
      <c r="N159">
        <v>4</v>
      </c>
      <c r="O1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59" t="s">
        <v>31</v>
      </c>
      <c r="Q159" s="2">
        <v>5500</v>
      </c>
      <c r="R159">
        <v>2</v>
      </c>
      <c r="S159" s="3">
        <v>11000</v>
      </c>
      <c r="T159" s="3">
        <f>SUMIF(A:A,Table1[[#This Row],[Customer ID]],S:S)</f>
        <v>11000</v>
      </c>
      <c r="U159" s="3" t="str" cm="1">
        <f t="array" ref="U159">_xlfn.SWITCH(TRUE,
Table1[[#This Row],[Total user revenue]]&gt;=1500000,"High-Premium",
Table1[[#This Row],[Total user revenue]]&gt;=500000,"Premium",
Table1[[#This Row],[Total user revenue]]&gt;=100000,"Standard",
"Basic")</f>
        <v>Basic</v>
      </c>
      <c r="V159" s="32">
        <f>SUMIF(A:A,Table1[[#This Row],[Customer ID]],W:W)</f>
        <v>116.28</v>
      </c>
      <c r="W159">
        <v>116.28</v>
      </c>
      <c r="X159" t="s">
        <v>24</v>
      </c>
      <c r="Y159" s="6">
        <f>COUNTIFS(Table1[MTN Device],Table1[[#This Row],[MTN Device]],Table1[Customer Churn Status],"Yes")/COUNTIF(Table1[MTN Device],Table1[[#This Row],[MTN Device]])</f>
        <v>0.3122923588039867</v>
      </c>
      <c r="Z159">
        <f>IF(Table1[[#This Row],[Customer Churn Status]]="Yes", 1, 0)</f>
        <v>1</v>
      </c>
      <c r="AA159" t="str">
        <f>IF(Table1[[#This Row],[Reasons for Churn]]= "No reason", "No Reason", "Churned")</f>
        <v>Churned</v>
      </c>
      <c r="AB159" t="s">
        <v>32</v>
      </c>
      <c r="AC159">
        <f t="shared" si="2"/>
        <v>45</v>
      </c>
    </row>
    <row r="160" spans="1:29" x14ac:dyDescent="0.25">
      <c r="A160" t="s">
        <v>256</v>
      </c>
      <c r="B160" t="s">
        <v>257</v>
      </c>
      <c r="C160" s="1">
        <v>45689</v>
      </c>
      <c r="D160">
        <v>40</v>
      </c>
      <c r="E160" t="str">
        <f>IF(Table1[[#This Row],[Age]]&lt;=19,"Teenager",
 IF(Table1[[#This Row],[Age]]&lt;=29,"Young Adult",
 IF(Table1[[#This Row],[Age]]&lt;=39,"Adult",
 IF(Table1[[#This Row],[Age]]&lt;=54,"Middle-Aged Adult",
 IF(Table1[[#This Row],[Age]]&lt;=64,"Pre-Retirement",
 "Senior/Retiree")))))</f>
        <v>Middle-Aged Adult</v>
      </c>
      <c r="F160" t="s">
        <v>258</v>
      </c>
      <c r="G160" t="e">
        <f>VLOOKUP(Table1[[#This Row],[State]],#REF!,2,FALSE)</f>
        <v>#REF!</v>
      </c>
      <c r="H160" t="s">
        <v>41</v>
      </c>
      <c r="I160">
        <f>COUNTIF(A:A,Table1[[#This Row],[Customer ID]])</f>
        <v>2</v>
      </c>
      <c r="J160" t="str">
        <f>IF(Table1[[#This Row],[Device Count]]&gt;1,"Multiple Devices", "Single Device")</f>
        <v>Multiple Devices</v>
      </c>
      <c r="K160" t="s">
        <v>30</v>
      </c>
      <c r="L160" s="26">
        <v>1</v>
      </c>
      <c r="M160" t="s">
        <v>37</v>
      </c>
      <c r="N160">
        <v>33</v>
      </c>
      <c r="O1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60" t="s">
        <v>38</v>
      </c>
      <c r="Q160" s="2">
        <v>20000</v>
      </c>
      <c r="R160">
        <v>15</v>
      </c>
      <c r="S160" s="3">
        <v>300000</v>
      </c>
      <c r="T160" s="3">
        <f>SUMIF(A:A,Table1[[#This Row],[Customer ID]],S:S)</f>
        <v>3300000</v>
      </c>
      <c r="U160" s="3" t="str" cm="1">
        <f t="array" ref="U160">_xlfn.SWITCH(TRUE,
Table1[[#This Row],[Total user revenue]]&gt;=1500000,"High-Premium",
Table1[[#This Row],[Total user revenue]]&gt;=500000,"Premium",
Table1[[#This Row],[Total user revenue]]&gt;=100000,"Standard",
"Basic")</f>
        <v>High-Premium</v>
      </c>
      <c r="V160" s="32">
        <f>SUMIF(A:A,Table1[[#This Row],[Customer ID]],W:W)</f>
        <v>113.36</v>
      </c>
      <c r="W160">
        <v>8.31</v>
      </c>
      <c r="X160" t="s">
        <v>39</v>
      </c>
      <c r="Y160" s="6">
        <f>COUNTIFS(Table1[MTN Device],Table1[[#This Row],[MTN Device]],Table1[Customer Churn Status],"Yes")/COUNTIF(Table1[MTN Device],Table1[[#This Row],[MTN Device]])</f>
        <v>0.26754385964912281</v>
      </c>
      <c r="Z160">
        <f>IF(Table1[[#This Row],[Customer Churn Status]]="Yes", 1, 0)</f>
        <v>0</v>
      </c>
      <c r="AA160" t="str">
        <f>IF(Table1[[#This Row],[Reasons for Churn]]= "No reason", "No Reason", "Churned")</f>
        <v>No Reason</v>
      </c>
      <c r="AB160" t="s">
        <v>1083</v>
      </c>
      <c r="AC160">
        <f t="shared" si="2"/>
        <v>60</v>
      </c>
    </row>
    <row r="161" spans="1:29" x14ac:dyDescent="0.25">
      <c r="A161" t="s">
        <v>256</v>
      </c>
      <c r="B161" t="s">
        <v>257</v>
      </c>
      <c r="C161" s="1">
        <v>45689</v>
      </c>
      <c r="D161">
        <v>40</v>
      </c>
      <c r="E161" t="str">
        <f>IF(Table1[[#This Row],[Age]]&lt;=19,"Teenager",
 IF(Table1[[#This Row],[Age]]&lt;=29,"Young Adult",
 IF(Table1[[#This Row],[Age]]&lt;=39,"Adult",
 IF(Table1[[#This Row],[Age]]&lt;=54,"Middle-Aged Adult",
 IF(Table1[[#This Row],[Age]]&lt;=64,"Pre-Retirement",
 "Senior/Retiree")))))</f>
        <v>Middle-Aged Adult</v>
      </c>
      <c r="F161" t="s">
        <v>258</v>
      </c>
      <c r="G161" t="e">
        <f>VLOOKUP(Table1[[#This Row],[State]],#REF!,2,FALSE)</f>
        <v>#REF!</v>
      </c>
      <c r="H161" t="s">
        <v>36</v>
      </c>
      <c r="I161">
        <f>COUNTIF(A:A,Table1[[#This Row],[Customer ID]])</f>
        <v>2</v>
      </c>
      <c r="J161" t="str">
        <f>IF(Table1[[#This Row],[Device Count]]&gt;1,"Multiple Devices", "Single Device")</f>
        <v>Multiple Devices</v>
      </c>
      <c r="K161" t="s">
        <v>30</v>
      </c>
      <c r="L161" s="26">
        <v>1</v>
      </c>
      <c r="M161" t="s">
        <v>37</v>
      </c>
      <c r="N161">
        <v>33</v>
      </c>
      <c r="O1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61" t="s">
        <v>57</v>
      </c>
      <c r="Q161" s="2">
        <v>150000</v>
      </c>
      <c r="R161">
        <v>20</v>
      </c>
      <c r="S161" s="3">
        <v>3000000</v>
      </c>
      <c r="T161" s="3">
        <f>SUMIF(A:A,Table1[[#This Row],[Customer ID]],S:S)</f>
        <v>3300000</v>
      </c>
      <c r="U161" s="3" t="str" cm="1">
        <f t="array" ref="U161">_xlfn.SWITCH(TRUE,
Table1[[#This Row],[Total user revenue]]&gt;=1500000,"High-Premium",
Table1[[#This Row],[Total user revenue]]&gt;=500000,"Premium",
Table1[[#This Row],[Total user revenue]]&gt;=100000,"Standard",
"Basic")</f>
        <v>High-Premium</v>
      </c>
      <c r="V161" s="32">
        <f>SUMIF(A:A,Table1[[#This Row],[Customer ID]],W:W)</f>
        <v>113.36</v>
      </c>
      <c r="W161">
        <v>105.05</v>
      </c>
      <c r="X161" t="s">
        <v>39</v>
      </c>
      <c r="Y161" s="6">
        <f>COUNTIFS(Table1[MTN Device],Table1[[#This Row],[MTN Device]],Table1[Customer Churn Status],"Yes")/COUNTIF(Table1[MTN Device],Table1[[#This Row],[MTN Device]])</f>
        <v>0.27947598253275108</v>
      </c>
      <c r="Z161">
        <f>IF(Table1[[#This Row],[Customer Churn Status]]="Yes", 1, 0)</f>
        <v>0</v>
      </c>
      <c r="AA161" t="str">
        <f>IF(Table1[[#This Row],[Reasons for Churn]]= "No reason", "No Reason", "Churned")</f>
        <v>No Reason</v>
      </c>
      <c r="AB161" t="s">
        <v>1083</v>
      </c>
      <c r="AC161">
        <f t="shared" si="2"/>
        <v>60</v>
      </c>
    </row>
    <row r="162" spans="1:29" x14ac:dyDescent="0.25">
      <c r="A162" t="s">
        <v>259</v>
      </c>
      <c r="B162" t="s">
        <v>260</v>
      </c>
      <c r="C162" s="1">
        <v>45689</v>
      </c>
      <c r="D162">
        <v>62</v>
      </c>
      <c r="E162" t="str">
        <f>IF(Table1[[#This Row],[Age]]&lt;=19,"Teenager",
 IF(Table1[[#This Row],[Age]]&lt;=29,"Young Adult",
 IF(Table1[[#This Row],[Age]]&lt;=39,"Adult",
 IF(Table1[[#This Row],[Age]]&lt;=54,"Middle-Aged Adult",
 IF(Table1[[#This Row],[Age]]&lt;=64,"Pre-Retirement",
 "Senior/Retiree")))))</f>
        <v>Pre-Retirement</v>
      </c>
      <c r="F162" t="s">
        <v>45</v>
      </c>
      <c r="G162" t="e">
        <f>VLOOKUP(Table1[[#This Row],[State]],#REF!,2,FALSE)</f>
        <v>#REF!</v>
      </c>
      <c r="H162" t="s">
        <v>36</v>
      </c>
      <c r="I162">
        <f>COUNTIF(A:A,Table1[[#This Row],[Customer ID]])</f>
        <v>1</v>
      </c>
      <c r="J162" t="str">
        <f>IF(Table1[[#This Row],[Device Count]]&gt;1,"Multiple Devices", "Single Device")</f>
        <v>Single Device</v>
      </c>
      <c r="K162" t="s">
        <v>30</v>
      </c>
      <c r="L162" s="26">
        <v>3</v>
      </c>
      <c r="M162" t="s">
        <v>50</v>
      </c>
      <c r="N162">
        <v>25</v>
      </c>
      <c r="O1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62" t="s">
        <v>38</v>
      </c>
      <c r="Q162" s="2">
        <v>20000</v>
      </c>
      <c r="R162">
        <v>18</v>
      </c>
      <c r="S162" s="3">
        <v>360000</v>
      </c>
      <c r="T162" s="3">
        <f>SUMIF(A:A,Table1[[#This Row],[Customer ID]],S:S)</f>
        <v>360000</v>
      </c>
      <c r="U162" s="3" t="str" cm="1">
        <f t="array" ref="U162">_xlfn.SWITCH(TRUE,
Table1[[#This Row],[Total user revenue]]&gt;=1500000,"High-Premium",
Table1[[#This Row],[Total user revenue]]&gt;=500000,"Premium",
Table1[[#This Row],[Total user revenue]]&gt;=100000,"Standard",
"Basic")</f>
        <v>Standard</v>
      </c>
      <c r="V162" s="32">
        <f>SUMIF(A:A,Table1[[#This Row],[Customer ID]],W:W)</f>
        <v>66.27</v>
      </c>
      <c r="W162">
        <v>66.27</v>
      </c>
      <c r="X162" t="s">
        <v>39</v>
      </c>
      <c r="Y162" s="6">
        <f>COUNTIFS(Table1[MTN Device],Table1[[#This Row],[MTN Device]],Table1[Customer Churn Status],"Yes")/COUNTIF(Table1[MTN Device],Table1[[#This Row],[MTN Device]])</f>
        <v>0.27947598253275108</v>
      </c>
      <c r="Z162">
        <f>IF(Table1[[#This Row],[Customer Churn Status]]="Yes", 1, 0)</f>
        <v>0</v>
      </c>
      <c r="AA162" t="str">
        <f>IF(Table1[[#This Row],[Reasons for Churn]]= "No reason", "No Reason", "Churned")</f>
        <v>No Reason</v>
      </c>
      <c r="AB162" t="s">
        <v>1083</v>
      </c>
      <c r="AC162">
        <f t="shared" si="2"/>
        <v>30</v>
      </c>
    </row>
    <row r="163" spans="1:29" x14ac:dyDescent="0.25">
      <c r="A163" t="s">
        <v>261</v>
      </c>
      <c r="B163" t="s">
        <v>262</v>
      </c>
      <c r="C163" s="1">
        <v>45658</v>
      </c>
      <c r="D163">
        <v>52</v>
      </c>
      <c r="E163" t="str">
        <f>IF(Table1[[#This Row],[Age]]&lt;=19,"Teenager",
 IF(Table1[[#This Row],[Age]]&lt;=29,"Young Adult",
 IF(Table1[[#This Row],[Age]]&lt;=39,"Adult",
 IF(Table1[[#This Row],[Age]]&lt;=54,"Middle-Aged Adult",
 IF(Table1[[#This Row],[Age]]&lt;=64,"Pre-Retirement",
 "Senior/Retiree")))))</f>
        <v>Middle-Aged Adult</v>
      </c>
      <c r="F163" t="s">
        <v>143</v>
      </c>
      <c r="G163" t="e">
        <f>VLOOKUP(Table1[[#This Row],[State]],#REF!,2,FALSE)</f>
        <v>#REF!</v>
      </c>
      <c r="H163" t="s">
        <v>36</v>
      </c>
      <c r="I163">
        <f>COUNTIF(A:A,Table1[[#This Row],[Customer ID]])</f>
        <v>2</v>
      </c>
      <c r="J163" t="str">
        <f>IF(Table1[[#This Row],[Device Count]]&gt;1,"Multiple Devices", "Single Device")</f>
        <v>Multiple Devices</v>
      </c>
      <c r="K163" t="s">
        <v>21</v>
      </c>
      <c r="L163" s="26">
        <v>5</v>
      </c>
      <c r="M163" t="s">
        <v>55</v>
      </c>
      <c r="N163">
        <v>22</v>
      </c>
      <c r="O1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63" t="s">
        <v>105</v>
      </c>
      <c r="Q163" s="2">
        <v>75000</v>
      </c>
      <c r="R163">
        <v>3</v>
      </c>
      <c r="S163" s="3">
        <v>225000</v>
      </c>
      <c r="T163" s="3">
        <f>SUMIF(A:A,Table1[[#This Row],[Customer ID]],S:S)</f>
        <v>230500</v>
      </c>
      <c r="U163" s="3" t="str" cm="1">
        <f t="array" ref="U163">_xlfn.SWITCH(TRUE,
Table1[[#This Row],[Total user revenue]]&gt;=1500000,"High-Premium",
Table1[[#This Row],[Total user revenue]]&gt;=500000,"Premium",
Table1[[#This Row],[Total user revenue]]&gt;=100000,"Standard",
"Basic")</f>
        <v>Standard</v>
      </c>
      <c r="V163" s="32">
        <f>SUMIF(A:A,Table1[[#This Row],[Customer ID]],W:W)</f>
        <v>138.22999999999999</v>
      </c>
      <c r="W163">
        <v>26.23</v>
      </c>
      <c r="X163" t="s">
        <v>39</v>
      </c>
      <c r="Y163" s="6">
        <f>COUNTIFS(Table1[MTN Device],Table1[[#This Row],[MTN Device]],Table1[Customer Churn Status],"Yes")/COUNTIF(Table1[MTN Device],Table1[[#This Row],[MTN Device]])</f>
        <v>0.27947598253275108</v>
      </c>
      <c r="Z163">
        <f>IF(Table1[[#This Row],[Customer Churn Status]]="Yes", 1, 0)</f>
        <v>0</v>
      </c>
      <c r="AA163" t="str">
        <f>IF(Table1[[#This Row],[Reasons for Churn]]= "No reason", "No Reason", "Churned")</f>
        <v>No Reason</v>
      </c>
      <c r="AB163" t="s">
        <v>1083</v>
      </c>
      <c r="AC163">
        <f t="shared" si="2"/>
        <v>20</v>
      </c>
    </row>
    <row r="164" spans="1:29" x14ac:dyDescent="0.25">
      <c r="A164" t="s">
        <v>261</v>
      </c>
      <c r="B164" t="s">
        <v>262</v>
      </c>
      <c r="C164" s="1">
        <v>45658</v>
      </c>
      <c r="D164">
        <v>52</v>
      </c>
      <c r="E164" t="str">
        <f>IF(Table1[[#This Row],[Age]]&lt;=19,"Teenager",
 IF(Table1[[#This Row],[Age]]&lt;=29,"Young Adult",
 IF(Table1[[#This Row],[Age]]&lt;=39,"Adult",
 IF(Table1[[#This Row],[Age]]&lt;=54,"Middle-Aged Adult",
 IF(Table1[[#This Row],[Age]]&lt;=64,"Pre-Retirement",
 "Senior/Retiree")))))</f>
        <v>Middle-Aged Adult</v>
      </c>
      <c r="F164" t="s">
        <v>143</v>
      </c>
      <c r="G164" t="e">
        <f>VLOOKUP(Table1[[#This Row],[State]],#REF!,2,FALSE)</f>
        <v>#REF!</v>
      </c>
      <c r="H164" t="s">
        <v>29</v>
      </c>
      <c r="I164">
        <f>COUNTIF(A:A,Table1[[#This Row],[Customer ID]])</f>
        <v>2</v>
      </c>
      <c r="J164" t="str">
        <f>IF(Table1[[#This Row],[Device Count]]&gt;1,"Multiple Devices", "Single Device")</f>
        <v>Multiple Devices</v>
      </c>
      <c r="K164" t="s">
        <v>21</v>
      </c>
      <c r="L164" s="26">
        <v>5</v>
      </c>
      <c r="M164" t="s">
        <v>55</v>
      </c>
      <c r="N164">
        <v>22</v>
      </c>
      <c r="O1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64" t="s">
        <v>40</v>
      </c>
      <c r="Q164" s="2">
        <v>500</v>
      </c>
      <c r="R164">
        <v>11</v>
      </c>
      <c r="S164" s="3">
        <v>5500</v>
      </c>
      <c r="T164" s="3">
        <f>SUMIF(A:A,Table1[[#This Row],[Customer ID]],S:S)</f>
        <v>230500</v>
      </c>
      <c r="U164" s="3" t="str" cm="1">
        <f t="array" ref="U164">_xlfn.SWITCH(TRUE,
Table1[[#This Row],[Total user revenue]]&gt;=1500000,"High-Premium",
Table1[[#This Row],[Total user revenue]]&gt;=500000,"Premium",
Table1[[#This Row],[Total user revenue]]&gt;=100000,"Standard",
"Basic")</f>
        <v>Standard</v>
      </c>
      <c r="V164" s="32">
        <f>SUMIF(A:A,Table1[[#This Row],[Customer ID]],W:W)</f>
        <v>138.22999999999999</v>
      </c>
      <c r="W164">
        <v>112</v>
      </c>
      <c r="X164" t="s">
        <v>39</v>
      </c>
      <c r="Y164" s="6">
        <f>COUNTIFS(Table1[MTN Device],Table1[[#This Row],[MTN Device]],Table1[Customer Churn Status],"Yes")/COUNTIF(Table1[MTN Device],Table1[[#This Row],[MTN Device]])</f>
        <v>0.3122923588039867</v>
      </c>
      <c r="Z164">
        <f>IF(Table1[[#This Row],[Customer Churn Status]]="Yes", 1, 0)</f>
        <v>0</v>
      </c>
      <c r="AA164" t="str">
        <f>IF(Table1[[#This Row],[Reasons for Churn]]= "No reason", "No Reason", "Churned")</f>
        <v>No Reason</v>
      </c>
      <c r="AB164" t="s">
        <v>1083</v>
      </c>
      <c r="AC164">
        <f t="shared" si="2"/>
        <v>20</v>
      </c>
    </row>
    <row r="165" spans="1:29" x14ac:dyDescent="0.25">
      <c r="A165" t="s">
        <v>263</v>
      </c>
      <c r="B165" t="s">
        <v>264</v>
      </c>
      <c r="C165" s="1">
        <v>45717</v>
      </c>
      <c r="D165">
        <v>27</v>
      </c>
      <c r="E165" t="str">
        <f>IF(Table1[[#This Row],[Age]]&lt;=19,"Teenager",
 IF(Table1[[#This Row],[Age]]&lt;=29,"Young Adult",
 IF(Table1[[#This Row],[Age]]&lt;=39,"Adult",
 IF(Table1[[#This Row],[Age]]&lt;=54,"Middle-Aged Adult",
 IF(Table1[[#This Row],[Age]]&lt;=64,"Pre-Retirement",
 "Senior/Retiree")))))</f>
        <v>Young Adult</v>
      </c>
      <c r="F165" t="s">
        <v>19</v>
      </c>
      <c r="G165" t="e">
        <f>VLOOKUP(Table1[[#This Row],[State]],#REF!,2,FALSE)</f>
        <v>#REF!</v>
      </c>
      <c r="H165" t="s">
        <v>29</v>
      </c>
      <c r="I165">
        <f>COUNTIF(A:A,Table1[[#This Row],[Customer ID]])</f>
        <v>2</v>
      </c>
      <c r="J165" t="str">
        <f>IF(Table1[[#This Row],[Device Count]]&gt;1,"Multiple Devices", "Single Device")</f>
        <v>Multiple Devices</v>
      </c>
      <c r="K165" t="s">
        <v>30</v>
      </c>
      <c r="L165" s="26">
        <v>3</v>
      </c>
      <c r="M165" t="s">
        <v>50</v>
      </c>
      <c r="N165">
        <v>2</v>
      </c>
      <c r="O1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65" t="s">
        <v>72</v>
      </c>
      <c r="Q165" s="2">
        <v>350</v>
      </c>
      <c r="R165">
        <v>5</v>
      </c>
      <c r="S165" s="3">
        <v>1750</v>
      </c>
      <c r="T165" s="3">
        <f>SUMIF(A:A,Table1[[#This Row],[Customer ID]],S:S)</f>
        <v>37750</v>
      </c>
      <c r="U165" s="3" t="str" cm="1">
        <f t="array" ref="U165">_xlfn.SWITCH(TRUE,
Table1[[#This Row],[Total user revenue]]&gt;=1500000,"High-Premium",
Table1[[#This Row],[Total user revenue]]&gt;=500000,"Premium",
Table1[[#This Row],[Total user revenue]]&gt;=100000,"Standard",
"Basic")</f>
        <v>Basic</v>
      </c>
      <c r="V165" s="32">
        <f>SUMIF(A:A,Table1[[#This Row],[Customer ID]],W:W)</f>
        <v>259.51</v>
      </c>
      <c r="W165">
        <v>200</v>
      </c>
      <c r="X165" t="s">
        <v>24</v>
      </c>
      <c r="Y165" s="6">
        <f>COUNTIFS(Table1[MTN Device],Table1[[#This Row],[MTN Device]],Table1[Customer Churn Status],"Yes")/COUNTIF(Table1[MTN Device],Table1[[#This Row],[MTN Device]])</f>
        <v>0.3122923588039867</v>
      </c>
      <c r="Z165">
        <f>IF(Table1[[#This Row],[Customer Churn Status]]="Yes", 1, 0)</f>
        <v>1</v>
      </c>
      <c r="AA165" t="str">
        <f>IF(Table1[[#This Row],[Reasons for Churn]]= "No reason", "No Reason", "Churned")</f>
        <v>Churned</v>
      </c>
      <c r="AB165" t="s">
        <v>265</v>
      </c>
      <c r="AC165">
        <f t="shared" si="2"/>
        <v>65</v>
      </c>
    </row>
    <row r="166" spans="1:29" x14ac:dyDescent="0.25">
      <c r="A166" t="s">
        <v>263</v>
      </c>
      <c r="B166" t="s">
        <v>264</v>
      </c>
      <c r="C166" s="1">
        <v>45717</v>
      </c>
      <c r="D166">
        <v>27</v>
      </c>
      <c r="E166" t="str">
        <f>IF(Table1[[#This Row],[Age]]&lt;=19,"Teenager",
 IF(Table1[[#This Row],[Age]]&lt;=29,"Young Adult",
 IF(Table1[[#This Row],[Age]]&lt;=39,"Adult",
 IF(Table1[[#This Row],[Age]]&lt;=54,"Middle-Aged Adult",
 IF(Table1[[#This Row],[Age]]&lt;=64,"Pre-Retirement",
 "Senior/Retiree")))))</f>
        <v>Young Adult</v>
      </c>
      <c r="F166" t="s">
        <v>19</v>
      </c>
      <c r="G166" t="e">
        <f>VLOOKUP(Table1[[#This Row],[State]],#REF!,2,FALSE)</f>
        <v>#REF!</v>
      </c>
      <c r="H166" t="s">
        <v>41</v>
      </c>
      <c r="I166">
        <f>COUNTIF(A:A,Table1[[#This Row],[Customer ID]])</f>
        <v>2</v>
      </c>
      <c r="J166" t="str">
        <f>IF(Table1[[#This Row],[Device Count]]&gt;1,"Multiple Devices", "Single Device")</f>
        <v>Multiple Devices</v>
      </c>
      <c r="K166" t="s">
        <v>30</v>
      </c>
      <c r="L166" s="26">
        <v>3</v>
      </c>
      <c r="M166" t="s">
        <v>50</v>
      </c>
      <c r="N166">
        <v>2</v>
      </c>
      <c r="O1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66" t="s">
        <v>42</v>
      </c>
      <c r="Q166" s="2">
        <v>9000</v>
      </c>
      <c r="R166">
        <v>4</v>
      </c>
      <c r="S166" s="3">
        <v>36000</v>
      </c>
      <c r="T166" s="3">
        <f>SUMIF(A:A,Table1[[#This Row],[Customer ID]],S:S)</f>
        <v>37750</v>
      </c>
      <c r="U166" s="3" t="str" cm="1">
        <f t="array" ref="U166">_xlfn.SWITCH(TRUE,
Table1[[#This Row],[Total user revenue]]&gt;=1500000,"High-Premium",
Table1[[#This Row],[Total user revenue]]&gt;=500000,"Premium",
Table1[[#This Row],[Total user revenue]]&gt;=100000,"Standard",
"Basic")</f>
        <v>Basic</v>
      </c>
      <c r="V166" s="32">
        <f>SUMIF(A:A,Table1[[#This Row],[Customer ID]],W:W)</f>
        <v>259.51</v>
      </c>
      <c r="W166">
        <v>59.51</v>
      </c>
      <c r="X166" t="s">
        <v>24</v>
      </c>
      <c r="Y166" s="6">
        <f>COUNTIFS(Table1[MTN Device],Table1[[#This Row],[MTN Device]],Table1[Customer Churn Status],"Yes")/COUNTIF(Table1[MTN Device],Table1[[#This Row],[MTN Device]])</f>
        <v>0.26754385964912281</v>
      </c>
      <c r="Z166">
        <f>IF(Table1[[#This Row],[Customer Churn Status]]="Yes", 1, 0)</f>
        <v>1</v>
      </c>
      <c r="AA166" t="str">
        <f>IF(Table1[[#This Row],[Reasons for Churn]]= "No reason", "No Reason", "Churned")</f>
        <v>Churned</v>
      </c>
      <c r="AB166" t="s">
        <v>265</v>
      </c>
      <c r="AC166">
        <f t="shared" si="2"/>
        <v>65</v>
      </c>
    </row>
    <row r="167" spans="1:29" x14ac:dyDescent="0.25">
      <c r="A167" t="s">
        <v>266</v>
      </c>
      <c r="B167" t="s">
        <v>267</v>
      </c>
      <c r="C167" s="1">
        <v>45689</v>
      </c>
      <c r="D167">
        <v>20</v>
      </c>
      <c r="E167" t="str">
        <f>IF(Table1[[#This Row],[Age]]&lt;=19,"Teenager",
 IF(Table1[[#This Row],[Age]]&lt;=29,"Young Adult",
 IF(Table1[[#This Row],[Age]]&lt;=39,"Adult",
 IF(Table1[[#This Row],[Age]]&lt;=54,"Middle-Aged Adult",
 IF(Table1[[#This Row],[Age]]&lt;=64,"Pre-Retirement",
 "Senior/Retiree")))))</f>
        <v>Young Adult</v>
      </c>
      <c r="F167" t="s">
        <v>157</v>
      </c>
      <c r="G167" t="e">
        <f>VLOOKUP(Table1[[#This Row],[State]],#REF!,2,FALSE)</f>
        <v>#REF!</v>
      </c>
      <c r="H167" t="s">
        <v>20</v>
      </c>
      <c r="I167">
        <f>COUNTIF(A:A,Table1[[#This Row],[Customer ID]])</f>
        <v>3</v>
      </c>
      <c r="J167" t="str">
        <f>IF(Table1[[#This Row],[Device Count]]&gt;1,"Multiple Devices", "Single Device")</f>
        <v>Multiple Devices</v>
      </c>
      <c r="K167" t="s">
        <v>21</v>
      </c>
      <c r="L167" s="26">
        <v>2</v>
      </c>
      <c r="M167" t="s">
        <v>22</v>
      </c>
      <c r="N167">
        <v>39</v>
      </c>
      <c r="O1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67" t="s">
        <v>58</v>
      </c>
      <c r="Q167" s="2">
        <v>16000</v>
      </c>
      <c r="R167">
        <v>8</v>
      </c>
      <c r="S167" s="3">
        <v>128000</v>
      </c>
      <c r="T167" s="3">
        <f>SUMIF(A:A,Table1[[#This Row],[Customer ID]],S:S)</f>
        <v>2381500</v>
      </c>
      <c r="U167" s="3" t="str" cm="1">
        <f t="array" ref="U167">_xlfn.SWITCH(TRUE,
Table1[[#This Row],[Total user revenue]]&gt;=1500000,"High-Premium",
Table1[[#This Row],[Total user revenue]]&gt;=500000,"Premium",
Table1[[#This Row],[Total user revenue]]&gt;=100000,"Standard",
"Basic")</f>
        <v>High-Premium</v>
      </c>
      <c r="V167" s="32">
        <f>SUMIF(A:A,Table1[[#This Row],[Customer ID]],W:W)</f>
        <v>311.82</v>
      </c>
      <c r="W167">
        <v>82.47</v>
      </c>
      <c r="X167" t="s">
        <v>24</v>
      </c>
      <c r="Y167" s="6">
        <f>COUNTIFS(Table1[MTN Device],Table1[[#This Row],[MTN Device]],Table1[Customer Churn Status],"Yes")/COUNTIF(Table1[MTN Device],Table1[[#This Row],[MTN Device]])</f>
        <v>0.30092592592592593</v>
      </c>
      <c r="Z167">
        <f>IF(Table1[[#This Row],[Customer Churn Status]]="Yes", 1, 0)</f>
        <v>1</v>
      </c>
      <c r="AA167" t="str">
        <f>IF(Table1[[#This Row],[Reasons for Churn]]= "No reason", "No Reason", "Churned")</f>
        <v>Churned</v>
      </c>
      <c r="AB167" t="s">
        <v>32</v>
      </c>
      <c r="AC167">
        <f t="shared" si="2"/>
        <v>65</v>
      </c>
    </row>
    <row r="168" spans="1:29" x14ac:dyDescent="0.25">
      <c r="A168" t="s">
        <v>266</v>
      </c>
      <c r="B168" t="s">
        <v>267</v>
      </c>
      <c r="C168" s="1">
        <v>45689</v>
      </c>
      <c r="D168">
        <v>20</v>
      </c>
      <c r="E168" t="str">
        <f>IF(Table1[[#This Row],[Age]]&lt;=19,"Teenager",
 IF(Table1[[#This Row],[Age]]&lt;=29,"Young Adult",
 IF(Table1[[#This Row],[Age]]&lt;=39,"Adult",
 IF(Table1[[#This Row],[Age]]&lt;=54,"Middle-Aged Adult",
 IF(Table1[[#This Row],[Age]]&lt;=64,"Pre-Retirement",
 "Senior/Retiree")))))</f>
        <v>Young Adult</v>
      </c>
      <c r="F168" t="s">
        <v>157</v>
      </c>
      <c r="G168" t="e">
        <f>VLOOKUP(Table1[[#This Row],[State]],#REF!,2,FALSE)</f>
        <v>#REF!</v>
      </c>
      <c r="H168" t="s">
        <v>36</v>
      </c>
      <c r="I168">
        <f>COUNTIF(A:A,Table1[[#This Row],[Customer ID]])</f>
        <v>3</v>
      </c>
      <c r="J168" t="str">
        <f>IF(Table1[[#This Row],[Device Count]]&gt;1,"Multiple Devices", "Single Device")</f>
        <v>Multiple Devices</v>
      </c>
      <c r="K168" t="s">
        <v>21</v>
      </c>
      <c r="L168" s="26">
        <v>2</v>
      </c>
      <c r="M168" t="s">
        <v>22</v>
      </c>
      <c r="N168">
        <v>39</v>
      </c>
      <c r="O1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68" t="s">
        <v>57</v>
      </c>
      <c r="Q168" s="2">
        <v>150000</v>
      </c>
      <c r="R168">
        <v>15</v>
      </c>
      <c r="S168" s="3">
        <v>2250000</v>
      </c>
      <c r="T168" s="3">
        <f>SUMIF(A:A,Table1[[#This Row],[Customer ID]],S:S)</f>
        <v>2381500</v>
      </c>
      <c r="U168" s="3" t="str" cm="1">
        <f t="array" ref="U168">_xlfn.SWITCH(TRUE,
Table1[[#This Row],[Total user revenue]]&gt;=1500000,"High-Premium",
Table1[[#This Row],[Total user revenue]]&gt;=500000,"Premium",
Table1[[#This Row],[Total user revenue]]&gt;=100000,"Standard",
"Basic")</f>
        <v>High-Premium</v>
      </c>
      <c r="V168" s="32">
        <f>SUMIF(A:A,Table1[[#This Row],[Customer ID]],W:W)</f>
        <v>311.82</v>
      </c>
      <c r="W168">
        <v>122.31</v>
      </c>
      <c r="X168" t="s">
        <v>24</v>
      </c>
      <c r="Y168" s="6">
        <f>COUNTIFS(Table1[MTN Device],Table1[[#This Row],[MTN Device]],Table1[Customer Churn Status],"Yes")/COUNTIF(Table1[MTN Device],Table1[[#This Row],[MTN Device]])</f>
        <v>0.27947598253275108</v>
      </c>
      <c r="Z168">
        <f>IF(Table1[[#This Row],[Customer Churn Status]]="Yes", 1, 0)</f>
        <v>1</v>
      </c>
      <c r="AA168" t="str">
        <f>IF(Table1[[#This Row],[Reasons for Churn]]= "No reason", "No Reason", "Churned")</f>
        <v>Churned</v>
      </c>
      <c r="AB168" t="s">
        <v>32</v>
      </c>
      <c r="AC168">
        <f t="shared" si="2"/>
        <v>65</v>
      </c>
    </row>
    <row r="169" spans="1:29" x14ac:dyDescent="0.25">
      <c r="A169" t="s">
        <v>266</v>
      </c>
      <c r="B169" t="s">
        <v>267</v>
      </c>
      <c r="C169" s="1">
        <v>45689</v>
      </c>
      <c r="D169">
        <v>20</v>
      </c>
      <c r="E169" t="str">
        <f>IF(Table1[[#This Row],[Age]]&lt;=19,"Teenager",
 IF(Table1[[#This Row],[Age]]&lt;=29,"Young Adult",
 IF(Table1[[#This Row],[Age]]&lt;=39,"Adult",
 IF(Table1[[#This Row],[Age]]&lt;=54,"Middle-Aged Adult",
 IF(Table1[[#This Row],[Age]]&lt;=64,"Pre-Retirement",
 "Senior/Retiree")))))</f>
        <v>Young Adult</v>
      </c>
      <c r="F169" t="s">
        <v>157</v>
      </c>
      <c r="G169" t="e">
        <f>VLOOKUP(Table1[[#This Row],[State]],#REF!,2,FALSE)</f>
        <v>#REF!</v>
      </c>
      <c r="H169" t="s">
        <v>29</v>
      </c>
      <c r="I169">
        <f>COUNTIF(A:A,Table1[[#This Row],[Customer ID]])</f>
        <v>3</v>
      </c>
      <c r="J169" t="str">
        <f>IF(Table1[[#This Row],[Device Count]]&gt;1,"Multiple Devices", "Single Device")</f>
        <v>Multiple Devices</v>
      </c>
      <c r="K169" t="s">
        <v>21</v>
      </c>
      <c r="L169" s="26">
        <v>2</v>
      </c>
      <c r="M169" t="s">
        <v>22</v>
      </c>
      <c r="N169">
        <v>39</v>
      </c>
      <c r="O1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69" t="s">
        <v>72</v>
      </c>
      <c r="Q169" s="2">
        <v>350</v>
      </c>
      <c r="R169">
        <v>10</v>
      </c>
      <c r="S169" s="3">
        <v>3500</v>
      </c>
      <c r="T169" s="3">
        <f>SUMIF(A:A,Table1[[#This Row],[Customer ID]],S:S)</f>
        <v>2381500</v>
      </c>
      <c r="U169" s="3" t="str" cm="1">
        <f t="array" ref="U169">_xlfn.SWITCH(TRUE,
Table1[[#This Row],[Total user revenue]]&gt;=1500000,"High-Premium",
Table1[[#This Row],[Total user revenue]]&gt;=500000,"Premium",
Table1[[#This Row],[Total user revenue]]&gt;=100000,"Standard",
"Basic")</f>
        <v>High-Premium</v>
      </c>
      <c r="V169" s="32">
        <f>SUMIF(A:A,Table1[[#This Row],[Customer ID]],W:W)</f>
        <v>311.82</v>
      </c>
      <c r="W169">
        <v>107.04</v>
      </c>
      <c r="X169" t="s">
        <v>24</v>
      </c>
      <c r="Y169" s="6">
        <f>COUNTIFS(Table1[MTN Device],Table1[[#This Row],[MTN Device]],Table1[Customer Churn Status],"Yes")/COUNTIF(Table1[MTN Device],Table1[[#This Row],[MTN Device]])</f>
        <v>0.3122923588039867</v>
      </c>
      <c r="Z169">
        <f>IF(Table1[[#This Row],[Customer Churn Status]]="Yes", 1, 0)</f>
        <v>1</v>
      </c>
      <c r="AA169" t="str">
        <f>IF(Table1[[#This Row],[Reasons for Churn]]= "No reason", "No Reason", "Churned")</f>
        <v>Churned</v>
      </c>
      <c r="AB169" t="s">
        <v>32</v>
      </c>
      <c r="AC169">
        <f t="shared" si="2"/>
        <v>65</v>
      </c>
    </row>
    <row r="170" spans="1:29" x14ac:dyDescent="0.25">
      <c r="A170" t="s">
        <v>268</v>
      </c>
      <c r="B170" t="s">
        <v>269</v>
      </c>
      <c r="C170" s="1">
        <v>45717</v>
      </c>
      <c r="D170">
        <v>40</v>
      </c>
      <c r="E170" t="str">
        <f>IF(Table1[[#This Row],[Age]]&lt;=19,"Teenager",
 IF(Table1[[#This Row],[Age]]&lt;=29,"Young Adult",
 IF(Table1[[#This Row],[Age]]&lt;=39,"Adult",
 IF(Table1[[#This Row],[Age]]&lt;=54,"Middle-Aged Adult",
 IF(Table1[[#This Row],[Age]]&lt;=64,"Pre-Retirement",
 "Senior/Retiree")))))</f>
        <v>Middle-Aged Adult</v>
      </c>
      <c r="F170" t="s">
        <v>45</v>
      </c>
      <c r="G170" t="e">
        <f>VLOOKUP(Table1[[#This Row],[State]],#REF!,2,FALSE)</f>
        <v>#REF!</v>
      </c>
      <c r="H170" t="s">
        <v>29</v>
      </c>
      <c r="I170">
        <f>COUNTIF(A:A,Table1[[#This Row],[Customer ID]])</f>
        <v>2</v>
      </c>
      <c r="J170" t="str">
        <f>IF(Table1[[#This Row],[Device Count]]&gt;1,"Multiple Devices", "Single Device")</f>
        <v>Multiple Devices</v>
      </c>
      <c r="K170" t="s">
        <v>30</v>
      </c>
      <c r="L170" s="26">
        <v>4</v>
      </c>
      <c r="M170" t="s">
        <v>114</v>
      </c>
      <c r="N170">
        <v>30</v>
      </c>
      <c r="O1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70" t="s">
        <v>46</v>
      </c>
      <c r="Q170" s="2">
        <v>4500</v>
      </c>
      <c r="R170">
        <v>2</v>
      </c>
      <c r="S170" s="3">
        <v>9000</v>
      </c>
      <c r="T170" s="3">
        <f>SUMIF(A:A,Table1[[#This Row],[Customer ID]],S:S)</f>
        <v>270000</v>
      </c>
      <c r="U170" s="3" t="str" cm="1">
        <f t="array" ref="U170">_xlfn.SWITCH(TRUE,
Table1[[#This Row],[Total user revenue]]&gt;=1500000,"High-Premium",
Table1[[#This Row],[Total user revenue]]&gt;=500000,"Premium",
Table1[[#This Row],[Total user revenue]]&gt;=100000,"Standard",
"Basic")</f>
        <v>Standard</v>
      </c>
      <c r="V170" s="32">
        <f>SUMIF(A:A,Table1[[#This Row],[Customer ID]],W:W)</f>
        <v>349.54999999999995</v>
      </c>
      <c r="W170">
        <v>174.66</v>
      </c>
      <c r="X170" t="s">
        <v>39</v>
      </c>
      <c r="Y170" s="6">
        <f>COUNTIFS(Table1[MTN Device],Table1[[#This Row],[MTN Device]],Table1[Customer Churn Status],"Yes")/COUNTIF(Table1[MTN Device],Table1[[#This Row],[MTN Device]])</f>
        <v>0.3122923588039867</v>
      </c>
      <c r="Z170">
        <f>IF(Table1[[#This Row],[Customer Churn Status]]="Yes", 1, 0)</f>
        <v>0</v>
      </c>
      <c r="AA170" t="str">
        <f>IF(Table1[[#This Row],[Reasons for Churn]]= "No reason", "No Reason", "Churned")</f>
        <v>No Reason</v>
      </c>
      <c r="AB170" t="s">
        <v>1083</v>
      </c>
      <c r="AC170">
        <f t="shared" si="2"/>
        <v>30</v>
      </c>
    </row>
    <row r="171" spans="1:29" x14ac:dyDescent="0.25">
      <c r="A171" t="s">
        <v>268</v>
      </c>
      <c r="B171" t="s">
        <v>269</v>
      </c>
      <c r="C171" s="1">
        <v>45717</v>
      </c>
      <c r="D171">
        <v>40</v>
      </c>
      <c r="E171" t="str">
        <f>IF(Table1[[#This Row],[Age]]&lt;=19,"Teenager",
 IF(Table1[[#This Row],[Age]]&lt;=29,"Young Adult",
 IF(Table1[[#This Row],[Age]]&lt;=39,"Adult",
 IF(Table1[[#This Row],[Age]]&lt;=54,"Middle-Aged Adult",
 IF(Table1[[#This Row],[Age]]&lt;=64,"Pre-Retirement",
 "Senior/Retiree")))))</f>
        <v>Middle-Aged Adult</v>
      </c>
      <c r="F171" t="s">
        <v>45</v>
      </c>
      <c r="G171" t="e">
        <f>VLOOKUP(Table1[[#This Row],[State]],#REF!,2,FALSE)</f>
        <v>#REF!</v>
      </c>
      <c r="H171" t="s">
        <v>41</v>
      </c>
      <c r="I171">
        <f>COUNTIF(A:A,Table1[[#This Row],[Customer ID]])</f>
        <v>2</v>
      </c>
      <c r="J171" t="str">
        <f>IF(Table1[[#This Row],[Device Count]]&gt;1,"Multiple Devices", "Single Device")</f>
        <v>Multiple Devices</v>
      </c>
      <c r="K171" t="s">
        <v>30</v>
      </c>
      <c r="L171" s="26">
        <v>4</v>
      </c>
      <c r="M171" t="s">
        <v>114</v>
      </c>
      <c r="N171">
        <v>30</v>
      </c>
      <c r="O1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71" t="s">
        <v>71</v>
      </c>
      <c r="Q171" s="2">
        <v>14500</v>
      </c>
      <c r="R171">
        <v>18</v>
      </c>
      <c r="S171" s="3">
        <v>261000</v>
      </c>
      <c r="T171" s="3">
        <f>SUMIF(A:A,Table1[[#This Row],[Customer ID]],S:S)</f>
        <v>270000</v>
      </c>
      <c r="U171" s="3" t="str" cm="1">
        <f t="array" ref="U171">_xlfn.SWITCH(TRUE,
Table1[[#This Row],[Total user revenue]]&gt;=1500000,"High-Premium",
Table1[[#This Row],[Total user revenue]]&gt;=500000,"Premium",
Table1[[#This Row],[Total user revenue]]&gt;=100000,"Standard",
"Basic")</f>
        <v>Standard</v>
      </c>
      <c r="V171" s="32">
        <f>SUMIF(A:A,Table1[[#This Row],[Customer ID]],W:W)</f>
        <v>349.54999999999995</v>
      </c>
      <c r="W171">
        <v>174.89</v>
      </c>
      <c r="X171" t="s">
        <v>39</v>
      </c>
      <c r="Y171" s="6">
        <f>COUNTIFS(Table1[MTN Device],Table1[[#This Row],[MTN Device]],Table1[Customer Churn Status],"Yes")/COUNTIF(Table1[MTN Device],Table1[[#This Row],[MTN Device]])</f>
        <v>0.26754385964912281</v>
      </c>
      <c r="Z171">
        <f>IF(Table1[[#This Row],[Customer Churn Status]]="Yes", 1, 0)</f>
        <v>0</v>
      </c>
      <c r="AA171" t="str">
        <f>IF(Table1[[#This Row],[Reasons for Churn]]= "No reason", "No Reason", "Churned")</f>
        <v>No Reason</v>
      </c>
      <c r="AB171" t="s">
        <v>1083</v>
      </c>
      <c r="AC171">
        <f t="shared" si="2"/>
        <v>30</v>
      </c>
    </row>
    <row r="172" spans="1:29" x14ac:dyDescent="0.25">
      <c r="A172" t="s">
        <v>270</v>
      </c>
      <c r="B172" t="s">
        <v>271</v>
      </c>
      <c r="C172" s="1">
        <v>45689</v>
      </c>
      <c r="D172">
        <v>31</v>
      </c>
      <c r="E172" t="str">
        <f>IF(Table1[[#This Row],[Age]]&lt;=19,"Teenager",
 IF(Table1[[#This Row],[Age]]&lt;=29,"Young Adult",
 IF(Table1[[#This Row],[Age]]&lt;=39,"Adult",
 IF(Table1[[#This Row],[Age]]&lt;=54,"Middle-Aged Adult",
 IF(Table1[[#This Row],[Age]]&lt;=64,"Pre-Retirement",
 "Senior/Retiree")))))</f>
        <v>Adult</v>
      </c>
      <c r="F172" t="s">
        <v>101</v>
      </c>
      <c r="G172" t="e">
        <f>VLOOKUP(Table1[[#This Row],[State]],#REF!,2,FALSE)</f>
        <v>#REF!</v>
      </c>
      <c r="H172" t="s">
        <v>20</v>
      </c>
      <c r="I172">
        <f>COUNTIF(A:A,Table1[[#This Row],[Customer ID]])</f>
        <v>3</v>
      </c>
      <c r="J172" t="str">
        <f>IF(Table1[[#This Row],[Device Count]]&gt;1,"Multiple Devices", "Single Device")</f>
        <v>Multiple Devices</v>
      </c>
      <c r="K172" t="s">
        <v>21</v>
      </c>
      <c r="L172" s="26">
        <v>3</v>
      </c>
      <c r="M172" t="s">
        <v>50</v>
      </c>
      <c r="N172">
        <v>49</v>
      </c>
      <c r="O1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72" t="s">
        <v>46</v>
      </c>
      <c r="Q172" s="2">
        <v>4500</v>
      </c>
      <c r="R172">
        <v>12</v>
      </c>
      <c r="S172" s="3">
        <v>54000</v>
      </c>
      <c r="T172" s="3">
        <f>SUMIF(A:A,Table1[[#This Row],[Customer ID]],S:S)</f>
        <v>377700</v>
      </c>
      <c r="U172" s="3" t="str" cm="1">
        <f t="array" ref="U172">_xlfn.SWITCH(TRUE,
Table1[[#This Row],[Total user revenue]]&gt;=1500000,"High-Premium",
Table1[[#This Row],[Total user revenue]]&gt;=500000,"Premium",
Table1[[#This Row],[Total user revenue]]&gt;=100000,"Standard",
"Basic")</f>
        <v>Standard</v>
      </c>
      <c r="V172" s="32">
        <f>SUMIF(A:A,Table1[[#This Row],[Customer ID]],W:W)</f>
        <v>321.81</v>
      </c>
      <c r="W172">
        <v>163.43</v>
      </c>
      <c r="X172" t="s">
        <v>39</v>
      </c>
      <c r="Y172" s="6">
        <f>COUNTIFS(Table1[MTN Device],Table1[[#This Row],[MTN Device]],Table1[Customer Churn Status],"Yes")/COUNTIF(Table1[MTN Device],Table1[[#This Row],[MTN Device]])</f>
        <v>0.30092592592592593</v>
      </c>
      <c r="Z172">
        <f>IF(Table1[[#This Row],[Customer Churn Status]]="Yes", 1, 0)</f>
        <v>0</v>
      </c>
      <c r="AA172" t="str">
        <f>IF(Table1[[#This Row],[Reasons for Churn]]= "No reason", "No Reason", "Churned")</f>
        <v>No Reason</v>
      </c>
      <c r="AB172" t="s">
        <v>1083</v>
      </c>
      <c r="AC172">
        <f t="shared" si="2"/>
        <v>45</v>
      </c>
    </row>
    <row r="173" spans="1:29" x14ac:dyDescent="0.25">
      <c r="A173" t="s">
        <v>270</v>
      </c>
      <c r="B173" t="s">
        <v>271</v>
      </c>
      <c r="C173" s="1">
        <v>45689</v>
      </c>
      <c r="D173">
        <v>31</v>
      </c>
      <c r="E173" t="str">
        <f>IF(Table1[[#This Row],[Age]]&lt;=19,"Teenager",
 IF(Table1[[#This Row],[Age]]&lt;=29,"Young Adult",
 IF(Table1[[#This Row],[Age]]&lt;=39,"Adult",
 IF(Table1[[#This Row],[Age]]&lt;=54,"Middle-Aged Adult",
 IF(Table1[[#This Row],[Age]]&lt;=64,"Pre-Retirement",
 "Senior/Retiree")))))</f>
        <v>Adult</v>
      </c>
      <c r="F173" t="s">
        <v>101</v>
      </c>
      <c r="G173" t="e">
        <f>VLOOKUP(Table1[[#This Row],[State]],#REF!,2,FALSE)</f>
        <v>#REF!</v>
      </c>
      <c r="H173" t="s">
        <v>29</v>
      </c>
      <c r="I173">
        <f>COUNTIF(A:A,Table1[[#This Row],[Customer ID]])</f>
        <v>3</v>
      </c>
      <c r="J173" t="str">
        <f>IF(Table1[[#This Row],[Device Count]]&gt;1,"Multiple Devices", "Single Device")</f>
        <v>Multiple Devices</v>
      </c>
      <c r="K173" t="s">
        <v>21</v>
      </c>
      <c r="L173" s="26">
        <v>3</v>
      </c>
      <c r="M173" t="s">
        <v>50</v>
      </c>
      <c r="N173">
        <v>49</v>
      </c>
      <c r="O1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73" t="s">
        <v>102</v>
      </c>
      <c r="Q173" s="2">
        <v>900</v>
      </c>
      <c r="R173">
        <v>13</v>
      </c>
      <c r="S173" s="3">
        <v>11700</v>
      </c>
      <c r="T173" s="3">
        <f>SUMIF(A:A,Table1[[#This Row],[Customer ID]],S:S)</f>
        <v>377700</v>
      </c>
      <c r="U173" s="3" t="str" cm="1">
        <f t="array" ref="U173">_xlfn.SWITCH(TRUE,
Table1[[#This Row],[Total user revenue]]&gt;=1500000,"High-Premium",
Table1[[#This Row],[Total user revenue]]&gt;=500000,"Premium",
Table1[[#This Row],[Total user revenue]]&gt;=100000,"Standard",
"Basic")</f>
        <v>Standard</v>
      </c>
      <c r="V173" s="32">
        <f>SUMIF(A:A,Table1[[#This Row],[Customer ID]],W:W)</f>
        <v>321.81</v>
      </c>
      <c r="W173">
        <v>83.27</v>
      </c>
      <c r="X173" t="s">
        <v>39</v>
      </c>
      <c r="Y173" s="6">
        <f>COUNTIFS(Table1[MTN Device],Table1[[#This Row],[MTN Device]],Table1[Customer Churn Status],"Yes")/COUNTIF(Table1[MTN Device],Table1[[#This Row],[MTN Device]])</f>
        <v>0.3122923588039867</v>
      </c>
      <c r="Z173">
        <f>IF(Table1[[#This Row],[Customer Churn Status]]="Yes", 1, 0)</f>
        <v>0</v>
      </c>
      <c r="AA173" t="str">
        <f>IF(Table1[[#This Row],[Reasons for Churn]]= "No reason", "No Reason", "Churned")</f>
        <v>No Reason</v>
      </c>
      <c r="AB173" t="s">
        <v>1083</v>
      </c>
      <c r="AC173">
        <f t="shared" si="2"/>
        <v>45</v>
      </c>
    </row>
    <row r="174" spans="1:29" x14ac:dyDescent="0.25">
      <c r="A174" t="s">
        <v>270</v>
      </c>
      <c r="B174" t="s">
        <v>271</v>
      </c>
      <c r="C174" s="1">
        <v>45689</v>
      </c>
      <c r="D174">
        <v>31</v>
      </c>
      <c r="E174" t="str">
        <f>IF(Table1[[#This Row],[Age]]&lt;=19,"Teenager",
 IF(Table1[[#This Row],[Age]]&lt;=29,"Young Adult",
 IF(Table1[[#This Row],[Age]]&lt;=39,"Adult",
 IF(Table1[[#This Row],[Age]]&lt;=54,"Middle-Aged Adult",
 IF(Table1[[#This Row],[Age]]&lt;=64,"Pre-Retirement",
 "Senior/Retiree")))))</f>
        <v>Adult</v>
      </c>
      <c r="F174" t="s">
        <v>101</v>
      </c>
      <c r="G174" t="e">
        <f>VLOOKUP(Table1[[#This Row],[State]],#REF!,2,FALSE)</f>
        <v>#REF!</v>
      </c>
      <c r="H174" t="s">
        <v>41</v>
      </c>
      <c r="I174">
        <f>COUNTIF(A:A,Table1[[#This Row],[Customer ID]])</f>
        <v>3</v>
      </c>
      <c r="J174" t="str">
        <f>IF(Table1[[#This Row],[Device Count]]&gt;1,"Multiple Devices", "Single Device")</f>
        <v>Multiple Devices</v>
      </c>
      <c r="K174" t="s">
        <v>21</v>
      </c>
      <c r="L174" s="26">
        <v>3</v>
      </c>
      <c r="M174" t="s">
        <v>50</v>
      </c>
      <c r="N174">
        <v>49</v>
      </c>
      <c r="O1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74" t="s">
        <v>62</v>
      </c>
      <c r="Q174" s="2">
        <v>24000</v>
      </c>
      <c r="R174">
        <v>13</v>
      </c>
      <c r="S174" s="3">
        <v>312000</v>
      </c>
      <c r="T174" s="3">
        <f>SUMIF(A:A,Table1[[#This Row],[Customer ID]],S:S)</f>
        <v>377700</v>
      </c>
      <c r="U174" s="3" t="str" cm="1">
        <f t="array" ref="U174">_xlfn.SWITCH(TRUE,
Table1[[#This Row],[Total user revenue]]&gt;=1500000,"High-Premium",
Table1[[#This Row],[Total user revenue]]&gt;=500000,"Premium",
Table1[[#This Row],[Total user revenue]]&gt;=100000,"Standard",
"Basic")</f>
        <v>Standard</v>
      </c>
      <c r="V174" s="32">
        <f>SUMIF(A:A,Table1[[#This Row],[Customer ID]],W:W)</f>
        <v>321.81</v>
      </c>
      <c r="W174">
        <v>75.11</v>
      </c>
      <c r="X174" t="s">
        <v>39</v>
      </c>
      <c r="Y174" s="6">
        <f>COUNTIFS(Table1[MTN Device],Table1[[#This Row],[MTN Device]],Table1[Customer Churn Status],"Yes")/COUNTIF(Table1[MTN Device],Table1[[#This Row],[MTN Device]])</f>
        <v>0.26754385964912281</v>
      </c>
      <c r="Z174">
        <f>IF(Table1[[#This Row],[Customer Churn Status]]="Yes", 1, 0)</f>
        <v>0</v>
      </c>
      <c r="AA174" t="str">
        <f>IF(Table1[[#This Row],[Reasons for Churn]]= "No reason", "No Reason", "Churned")</f>
        <v>No Reason</v>
      </c>
      <c r="AB174" t="s">
        <v>1083</v>
      </c>
      <c r="AC174">
        <f t="shared" si="2"/>
        <v>45</v>
      </c>
    </row>
    <row r="175" spans="1:29" x14ac:dyDescent="0.25">
      <c r="A175" t="s">
        <v>272</v>
      </c>
      <c r="B175" t="s">
        <v>273</v>
      </c>
      <c r="C175" s="1">
        <v>45658</v>
      </c>
      <c r="D175">
        <v>63</v>
      </c>
      <c r="E175" t="str">
        <f>IF(Table1[[#This Row],[Age]]&lt;=19,"Teenager",
 IF(Table1[[#This Row],[Age]]&lt;=29,"Young Adult",
 IF(Table1[[#This Row],[Age]]&lt;=39,"Adult",
 IF(Table1[[#This Row],[Age]]&lt;=54,"Middle-Aged Adult",
 IF(Table1[[#This Row],[Age]]&lt;=64,"Pre-Retirement",
 "Senior/Retiree")))))</f>
        <v>Pre-Retirement</v>
      </c>
      <c r="F175" t="s">
        <v>113</v>
      </c>
      <c r="G175" t="e">
        <f>VLOOKUP(Table1[[#This Row],[State]],#REF!,2,FALSE)</f>
        <v>#REF!</v>
      </c>
      <c r="H175" t="s">
        <v>41</v>
      </c>
      <c r="I175">
        <f>COUNTIF(A:A,Table1[[#This Row],[Customer ID]])</f>
        <v>1</v>
      </c>
      <c r="J175" t="str">
        <f>IF(Table1[[#This Row],[Device Count]]&gt;1,"Multiple Devices", "Single Device")</f>
        <v>Single Device</v>
      </c>
      <c r="K175" t="s">
        <v>21</v>
      </c>
      <c r="L175" s="26">
        <v>3</v>
      </c>
      <c r="M175" t="s">
        <v>50</v>
      </c>
      <c r="N175">
        <v>21</v>
      </c>
      <c r="O1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75" t="s">
        <v>65</v>
      </c>
      <c r="Q175" s="2">
        <v>30000</v>
      </c>
      <c r="R175">
        <v>16</v>
      </c>
      <c r="S175" s="3">
        <v>480000</v>
      </c>
      <c r="T175" s="3">
        <f>SUMIF(A:A,Table1[[#This Row],[Customer ID]],S:S)</f>
        <v>480000</v>
      </c>
      <c r="U175" s="3" t="str" cm="1">
        <f t="array" ref="U175">_xlfn.SWITCH(TRUE,
Table1[[#This Row],[Total user revenue]]&gt;=1500000,"High-Premium",
Table1[[#This Row],[Total user revenue]]&gt;=500000,"Premium",
Table1[[#This Row],[Total user revenue]]&gt;=100000,"Standard",
"Basic")</f>
        <v>Standard</v>
      </c>
      <c r="V175" s="32">
        <f>SUMIF(A:A,Table1[[#This Row],[Customer ID]],W:W)</f>
        <v>183.52</v>
      </c>
      <c r="W175">
        <v>183.52</v>
      </c>
      <c r="X175" t="s">
        <v>39</v>
      </c>
      <c r="Y175" s="6">
        <f>COUNTIFS(Table1[MTN Device],Table1[[#This Row],[MTN Device]],Table1[Customer Churn Status],"Yes")/COUNTIF(Table1[MTN Device],Table1[[#This Row],[MTN Device]])</f>
        <v>0.26754385964912281</v>
      </c>
      <c r="Z175">
        <f>IF(Table1[[#This Row],[Customer Churn Status]]="Yes", 1, 0)</f>
        <v>0</v>
      </c>
      <c r="AA175" t="str">
        <f>IF(Table1[[#This Row],[Reasons for Churn]]= "No reason", "No Reason", "Churned")</f>
        <v>No Reason</v>
      </c>
      <c r="AB175" t="s">
        <v>1083</v>
      </c>
      <c r="AC175">
        <f t="shared" si="2"/>
        <v>45</v>
      </c>
    </row>
    <row r="176" spans="1:29" x14ac:dyDescent="0.25">
      <c r="A176" t="s">
        <v>274</v>
      </c>
      <c r="B176" t="s">
        <v>275</v>
      </c>
      <c r="C176" s="1">
        <v>45658</v>
      </c>
      <c r="D176">
        <v>76</v>
      </c>
      <c r="E176" t="str">
        <f>IF(Table1[[#This Row],[Age]]&lt;=19,"Teenager",
 IF(Table1[[#This Row],[Age]]&lt;=29,"Young Adult",
 IF(Table1[[#This Row],[Age]]&lt;=39,"Adult",
 IF(Table1[[#This Row],[Age]]&lt;=54,"Middle-Aged Adult",
 IF(Table1[[#This Row],[Age]]&lt;=64,"Pre-Retirement",
 "Senior/Retiree")))))</f>
        <v>Senior/Retiree</v>
      </c>
      <c r="F176" t="s">
        <v>198</v>
      </c>
      <c r="G176" t="e">
        <f>VLOOKUP(Table1[[#This Row],[State]],#REF!,2,FALSE)</f>
        <v>#REF!</v>
      </c>
      <c r="H176" t="s">
        <v>29</v>
      </c>
      <c r="I176">
        <f>COUNTIF(A:A,Table1[[#This Row],[Customer ID]])</f>
        <v>1</v>
      </c>
      <c r="J176" t="str">
        <f>IF(Table1[[#This Row],[Device Count]]&gt;1,"Multiple Devices", "Single Device")</f>
        <v>Single Device</v>
      </c>
      <c r="K176" t="s">
        <v>21</v>
      </c>
      <c r="L176" s="26">
        <v>1</v>
      </c>
      <c r="M176" t="s">
        <v>37</v>
      </c>
      <c r="N176">
        <v>58</v>
      </c>
      <c r="O17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76" t="s">
        <v>83</v>
      </c>
      <c r="Q176" s="2">
        <v>1000</v>
      </c>
      <c r="R176">
        <v>8</v>
      </c>
      <c r="S176" s="3">
        <v>8000</v>
      </c>
      <c r="T176" s="3">
        <f>SUMIF(A:A,Table1[[#This Row],[Customer ID]],S:S)</f>
        <v>8000</v>
      </c>
      <c r="U176" s="3" t="str" cm="1">
        <f t="array" ref="U176">_xlfn.SWITCH(TRUE,
Table1[[#This Row],[Total user revenue]]&gt;=1500000,"High-Premium",
Table1[[#This Row],[Total user revenue]]&gt;=500000,"Premium",
Table1[[#This Row],[Total user revenue]]&gt;=100000,"Standard",
"Basic")</f>
        <v>Basic</v>
      </c>
      <c r="V176" s="32">
        <f>SUMIF(A:A,Table1[[#This Row],[Customer ID]],W:W)</f>
        <v>155.35</v>
      </c>
      <c r="W176">
        <v>155.35</v>
      </c>
      <c r="X176" t="s">
        <v>24</v>
      </c>
      <c r="Y176" s="6">
        <f>COUNTIFS(Table1[MTN Device],Table1[[#This Row],[MTN Device]],Table1[Customer Churn Status],"Yes")/COUNTIF(Table1[MTN Device],Table1[[#This Row],[MTN Device]])</f>
        <v>0.3122923588039867</v>
      </c>
      <c r="Z176">
        <f>IF(Table1[[#This Row],[Customer Churn Status]]="Yes", 1, 0)</f>
        <v>1</v>
      </c>
      <c r="AA176" t="str">
        <f>IF(Table1[[#This Row],[Reasons for Churn]]= "No reason", "No Reason", "Churned")</f>
        <v>Churned</v>
      </c>
      <c r="AB176" t="s">
        <v>32</v>
      </c>
      <c r="AC176">
        <f t="shared" si="2"/>
        <v>70</v>
      </c>
    </row>
    <row r="177" spans="1:29" x14ac:dyDescent="0.25">
      <c r="A177" t="s">
        <v>276</v>
      </c>
      <c r="B177" t="s">
        <v>277</v>
      </c>
      <c r="C177" s="1">
        <v>45689</v>
      </c>
      <c r="D177">
        <v>31</v>
      </c>
      <c r="E177" t="str">
        <f>IF(Table1[[#This Row],[Age]]&lt;=19,"Teenager",
 IF(Table1[[#This Row],[Age]]&lt;=29,"Young Adult",
 IF(Table1[[#This Row],[Age]]&lt;=39,"Adult",
 IF(Table1[[#This Row],[Age]]&lt;=54,"Middle-Aged Adult",
 IF(Table1[[#This Row],[Age]]&lt;=64,"Pre-Retirement",
 "Senior/Retiree")))))</f>
        <v>Adult</v>
      </c>
      <c r="F177" t="s">
        <v>49</v>
      </c>
      <c r="G177" t="e">
        <f>VLOOKUP(Table1[[#This Row],[State]],#REF!,2,FALSE)</f>
        <v>#REF!</v>
      </c>
      <c r="H177" t="s">
        <v>41</v>
      </c>
      <c r="I177">
        <f>COUNTIF(A:A,Table1[[#This Row],[Customer ID]])</f>
        <v>3</v>
      </c>
      <c r="J177" t="str">
        <f>IF(Table1[[#This Row],[Device Count]]&gt;1,"Multiple Devices", "Single Device")</f>
        <v>Multiple Devices</v>
      </c>
      <c r="K177" t="s">
        <v>21</v>
      </c>
      <c r="L177" s="26">
        <v>1</v>
      </c>
      <c r="M177" t="s">
        <v>37</v>
      </c>
      <c r="N177">
        <v>27</v>
      </c>
      <c r="O17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77" t="s">
        <v>38</v>
      </c>
      <c r="Q177" s="2">
        <v>20000</v>
      </c>
      <c r="R177">
        <v>1</v>
      </c>
      <c r="S177" s="3">
        <v>20000</v>
      </c>
      <c r="T177" s="3">
        <f>SUMIF(A:A,Table1[[#This Row],[Customer ID]],S:S)</f>
        <v>371800</v>
      </c>
      <c r="U177" s="3" t="str" cm="1">
        <f t="array" ref="U177">_xlfn.SWITCH(TRUE,
Table1[[#This Row],[Total user revenue]]&gt;=1500000,"High-Premium",
Table1[[#This Row],[Total user revenue]]&gt;=500000,"Premium",
Table1[[#This Row],[Total user revenue]]&gt;=100000,"Standard",
"Basic")</f>
        <v>Standard</v>
      </c>
      <c r="V177" s="32">
        <f>SUMIF(A:A,Table1[[#This Row],[Customer ID]],W:W)</f>
        <v>240.14</v>
      </c>
      <c r="W177">
        <v>58.61</v>
      </c>
      <c r="X177" t="s">
        <v>24</v>
      </c>
      <c r="Y177" s="6">
        <f>COUNTIFS(Table1[MTN Device],Table1[[#This Row],[MTN Device]],Table1[Customer Churn Status],"Yes")/COUNTIF(Table1[MTN Device],Table1[[#This Row],[MTN Device]])</f>
        <v>0.26754385964912281</v>
      </c>
      <c r="Z177">
        <f>IF(Table1[[#This Row],[Customer Churn Status]]="Yes", 1, 0)</f>
        <v>1</v>
      </c>
      <c r="AA177" t="str">
        <f>IF(Table1[[#This Row],[Reasons for Churn]]= "No reason", "No Reason", "Churned")</f>
        <v>Churned</v>
      </c>
      <c r="AB177" t="s">
        <v>167</v>
      </c>
      <c r="AC177">
        <f t="shared" si="2"/>
        <v>75</v>
      </c>
    </row>
    <row r="178" spans="1:29" x14ac:dyDescent="0.25">
      <c r="A178" t="s">
        <v>276</v>
      </c>
      <c r="B178" t="s">
        <v>277</v>
      </c>
      <c r="C178" s="1">
        <v>45689</v>
      </c>
      <c r="D178">
        <v>31</v>
      </c>
      <c r="E178" t="str">
        <f>IF(Table1[[#This Row],[Age]]&lt;=19,"Teenager",
 IF(Table1[[#This Row],[Age]]&lt;=29,"Young Adult",
 IF(Table1[[#This Row],[Age]]&lt;=39,"Adult",
 IF(Table1[[#This Row],[Age]]&lt;=54,"Middle-Aged Adult",
 IF(Table1[[#This Row],[Age]]&lt;=64,"Pre-Retirement",
 "Senior/Retiree")))))</f>
        <v>Adult</v>
      </c>
      <c r="F178" t="s">
        <v>49</v>
      </c>
      <c r="G178" t="e">
        <f>VLOOKUP(Table1[[#This Row],[State]],#REF!,2,FALSE)</f>
        <v>#REF!</v>
      </c>
      <c r="H178" t="s">
        <v>36</v>
      </c>
      <c r="I178">
        <f>COUNTIF(A:A,Table1[[#This Row],[Customer ID]])</f>
        <v>3</v>
      </c>
      <c r="J178" t="str">
        <f>IF(Table1[[#This Row],[Device Count]]&gt;1,"Multiple Devices", "Single Device")</f>
        <v>Multiple Devices</v>
      </c>
      <c r="K178" t="s">
        <v>21</v>
      </c>
      <c r="L178" s="26">
        <v>1</v>
      </c>
      <c r="M178" t="s">
        <v>37</v>
      </c>
      <c r="N178">
        <v>27</v>
      </c>
      <c r="O17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78" t="s">
        <v>115</v>
      </c>
      <c r="Q178" s="2">
        <v>25000</v>
      </c>
      <c r="R178">
        <v>14</v>
      </c>
      <c r="S178" s="3">
        <v>350000</v>
      </c>
      <c r="T178" s="3">
        <f>SUMIF(A:A,Table1[[#This Row],[Customer ID]],S:S)</f>
        <v>371800</v>
      </c>
      <c r="U178" s="3" t="str" cm="1">
        <f t="array" ref="U178">_xlfn.SWITCH(TRUE,
Table1[[#This Row],[Total user revenue]]&gt;=1500000,"High-Premium",
Table1[[#This Row],[Total user revenue]]&gt;=500000,"Premium",
Table1[[#This Row],[Total user revenue]]&gt;=100000,"Standard",
"Basic")</f>
        <v>Standard</v>
      </c>
      <c r="V178" s="32">
        <f>SUMIF(A:A,Table1[[#This Row],[Customer ID]],W:W)</f>
        <v>240.14</v>
      </c>
      <c r="W178">
        <v>48.49</v>
      </c>
      <c r="X178" t="s">
        <v>24</v>
      </c>
      <c r="Y178" s="6">
        <f>COUNTIFS(Table1[MTN Device],Table1[[#This Row],[MTN Device]],Table1[Customer Churn Status],"Yes")/COUNTIF(Table1[MTN Device],Table1[[#This Row],[MTN Device]])</f>
        <v>0.27947598253275108</v>
      </c>
      <c r="Z178">
        <f>IF(Table1[[#This Row],[Customer Churn Status]]="Yes", 1, 0)</f>
        <v>1</v>
      </c>
      <c r="AA178" t="str">
        <f>IF(Table1[[#This Row],[Reasons for Churn]]= "No reason", "No Reason", "Churned")</f>
        <v>Churned</v>
      </c>
      <c r="AB178" t="s">
        <v>167</v>
      </c>
      <c r="AC178">
        <f t="shared" si="2"/>
        <v>75</v>
      </c>
    </row>
    <row r="179" spans="1:29" x14ac:dyDescent="0.25">
      <c r="A179" t="s">
        <v>276</v>
      </c>
      <c r="B179" t="s">
        <v>277</v>
      </c>
      <c r="C179" s="1">
        <v>45689</v>
      </c>
      <c r="D179">
        <v>31</v>
      </c>
      <c r="E179" t="str">
        <f>IF(Table1[[#This Row],[Age]]&lt;=19,"Teenager",
 IF(Table1[[#This Row],[Age]]&lt;=29,"Young Adult",
 IF(Table1[[#This Row],[Age]]&lt;=39,"Adult",
 IF(Table1[[#This Row],[Age]]&lt;=54,"Middle-Aged Adult",
 IF(Table1[[#This Row],[Age]]&lt;=64,"Pre-Retirement",
 "Senior/Retiree")))))</f>
        <v>Adult</v>
      </c>
      <c r="F179" t="s">
        <v>49</v>
      </c>
      <c r="G179" t="e">
        <f>VLOOKUP(Table1[[#This Row],[State]],#REF!,2,FALSE)</f>
        <v>#REF!</v>
      </c>
      <c r="H179" t="s">
        <v>29</v>
      </c>
      <c r="I179">
        <f>COUNTIF(A:A,Table1[[#This Row],[Customer ID]])</f>
        <v>3</v>
      </c>
      <c r="J179" t="str">
        <f>IF(Table1[[#This Row],[Device Count]]&gt;1,"Multiple Devices", "Single Device")</f>
        <v>Multiple Devices</v>
      </c>
      <c r="K179" t="s">
        <v>21</v>
      </c>
      <c r="L179" s="26">
        <v>1</v>
      </c>
      <c r="M179" t="s">
        <v>37</v>
      </c>
      <c r="N179">
        <v>27</v>
      </c>
      <c r="O17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79" t="s">
        <v>164</v>
      </c>
      <c r="Q179" s="2">
        <v>600</v>
      </c>
      <c r="R179">
        <v>3</v>
      </c>
      <c r="S179" s="3">
        <v>1800</v>
      </c>
      <c r="T179" s="3">
        <f>SUMIF(A:A,Table1[[#This Row],[Customer ID]],S:S)</f>
        <v>371800</v>
      </c>
      <c r="U179" s="3" t="str" cm="1">
        <f t="array" ref="U179">_xlfn.SWITCH(TRUE,
Table1[[#This Row],[Total user revenue]]&gt;=1500000,"High-Premium",
Table1[[#This Row],[Total user revenue]]&gt;=500000,"Premium",
Table1[[#This Row],[Total user revenue]]&gt;=100000,"Standard",
"Basic")</f>
        <v>Standard</v>
      </c>
      <c r="V179" s="32">
        <f>SUMIF(A:A,Table1[[#This Row],[Customer ID]],W:W)</f>
        <v>240.14</v>
      </c>
      <c r="W179">
        <v>133.04</v>
      </c>
      <c r="X179" t="s">
        <v>24</v>
      </c>
      <c r="Y179" s="6">
        <f>COUNTIFS(Table1[MTN Device],Table1[[#This Row],[MTN Device]],Table1[Customer Churn Status],"Yes")/COUNTIF(Table1[MTN Device],Table1[[#This Row],[MTN Device]])</f>
        <v>0.3122923588039867</v>
      </c>
      <c r="Z179">
        <f>IF(Table1[[#This Row],[Customer Churn Status]]="Yes", 1, 0)</f>
        <v>1</v>
      </c>
      <c r="AA179" t="str">
        <f>IF(Table1[[#This Row],[Reasons for Churn]]= "No reason", "No Reason", "Churned")</f>
        <v>Churned</v>
      </c>
      <c r="AB179" t="s">
        <v>167</v>
      </c>
      <c r="AC179">
        <f t="shared" si="2"/>
        <v>75</v>
      </c>
    </row>
    <row r="180" spans="1:29" x14ac:dyDescent="0.25">
      <c r="A180" t="s">
        <v>278</v>
      </c>
      <c r="B180" t="s">
        <v>279</v>
      </c>
      <c r="C180" s="1">
        <v>45689</v>
      </c>
      <c r="D180">
        <v>62</v>
      </c>
      <c r="E180" t="str">
        <f>IF(Table1[[#This Row],[Age]]&lt;=19,"Teenager",
 IF(Table1[[#This Row],[Age]]&lt;=29,"Young Adult",
 IF(Table1[[#This Row],[Age]]&lt;=39,"Adult",
 IF(Table1[[#This Row],[Age]]&lt;=54,"Middle-Aged Adult",
 IF(Table1[[#This Row],[Age]]&lt;=64,"Pre-Retirement",
 "Senior/Retiree")))))</f>
        <v>Pre-Retirement</v>
      </c>
      <c r="F180" t="s">
        <v>146</v>
      </c>
      <c r="G180" t="e">
        <f>VLOOKUP(Table1[[#This Row],[State]],#REF!,2,FALSE)</f>
        <v>#REF!</v>
      </c>
      <c r="H180" t="s">
        <v>36</v>
      </c>
      <c r="I180">
        <f>COUNTIF(A:A,Table1[[#This Row],[Customer ID]])</f>
        <v>2</v>
      </c>
      <c r="J180" t="str">
        <f>IF(Table1[[#This Row],[Device Count]]&gt;1,"Multiple Devices", "Single Device")</f>
        <v>Multiple Devices</v>
      </c>
      <c r="K180" t="s">
        <v>21</v>
      </c>
      <c r="L180" s="26">
        <v>1</v>
      </c>
      <c r="M180" t="s">
        <v>37</v>
      </c>
      <c r="N180">
        <v>25</v>
      </c>
      <c r="O18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80" t="s">
        <v>42</v>
      </c>
      <c r="Q180" s="2">
        <v>9000</v>
      </c>
      <c r="R180">
        <v>3</v>
      </c>
      <c r="S180" s="3">
        <v>27000</v>
      </c>
      <c r="T180" s="3">
        <f>SUMIF(A:A,Table1[[#This Row],[Customer ID]],S:S)</f>
        <v>41000</v>
      </c>
      <c r="U180" s="3" t="str" cm="1">
        <f t="array" ref="U180">_xlfn.SWITCH(TRUE,
Table1[[#This Row],[Total user revenue]]&gt;=1500000,"High-Premium",
Table1[[#This Row],[Total user revenue]]&gt;=500000,"Premium",
Table1[[#This Row],[Total user revenue]]&gt;=100000,"Standard",
"Basic")</f>
        <v>Basic</v>
      </c>
      <c r="V180" s="32">
        <f>SUMIF(A:A,Table1[[#This Row],[Customer ID]],W:W)</f>
        <v>120.34</v>
      </c>
      <c r="W180">
        <v>71.739999999999995</v>
      </c>
      <c r="X180" t="s">
        <v>39</v>
      </c>
      <c r="Y180" s="6">
        <f>COUNTIFS(Table1[MTN Device],Table1[[#This Row],[MTN Device]],Table1[Customer Churn Status],"Yes")/COUNTIF(Table1[MTN Device],Table1[[#This Row],[MTN Device]])</f>
        <v>0.27947598253275108</v>
      </c>
      <c r="Z180">
        <f>IF(Table1[[#This Row],[Customer Churn Status]]="Yes", 1, 0)</f>
        <v>0</v>
      </c>
      <c r="AA180" t="str">
        <f>IF(Table1[[#This Row],[Reasons for Churn]]= "No reason", "No Reason", "Churned")</f>
        <v>No Reason</v>
      </c>
      <c r="AB180" t="s">
        <v>1083</v>
      </c>
      <c r="AC180">
        <f t="shared" si="2"/>
        <v>60</v>
      </c>
    </row>
    <row r="181" spans="1:29" x14ac:dyDescent="0.25">
      <c r="A181" t="s">
        <v>278</v>
      </c>
      <c r="B181" t="s">
        <v>279</v>
      </c>
      <c r="C181" s="1">
        <v>45689</v>
      </c>
      <c r="D181">
        <v>62</v>
      </c>
      <c r="E181" t="str">
        <f>IF(Table1[[#This Row],[Age]]&lt;=19,"Teenager",
 IF(Table1[[#This Row],[Age]]&lt;=29,"Young Adult",
 IF(Table1[[#This Row],[Age]]&lt;=39,"Adult",
 IF(Table1[[#This Row],[Age]]&lt;=54,"Middle-Aged Adult",
 IF(Table1[[#This Row],[Age]]&lt;=64,"Pre-Retirement",
 "Senior/Retiree")))))</f>
        <v>Pre-Retirement</v>
      </c>
      <c r="F181" t="s">
        <v>146</v>
      </c>
      <c r="G181" t="e">
        <f>VLOOKUP(Table1[[#This Row],[State]],#REF!,2,FALSE)</f>
        <v>#REF!</v>
      </c>
      <c r="H181" t="s">
        <v>29</v>
      </c>
      <c r="I181">
        <f>COUNTIF(A:A,Table1[[#This Row],[Customer ID]])</f>
        <v>2</v>
      </c>
      <c r="J181" t="str">
        <f>IF(Table1[[#This Row],[Device Count]]&gt;1,"Multiple Devices", "Single Device")</f>
        <v>Multiple Devices</v>
      </c>
      <c r="K181" t="s">
        <v>21</v>
      </c>
      <c r="L181" s="26">
        <v>1</v>
      </c>
      <c r="M181" t="s">
        <v>37</v>
      </c>
      <c r="N181">
        <v>25</v>
      </c>
      <c r="O18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81" t="s">
        <v>56</v>
      </c>
      <c r="Q181" s="2">
        <v>3500</v>
      </c>
      <c r="R181">
        <v>4</v>
      </c>
      <c r="S181" s="3">
        <v>14000</v>
      </c>
      <c r="T181" s="3">
        <f>SUMIF(A:A,Table1[[#This Row],[Customer ID]],S:S)</f>
        <v>41000</v>
      </c>
      <c r="U181" s="3" t="str" cm="1">
        <f t="array" ref="U181">_xlfn.SWITCH(TRUE,
Table1[[#This Row],[Total user revenue]]&gt;=1500000,"High-Premium",
Table1[[#This Row],[Total user revenue]]&gt;=500000,"Premium",
Table1[[#This Row],[Total user revenue]]&gt;=100000,"Standard",
"Basic")</f>
        <v>Basic</v>
      </c>
      <c r="V181" s="32">
        <f>SUMIF(A:A,Table1[[#This Row],[Customer ID]],W:W)</f>
        <v>120.34</v>
      </c>
      <c r="W181">
        <v>48.6</v>
      </c>
      <c r="X181" t="s">
        <v>39</v>
      </c>
      <c r="Y181" s="6">
        <f>COUNTIFS(Table1[MTN Device],Table1[[#This Row],[MTN Device]],Table1[Customer Churn Status],"Yes")/COUNTIF(Table1[MTN Device],Table1[[#This Row],[MTN Device]])</f>
        <v>0.3122923588039867</v>
      </c>
      <c r="Z181">
        <f>IF(Table1[[#This Row],[Customer Churn Status]]="Yes", 1, 0)</f>
        <v>0</v>
      </c>
      <c r="AA181" t="str">
        <f>IF(Table1[[#This Row],[Reasons for Churn]]= "No reason", "No Reason", "Churned")</f>
        <v>No Reason</v>
      </c>
      <c r="AB181" t="s">
        <v>1083</v>
      </c>
      <c r="AC181">
        <f t="shared" si="2"/>
        <v>60</v>
      </c>
    </row>
    <row r="182" spans="1:29" x14ac:dyDescent="0.25">
      <c r="A182" t="s">
        <v>280</v>
      </c>
      <c r="B182" t="s">
        <v>281</v>
      </c>
      <c r="C182" s="1">
        <v>45717</v>
      </c>
      <c r="D182">
        <v>33</v>
      </c>
      <c r="E182" t="str">
        <f>IF(Table1[[#This Row],[Age]]&lt;=19,"Teenager",
 IF(Table1[[#This Row],[Age]]&lt;=29,"Young Adult",
 IF(Table1[[#This Row],[Age]]&lt;=39,"Adult",
 IF(Table1[[#This Row],[Age]]&lt;=54,"Middle-Aged Adult",
 IF(Table1[[#This Row],[Age]]&lt;=64,"Pre-Retirement",
 "Senior/Retiree")))))</f>
        <v>Adult</v>
      </c>
      <c r="F182" t="s">
        <v>128</v>
      </c>
      <c r="G182" t="e">
        <f>VLOOKUP(Table1[[#This Row],[State]],#REF!,2,FALSE)</f>
        <v>#REF!</v>
      </c>
      <c r="H182" t="s">
        <v>29</v>
      </c>
      <c r="I182">
        <f>COUNTIF(A:A,Table1[[#This Row],[Customer ID]])</f>
        <v>3</v>
      </c>
      <c r="J182" t="str">
        <f>IF(Table1[[#This Row],[Device Count]]&gt;1,"Multiple Devices", "Single Device")</f>
        <v>Multiple Devices</v>
      </c>
      <c r="K182" t="s">
        <v>30</v>
      </c>
      <c r="L182" s="26">
        <v>2</v>
      </c>
      <c r="M182" t="s">
        <v>22</v>
      </c>
      <c r="N182">
        <v>35</v>
      </c>
      <c r="O18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82" t="s">
        <v>164</v>
      </c>
      <c r="Q182" s="2">
        <v>600</v>
      </c>
      <c r="R182">
        <v>3</v>
      </c>
      <c r="S182" s="3">
        <v>1800</v>
      </c>
      <c r="T182" s="3">
        <f>SUMIF(A:A,Table1[[#This Row],[Customer ID]],S:S)</f>
        <v>1083800</v>
      </c>
      <c r="U182" s="3" t="str" cm="1">
        <f t="array" ref="U182">_xlfn.SWITCH(TRUE,
Table1[[#This Row],[Total user revenue]]&gt;=1500000,"High-Premium",
Table1[[#This Row],[Total user revenue]]&gt;=500000,"Premium",
Table1[[#This Row],[Total user revenue]]&gt;=100000,"Standard",
"Basic")</f>
        <v>Premium</v>
      </c>
      <c r="V182" s="32">
        <f>SUMIF(A:A,Table1[[#This Row],[Customer ID]],W:W)</f>
        <v>328.6</v>
      </c>
      <c r="W182">
        <v>162.38999999999999</v>
      </c>
      <c r="X182" t="s">
        <v>39</v>
      </c>
      <c r="Y182" s="6">
        <f>COUNTIFS(Table1[MTN Device],Table1[[#This Row],[MTN Device]],Table1[Customer Churn Status],"Yes")/COUNTIF(Table1[MTN Device],Table1[[#This Row],[MTN Device]])</f>
        <v>0.3122923588039867</v>
      </c>
      <c r="Z182">
        <f>IF(Table1[[#This Row],[Customer Churn Status]]="Yes", 1, 0)</f>
        <v>0</v>
      </c>
      <c r="AA182" t="str">
        <f>IF(Table1[[#This Row],[Reasons for Churn]]= "No reason", "No Reason", "Churned")</f>
        <v>No Reason</v>
      </c>
      <c r="AB182" t="s">
        <v>1083</v>
      </c>
      <c r="AC182">
        <f t="shared" si="2"/>
        <v>65</v>
      </c>
    </row>
    <row r="183" spans="1:29" x14ac:dyDescent="0.25">
      <c r="A183" t="s">
        <v>280</v>
      </c>
      <c r="B183" t="s">
        <v>281</v>
      </c>
      <c r="C183" s="1">
        <v>45717</v>
      </c>
      <c r="D183">
        <v>33</v>
      </c>
      <c r="E183" t="str">
        <f>IF(Table1[[#This Row],[Age]]&lt;=19,"Teenager",
 IF(Table1[[#This Row],[Age]]&lt;=29,"Young Adult",
 IF(Table1[[#This Row],[Age]]&lt;=39,"Adult",
 IF(Table1[[#This Row],[Age]]&lt;=54,"Middle-Aged Adult",
 IF(Table1[[#This Row],[Age]]&lt;=64,"Pre-Retirement",
 "Senior/Retiree")))))</f>
        <v>Adult</v>
      </c>
      <c r="F183" t="s">
        <v>128</v>
      </c>
      <c r="G183" t="e">
        <f>VLOOKUP(Table1[[#This Row],[State]],#REF!,2,FALSE)</f>
        <v>#REF!</v>
      </c>
      <c r="H183" t="s">
        <v>36</v>
      </c>
      <c r="I183">
        <f>COUNTIF(A:A,Table1[[#This Row],[Customer ID]])</f>
        <v>3</v>
      </c>
      <c r="J183" t="str">
        <f>IF(Table1[[#This Row],[Device Count]]&gt;1,"Multiple Devices", "Single Device")</f>
        <v>Multiple Devices</v>
      </c>
      <c r="K183" t="s">
        <v>30</v>
      </c>
      <c r="L183" s="26">
        <v>2</v>
      </c>
      <c r="M183" t="s">
        <v>22</v>
      </c>
      <c r="N183">
        <v>35</v>
      </c>
      <c r="O18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83" t="s">
        <v>57</v>
      </c>
      <c r="Q183" s="2">
        <v>150000</v>
      </c>
      <c r="R183">
        <v>7</v>
      </c>
      <c r="S183" s="3">
        <v>1050000</v>
      </c>
      <c r="T183" s="3">
        <f>SUMIF(A:A,Table1[[#This Row],[Customer ID]],S:S)</f>
        <v>1083800</v>
      </c>
      <c r="U183" s="3" t="str" cm="1">
        <f t="array" ref="U183">_xlfn.SWITCH(TRUE,
Table1[[#This Row],[Total user revenue]]&gt;=1500000,"High-Premium",
Table1[[#This Row],[Total user revenue]]&gt;=500000,"Premium",
Table1[[#This Row],[Total user revenue]]&gt;=100000,"Standard",
"Basic")</f>
        <v>Premium</v>
      </c>
      <c r="V183" s="32">
        <f>SUMIF(A:A,Table1[[#This Row],[Customer ID]],W:W)</f>
        <v>328.6</v>
      </c>
      <c r="W183">
        <v>7.88</v>
      </c>
      <c r="X183" t="s">
        <v>39</v>
      </c>
      <c r="Y183" s="6">
        <f>COUNTIFS(Table1[MTN Device],Table1[[#This Row],[MTN Device]],Table1[Customer Churn Status],"Yes")/COUNTIF(Table1[MTN Device],Table1[[#This Row],[MTN Device]])</f>
        <v>0.27947598253275108</v>
      </c>
      <c r="Z183">
        <f>IF(Table1[[#This Row],[Customer Churn Status]]="Yes", 1, 0)</f>
        <v>0</v>
      </c>
      <c r="AA183" t="str">
        <f>IF(Table1[[#This Row],[Reasons for Churn]]= "No reason", "No Reason", "Churned")</f>
        <v>No Reason</v>
      </c>
      <c r="AB183" t="s">
        <v>1083</v>
      </c>
      <c r="AC183">
        <f t="shared" si="2"/>
        <v>65</v>
      </c>
    </row>
    <row r="184" spans="1:29" x14ac:dyDescent="0.25">
      <c r="A184" t="s">
        <v>280</v>
      </c>
      <c r="B184" t="s">
        <v>281</v>
      </c>
      <c r="C184" s="1">
        <v>45717</v>
      </c>
      <c r="D184">
        <v>33</v>
      </c>
      <c r="E184" t="str">
        <f>IF(Table1[[#This Row],[Age]]&lt;=19,"Teenager",
 IF(Table1[[#This Row],[Age]]&lt;=29,"Young Adult",
 IF(Table1[[#This Row],[Age]]&lt;=39,"Adult",
 IF(Table1[[#This Row],[Age]]&lt;=54,"Middle-Aged Adult",
 IF(Table1[[#This Row],[Age]]&lt;=64,"Pre-Retirement",
 "Senior/Retiree")))))</f>
        <v>Adult</v>
      </c>
      <c r="F184" t="s">
        <v>128</v>
      </c>
      <c r="G184" t="e">
        <f>VLOOKUP(Table1[[#This Row],[State]],#REF!,2,FALSE)</f>
        <v>#REF!</v>
      </c>
      <c r="H184" t="s">
        <v>20</v>
      </c>
      <c r="I184">
        <f>COUNTIF(A:A,Table1[[#This Row],[Customer ID]])</f>
        <v>3</v>
      </c>
      <c r="J184" t="str">
        <f>IF(Table1[[#This Row],[Device Count]]&gt;1,"Multiple Devices", "Single Device")</f>
        <v>Multiple Devices</v>
      </c>
      <c r="K184" t="s">
        <v>30</v>
      </c>
      <c r="L184" s="26">
        <v>2</v>
      </c>
      <c r="M184" t="s">
        <v>22</v>
      </c>
      <c r="N184">
        <v>35</v>
      </c>
      <c r="O18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84" t="s">
        <v>58</v>
      </c>
      <c r="Q184" s="2">
        <v>16000</v>
      </c>
      <c r="R184">
        <v>2</v>
      </c>
      <c r="S184" s="3">
        <v>32000</v>
      </c>
      <c r="T184" s="3">
        <f>SUMIF(A:A,Table1[[#This Row],[Customer ID]],S:S)</f>
        <v>1083800</v>
      </c>
      <c r="U184" s="3" t="str" cm="1">
        <f t="array" ref="U184">_xlfn.SWITCH(TRUE,
Table1[[#This Row],[Total user revenue]]&gt;=1500000,"High-Premium",
Table1[[#This Row],[Total user revenue]]&gt;=500000,"Premium",
Table1[[#This Row],[Total user revenue]]&gt;=100000,"Standard",
"Basic")</f>
        <v>Premium</v>
      </c>
      <c r="V184" s="32">
        <f>SUMIF(A:A,Table1[[#This Row],[Customer ID]],W:W)</f>
        <v>328.6</v>
      </c>
      <c r="W184">
        <v>158.33000000000001</v>
      </c>
      <c r="X184" t="s">
        <v>39</v>
      </c>
      <c r="Y184" s="6">
        <f>COUNTIFS(Table1[MTN Device],Table1[[#This Row],[MTN Device]],Table1[Customer Churn Status],"Yes")/COUNTIF(Table1[MTN Device],Table1[[#This Row],[MTN Device]])</f>
        <v>0.30092592592592593</v>
      </c>
      <c r="Z184">
        <f>IF(Table1[[#This Row],[Customer Churn Status]]="Yes", 1, 0)</f>
        <v>0</v>
      </c>
      <c r="AA184" t="str">
        <f>IF(Table1[[#This Row],[Reasons for Churn]]= "No reason", "No Reason", "Churned")</f>
        <v>No Reason</v>
      </c>
      <c r="AB184" t="s">
        <v>1083</v>
      </c>
      <c r="AC184">
        <f t="shared" si="2"/>
        <v>65</v>
      </c>
    </row>
    <row r="185" spans="1:29" x14ac:dyDescent="0.25">
      <c r="A185" t="s">
        <v>282</v>
      </c>
      <c r="B185" t="s">
        <v>283</v>
      </c>
      <c r="C185" s="1">
        <v>45689</v>
      </c>
      <c r="D185">
        <v>55</v>
      </c>
      <c r="E185" t="str">
        <f>IF(Table1[[#This Row],[Age]]&lt;=19,"Teenager",
 IF(Table1[[#This Row],[Age]]&lt;=29,"Young Adult",
 IF(Table1[[#This Row],[Age]]&lt;=39,"Adult",
 IF(Table1[[#This Row],[Age]]&lt;=54,"Middle-Aged Adult",
 IF(Table1[[#This Row],[Age]]&lt;=64,"Pre-Retirement",
 "Senior/Retiree")))))</f>
        <v>Pre-Retirement</v>
      </c>
      <c r="F185" t="s">
        <v>189</v>
      </c>
      <c r="G185" t="e">
        <f>VLOOKUP(Table1[[#This Row],[State]],#REF!,2,FALSE)</f>
        <v>#REF!</v>
      </c>
      <c r="H185" t="s">
        <v>36</v>
      </c>
      <c r="I185">
        <f>COUNTIF(A:A,Table1[[#This Row],[Customer ID]])</f>
        <v>1</v>
      </c>
      <c r="J185" t="str">
        <f>IF(Table1[[#This Row],[Device Count]]&gt;1,"Multiple Devices", "Single Device")</f>
        <v>Single Device</v>
      </c>
      <c r="K185" t="s">
        <v>30</v>
      </c>
      <c r="L185" s="26">
        <v>3</v>
      </c>
      <c r="M185" t="s">
        <v>50</v>
      </c>
      <c r="N185">
        <v>53</v>
      </c>
      <c r="O18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185" t="s">
        <v>115</v>
      </c>
      <c r="Q185" s="2">
        <v>25000</v>
      </c>
      <c r="R185">
        <v>2</v>
      </c>
      <c r="S185" s="3">
        <v>50000</v>
      </c>
      <c r="T185" s="3">
        <f>SUMIF(A:A,Table1[[#This Row],[Customer ID]],S:S)</f>
        <v>50000</v>
      </c>
      <c r="U185" s="3" t="str" cm="1">
        <f t="array" ref="U185">_xlfn.SWITCH(TRUE,
Table1[[#This Row],[Total user revenue]]&gt;=1500000,"High-Premium",
Table1[[#This Row],[Total user revenue]]&gt;=500000,"Premium",
Table1[[#This Row],[Total user revenue]]&gt;=100000,"Standard",
"Basic")</f>
        <v>Basic</v>
      </c>
      <c r="V185" s="32">
        <f>SUMIF(A:A,Table1[[#This Row],[Customer ID]],W:W)</f>
        <v>172.5</v>
      </c>
      <c r="W185">
        <v>172.5</v>
      </c>
      <c r="X185" t="s">
        <v>24</v>
      </c>
      <c r="Y185" s="6">
        <f>COUNTIFS(Table1[MTN Device],Table1[[#This Row],[MTN Device]],Table1[Customer Churn Status],"Yes")/COUNTIF(Table1[MTN Device],Table1[[#This Row],[MTN Device]])</f>
        <v>0.27947598253275108</v>
      </c>
      <c r="Z185">
        <f>IF(Table1[[#This Row],[Customer Churn Status]]="Yes", 1, 0)</f>
        <v>1</v>
      </c>
      <c r="AA185" t="str">
        <f>IF(Table1[[#This Row],[Reasons for Churn]]= "No reason", "No Reason", "Churned")</f>
        <v>Churned</v>
      </c>
      <c r="AB185" t="s">
        <v>284</v>
      </c>
      <c r="AC185">
        <f t="shared" si="2"/>
        <v>40</v>
      </c>
    </row>
    <row r="186" spans="1:29" x14ac:dyDescent="0.25">
      <c r="A186" t="s">
        <v>285</v>
      </c>
      <c r="B186" t="s">
        <v>286</v>
      </c>
      <c r="C186" s="1">
        <v>45689</v>
      </c>
      <c r="D186">
        <v>50</v>
      </c>
      <c r="E186" t="str">
        <f>IF(Table1[[#This Row],[Age]]&lt;=19,"Teenager",
 IF(Table1[[#This Row],[Age]]&lt;=29,"Young Adult",
 IF(Table1[[#This Row],[Age]]&lt;=39,"Adult",
 IF(Table1[[#This Row],[Age]]&lt;=54,"Middle-Aged Adult",
 IF(Table1[[#This Row],[Age]]&lt;=64,"Pre-Retirement",
 "Senior/Retiree")))))</f>
        <v>Middle-Aged Adult</v>
      </c>
      <c r="F186" t="s">
        <v>176</v>
      </c>
      <c r="G186" t="e">
        <f>VLOOKUP(Table1[[#This Row],[State]],#REF!,2,FALSE)</f>
        <v>#REF!</v>
      </c>
      <c r="H186" t="s">
        <v>36</v>
      </c>
      <c r="I186">
        <f>COUNTIF(A:A,Table1[[#This Row],[Customer ID]])</f>
        <v>2</v>
      </c>
      <c r="J186" t="str">
        <f>IF(Table1[[#This Row],[Device Count]]&gt;1,"Multiple Devices", "Single Device")</f>
        <v>Multiple Devices</v>
      </c>
      <c r="K186" t="s">
        <v>30</v>
      </c>
      <c r="L186" s="26">
        <v>4</v>
      </c>
      <c r="M186" t="s">
        <v>114</v>
      </c>
      <c r="N186">
        <v>28</v>
      </c>
      <c r="O18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86" t="s">
        <v>57</v>
      </c>
      <c r="Q186" s="2">
        <v>150000</v>
      </c>
      <c r="R186">
        <v>12</v>
      </c>
      <c r="S186" s="3">
        <v>1800000</v>
      </c>
      <c r="T186" s="3">
        <f>SUMIF(A:A,Table1[[#This Row],[Customer ID]],S:S)</f>
        <v>1872000</v>
      </c>
      <c r="U186" s="3" t="str" cm="1">
        <f t="array" ref="U186">_xlfn.SWITCH(TRUE,
Table1[[#This Row],[Total user revenue]]&gt;=1500000,"High-Premium",
Table1[[#This Row],[Total user revenue]]&gt;=500000,"Premium",
Table1[[#This Row],[Total user revenue]]&gt;=100000,"Standard",
"Basic")</f>
        <v>High-Premium</v>
      </c>
      <c r="V186" s="32">
        <f>SUMIF(A:A,Table1[[#This Row],[Customer ID]],W:W)</f>
        <v>192.28</v>
      </c>
      <c r="W186">
        <v>138.57</v>
      </c>
      <c r="X186" t="s">
        <v>39</v>
      </c>
      <c r="Y186" s="6">
        <f>COUNTIFS(Table1[MTN Device],Table1[[#This Row],[MTN Device]],Table1[Customer Churn Status],"Yes")/COUNTIF(Table1[MTN Device],Table1[[#This Row],[MTN Device]])</f>
        <v>0.27947598253275108</v>
      </c>
      <c r="Z186">
        <f>IF(Table1[[#This Row],[Customer Churn Status]]="Yes", 1, 0)</f>
        <v>0</v>
      </c>
      <c r="AA186" t="str">
        <f>IF(Table1[[#This Row],[Reasons for Churn]]= "No reason", "No Reason", "Churned")</f>
        <v>No Reason</v>
      </c>
      <c r="AB186" t="s">
        <v>1083</v>
      </c>
      <c r="AC186">
        <f t="shared" si="2"/>
        <v>30</v>
      </c>
    </row>
    <row r="187" spans="1:29" x14ac:dyDescent="0.25">
      <c r="A187" t="s">
        <v>285</v>
      </c>
      <c r="B187" t="s">
        <v>286</v>
      </c>
      <c r="C187" s="1">
        <v>45689</v>
      </c>
      <c r="D187">
        <v>50</v>
      </c>
      <c r="E187" t="str">
        <f>IF(Table1[[#This Row],[Age]]&lt;=19,"Teenager",
 IF(Table1[[#This Row],[Age]]&lt;=29,"Young Adult",
 IF(Table1[[#This Row],[Age]]&lt;=39,"Adult",
 IF(Table1[[#This Row],[Age]]&lt;=54,"Middle-Aged Adult",
 IF(Table1[[#This Row],[Age]]&lt;=64,"Pre-Retirement",
 "Senior/Retiree")))))</f>
        <v>Middle-Aged Adult</v>
      </c>
      <c r="F187" t="s">
        <v>176</v>
      </c>
      <c r="G187" t="e">
        <f>VLOOKUP(Table1[[#This Row],[State]],#REF!,2,FALSE)</f>
        <v>#REF!</v>
      </c>
      <c r="H187" t="s">
        <v>41</v>
      </c>
      <c r="I187">
        <f>COUNTIF(A:A,Table1[[#This Row],[Customer ID]])</f>
        <v>2</v>
      </c>
      <c r="J187" t="str">
        <f>IF(Table1[[#This Row],[Device Count]]&gt;1,"Multiple Devices", "Single Device")</f>
        <v>Multiple Devices</v>
      </c>
      <c r="K187" t="s">
        <v>30</v>
      </c>
      <c r="L187" s="26">
        <v>4</v>
      </c>
      <c r="M187" t="s">
        <v>114</v>
      </c>
      <c r="N187">
        <v>28</v>
      </c>
      <c r="O18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87" t="s">
        <v>62</v>
      </c>
      <c r="Q187" s="2">
        <v>24000</v>
      </c>
      <c r="R187">
        <v>3</v>
      </c>
      <c r="S187" s="3">
        <v>72000</v>
      </c>
      <c r="T187" s="3">
        <f>SUMIF(A:A,Table1[[#This Row],[Customer ID]],S:S)</f>
        <v>1872000</v>
      </c>
      <c r="U187" s="3" t="str" cm="1">
        <f t="array" ref="U187">_xlfn.SWITCH(TRUE,
Table1[[#This Row],[Total user revenue]]&gt;=1500000,"High-Premium",
Table1[[#This Row],[Total user revenue]]&gt;=500000,"Premium",
Table1[[#This Row],[Total user revenue]]&gt;=100000,"Standard",
"Basic")</f>
        <v>High-Premium</v>
      </c>
      <c r="V187" s="32">
        <f>SUMIF(A:A,Table1[[#This Row],[Customer ID]],W:W)</f>
        <v>192.28</v>
      </c>
      <c r="W187">
        <v>53.71</v>
      </c>
      <c r="X187" t="s">
        <v>39</v>
      </c>
      <c r="Y187" s="6">
        <f>COUNTIFS(Table1[MTN Device],Table1[[#This Row],[MTN Device]],Table1[Customer Churn Status],"Yes")/COUNTIF(Table1[MTN Device],Table1[[#This Row],[MTN Device]])</f>
        <v>0.26754385964912281</v>
      </c>
      <c r="Z187">
        <f>IF(Table1[[#This Row],[Customer Churn Status]]="Yes", 1, 0)</f>
        <v>0</v>
      </c>
      <c r="AA187" t="str">
        <f>IF(Table1[[#This Row],[Reasons for Churn]]= "No reason", "No Reason", "Churned")</f>
        <v>No Reason</v>
      </c>
      <c r="AB187" t="s">
        <v>1083</v>
      </c>
      <c r="AC187">
        <f t="shared" si="2"/>
        <v>30</v>
      </c>
    </row>
    <row r="188" spans="1:29" x14ac:dyDescent="0.25">
      <c r="A188" t="s">
        <v>287</v>
      </c>
      <c r="B188" t="s">
        <v>288</v>
      </c>
      <c r="C188" s="1">
        <v>45717</v>
      </c>
      <c r="D188">
        <v>26</v>
      </c>
      <c r="E188" t="str">
        <f>IF(Table1[[#This Row],[Age]]&lt;=19,"Teenager",
 IF(Table1[[#This Row],[Age]]&lt;=29,"Young Adult",
 IF(Table1[[#This Row],[Age]]&lt;=39,"Adult",
 IF(Table1[[#This Row],[Age]]&lt;=54,"Middle-Aged Adult",
 IF(Table1[[#This Row],[Age]]&lt;=64,"Pre-Retirement",
 "Senior/Retiree")))))</f>
        <v>Young Adult</v>
      </c>
      <c r="F188" t="s">
        <v>19</v>
      </c>
      <c r="G188" t="e">
        <f>VLOOKUP(Table1[[#This Row],[State]],#REF!,2,FALSE)</f>
        <v>#REF!</v>
      </c>
      <c r="H188" t="s">
        <v>36</v>
      </c>
      <c r="I188">
        <f>COUNTIF(A:A,Table1[[#This Row],[Customer ID]])</f>
        <v>3</v>
      </c>
      <c r="J188" t="str">
        <f>IF(Table1[[#This Row],[Device Count]]&gt;1,"Multiple Devices", "Single Device")</f>
        <v>Multiple Devices</v>
      </c>
      <c r="K188" t="s">
        <v>21</v>
      </c>
      <c r="L188" s="26">
        <v>3</v>
      </c>
      <c r="M188" t="s">
        <v>50</v>
      </c>
      <c r="N188">
        <v>35</v>
      </c>
      <c r="O18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88" t="s">
        <v>105</v>
      </c>
      <c r="Q188" s="2">
        <v>75000</v>
      </c>
      <c r="R188">
        <v>15</v>
      </c>
      <c r="S188" s="3">
        <v>1125000</v>
      </c>
      <c r="T188" s="3">
        <f>SUMIF(A:A,Table1[[#This Row],[Customer ID]],S:S)</f>
        <v>1248000</v>
      </c>
      <c r="U188" s="3" t="str" cm="1">
        <f t="array" ref="U188">_xlfn.SWITCH(TRUE,
Table1[[#This Row],[Total user revenue]]&gt;=1500000,"High-Premium",
Table1[[#This Row],[Total user revenue]]&gt;=500000,"Premium",
Table1[[#This Row],[Total user revenue]]&gt;=100000,"Standard",
"Basic")</f>
        <v>Premium</v>
      </c>
      <c r="V188" s="32">
        <f>SUMIF(A:A,Table1[[#This Row],[Customer ID]],W:W)</f>
        <v>178.72</v>
      </c>
      <c r="W188">
        <v>33.75</v>
      </c>
      <c r="X188" t="s">
        <v>24</v>
      </c>
      <c r="Y188" s="6">
        <f>COUNTIFS(Table1[MTN Device],Table1[[#This Row],[MTN Device]],Table1[Customer Churn Status],"Yes")/COUNTIF(Table1[MTN Device],Table1[[#This Row],[MTN Device]])</f>
        <v>0.27947598253275108</v>
      </c>
      <c r="Z188">
        <f>IF(Table1[[#This Row],[Customer Churn Status]]="Yes", 1, 0)</f>
        <v>1</v>
      </c>
      <c r="AA188" t="str">
        <f>IF(Table1[[#This Row],[Reasons for Churn]]= "No reason", "No Reason", "Churned")</f>
        <v>Churned</v>
      </c>
      <c r="AB188" t="s">
        <v>96</v>
      </c>
      <c r="AC188">
        <f t="shared" si="2"/>
        <v>45</v>
      </c>
    </row>
    <row r="189" spans="1:29" x14ac:dyDescent="0.25">
      <c r="A189" t="s">
        <v>287</v>
      </c>
      <c r="B189" t="s">
        <v>288</v>
      </c>
      <c r="C189" s="1">
        <v>45717</v>
      </c>
      <c r="D189">
        <v>26</v>
      </c>
      <c r="E189" t="str">
        <f>IF(Table1[[#This Row],[Age]]&lt;=19,"Teenager",
 IF(Table1[[#This Row],[Age]]&lt;=29,"Young Adult",
 IF(Table1[[#This Row],[Age]]&lt;=39,"Adult",
 IF(Table1[[#This Row],[Age]]&lt;=54,"Middle-Aged Adult",
 IF(Table1[[#This Row],[Age]]&lt;=64,"Pre-Retirement",
 "Senior/Retiree")))))</f>
        <v>Young Adult</v>
      </c>
      <c r="F189" t="s">
        <v>19</v>
      </c>
      <c r="G189" t="e">
        <f>VLOOKUP(Table1[[#This Row],[State]],#REF!,2,FALSE)</f>
        <v>#REF!</v>
      </c>
      <c r="H189" t="s">
        <v>20</v>
      </c>
      <c r="I189">
        <f>COUNTIF(A:A,Table1[[#This Row],[Customer ID]])</f>
        <v>3</v>
      </c>
      <c r="J189" t="str">
        <f>IF(Table1[[#This Row],[Device Count]]&gt;1,"Multiple Devices", "Single Device")</f>
        <v>Multiple Devices</v>
      </c>
      <c r="K189" t="s">
        <v>21</v>
      </c>
      <c r="L189" s="26">
        <v>3</v>
      </c>
      <c r="M189" t="s">
        <v>50</v>
      </c>
      <c r="N189">
        <v>35</v>
      </c>
      <c r="O18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89" t="s">
        <v>51</v>
      </c>
      <c r="Q189" s="2">
        <v>9000</v>
      </c>
      <c r="R189">
        <v>12</v>
      </c>
      <c r="S189" s="3">
        <v>108000</v>
      </c>
      <c r="T189" s="3">
        <f>SUMIF(A:A,Table1[[#This Row],[Customer ID]],S:S)</f>
        <v>1248000</v>
      </c>
      <c r="U189" s="3" t="str" cm="1">
        <f t="array" ref="U189">_xlfn.SWITCH(TRUE,
Table1[[#This Row],[Total user revenue]]&gt;=1500000,"High-Premium",
Table1[[#This Row],[Total user revenue]]&gt;=500000,"Premium",
Table1[[#This Row],[Total user revenue]]&gt;=100000,"Standard",
"Basic")</f>
        <v>Premium</v>
      </c>
      <c r="V189" s="32">
        <f>SUMIF(A:A,Table1[[#This Row],[Customer ID]],W:W)</f>
        <v>178.72</v>
      </c>
      <c r="W189">
        <v>89.7</v>
      </c>
      <c r="X189" t="s">
        <v>24</v>
      </c>
      <c r="Y189" s="6">
        <f>COUNTIFS(Table1[MTN Device],Table1[[#This Row],[MTN Device]],Table1[Customer Churn Status],"Yes")/COUNTIF(Table1[MTN Device],Table1[[#This Row],[MTN Device]])</f>
        <v>0.30092592592592593</v>
      </c>
      <c r="Z189">
        <f>IF(Table1[[#This Row],[Customer Churn Status]]="Yes", 1, 0)</f>
        <v>1</v>
      </c>
      <c r="AA189" t="str">
        <f>IF(Table1[[#This Row],[Reasons for Churn]]= "No reason", "No Reason", "Churned")</f>
        <v>Churned</v>
      </c>
      <c r="AB189" t="s">
        <v>96</v>
      </c>
      <c r="AC189">
        <f t="shared" si="2"/>
        <v>45</v>
      </c>
    </row>
    <row r="190" spans="1:29" x14ac:dyDescent="0.25">
      <c r="A190" t="s">
        <v>287</v>
      </c>
      <c r="B190" t="s">
        <v>288</v>
      </c>
      <c r="C190" s="1">
        <v>45717</v>
      </c>
      <c r="D190">
        <v>26</v>
      </c>
      <c r="E190" t="str">
        <f>IF(Table1[[#This Row],[Age]]&lt;=19,"Teenager",
 IF(Table1[[#This Row],[Age]]&lt;=29,"Young Adult",
 IF(Table1[[#This Row],[Age]]&lt;=39,"Adult",
 IF(Table1[[#This Row],[Age]]&lt;=54,"Middle-Aged Adult",
 IF(Table1[[#This Row],[Age]]&lt;=64,"Pre-Retirement",
 "Senior/Retiree")))))</f>
        <v>Young Adult</v>
      </c>
      <c r="F190" t="s">
        <v>19</v>
      </c>
      <c r="G190" t="e">
        <f>VLOOKUP(Table1[[#This Row],[State]],#REF!,2,FALSE)</f>
        <v>#REF!</v>
      </c>
      <c r="H190" t="s">
        <v>29</v>
      </c>
      <c r="I190">
        <f>COUNTIF(A:A,Table1[[#This Row],[Customer ID]])</f>
        <v>3</v>
      </c>
      <c r="J190" t="str">
        <f>IF(Table1[[#This Row],[Device Count]]&gt;1,"Multiple Devices", "Single Device")</f>
        <v>Multiple Devices</v>
      </c>
      <c r="K190" t="s">
        <v>21</v>
      </c>
      <c r="L190" s="26">
        <v>3</v>
      </c>
      <c r="M190" t="s">
        <v>50</v>
      </c>
      <c r="N190">
        <v>35</v>
      </c>
      <c r="O19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90" t="s">
        <v>87</v>
      </c>
      <c r="Q190" s="2">
        <v>7500</v>
      </c>
      <c r="R190">
        <v>2</v>
      </c>
      <c r="S190" s="3">
        <v>15000</v>
      </c>
      <c r="T190" s="3">
        <f>SUMIF(A:A,Table1[[#This Row],[Customer ID]],S:S)</f>
        <v>1248000</v>
      </c>
      <c r="U190" s="3" t="str" cm="1">
        <f t="array" ref="U190">_xlfn.SWITCH(TRUE,
Table1[[#This Row],[Total user revenue]]&gt;=1500000,"High-Premium",
Table1[[#This Row],[Total user revenue]]&gt;=500000,"Premium",
Table1[[#This Row],[Total user revenue]]&gt;=100000,"Standard",
"Basic")</f>
        <v>Premium</v>
      </c>
      <c r="V190" s="32">
        <f>SUMIF(A:A,Table1[[#This Row],[Customer ID]],W:W)</f>
        <v>178.72</v>
      </c>
      <c r="W190">
        <v>55.27</v>
      </c>
      <c r="X190" t="s">
        <v>24</v>
      </c>
      <c r="Y190" s="6">
        <f>COUNTIFS(Table1[MTN Device],Table1[[#This Row],[MTN Device]],Table1[Customer Churn Status],"Yes")/COUNTIF(Table1[MTN Device],Table1[[#This Row],[MTN Device]])</f>
        <v>0.3122923588039867</v>
      </c>
      <c r="Z190">
        <f>IF(Table1[[#This Row],[Customer Churn Status]]="Yes", 1, 0)</f>
        <v>1</v>
      </c>
      <c r="AA190" t="str">
        <f>IF(Table1[[#This Row],[Reasons for Churn]]= "No reason", "No Reason", "Churned")</f>
        <v>Churned</v>
      </c>
      <c r="AB190" t="s">
        <v>96</v>
      </c>
      <c r="AC190">
        <f t="shared" si="2"/>
        <v>45</v>
      </c>
    </row>
    <row r="191" spans="1:29" x14ac:dyDescent="0.25">
      <c r="A191" t="s">
        <v>289</v>
      </c>
      <c r="B191" t="s">
        <v>290</v>
      </c>
      <c r="C191" s="1">
        <v>45689</v>
      </c>
      <c r="D191">
        <v>67</v>
      </c>
      <c r="E191" t="str">
        <f>IF(Table1[[#This Row],[Age]]&lt;=19,"Teenager",
 IF(Table1[[#This Row],[Age]]&lt;=29,"Young Adult",
 IF(Table1[[#This Row],[Age]]&lt;=39,"Adult",
 IF(Table1[[#This Row],[Age]]&lt;=54,"Middle-Aged Adult",
 IF(Table1[[#This Row],[Age]]&lt;=64,"Pre-Retirement",
 "Senior/Retiree")))))</f>
        <v>Senior/Retiree</v>
      </c>
      <c r="F191" t="s">
        <v>45</v>
      </c>
      <c r="G191" t="e">
        <f>VLOOKUP(Table1[[#This Row],[State]],#REF!,2,FALSE)</f>
        <v>#REF!</v>
      </c>
      <c r="H191" t="s">
        <v>41</v>
      </c>
      <c r="I191">
        <f>COUNTIF(A:A,Table1[[#This Row],[Customer ID]])</f>
        <v>2</v>
      </c>
      <c r="J191" t="str">
        <f>IF(Table1[[#This Row],[Device Count]]&gt;1,"Multiple Devices", "Single Device")</f>
        <v>Multiple Devices</v>
      </c>
      <c r="K191" t="s">
        <v>21</v>
      </c>
      <c r="L191" s="26">
        <v>5</v>
      </c>
      <c r="M191" t="s">
        <v>55</v>
      </c>
      <c r="N191">
        <v>2</v>
      </c>
      <c r="O19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91" t="s">
        <v>42</v>
      </c>
      <c r="Q191" s="2">
        <v>9000</v>
      </c>
      <c r="R191">
        <v>12</v>
      </c>
      <c r="S191" s="3">
        <v>108000</v>
      </c>
      <c r="T191" s="3">
        <f>SUMIF(A:A,Table1[[#This Row],[Customer ID]],S:S)</f>
        <v>174500</v>
      </c>
      <c r="U191" s="3" t="str" cm="1">
        <f t="array" ref="U191">_xlfn.SWITCH(TRUE,
Table1[[#This Row],[Total user revenue]]&gt;=1500000,"High-Premium",
Table1[[#This Row],[Total user revenue]]&gt;=500000,"Premium",
Table1[[#This Row],[Total user revenue]]&gt;=100000,"Standard",
"Basic")</f>
        <v>Standard</v>
      </c>
      <c r="V191" s="32">
        <f>SUMIF(A:A,Table1[[#This Row],[Customer ID]],W:W)</f>
        <v>124.46</v>
      </c>
      <c r="W191">
        <v>47.58</v>
      </c>
      <c r="X191" t="s">
        <v>39</v>
      </c>
      <c r="Y191" s="6">
        <f>COUNTIFS(Table1[MTN Device],Table1[[#This Row],[MTN Device]],Table1[Customer Churn Status],"Yes")/COUNTIF(Table1[MTN Device],Table1[[#This Row],[MTN Device]])</f>
        <v>0.26754385964912281</v>
      </c>
      <c r="Z191">
        <f>IF(Table1[[#This Row],[Customer Churn Status]]="Yes", 1, 0)</f>
        <v>0</v>
      </c>
      <c r="AA191" t="str">
        <f>IF(Table1[[#This Row],[Reasons for Churn]]= "No reason", "No Reason", "Churned")</f>
        <v>No Reason</v>
      </c>
      <c r="AB191" t="s">
        <v>1083</v>
      </c>
      <c r="AC191">
        <f t="shared" si="2"/>
        <v>40</v>
      </c>
    </row>
    <row r="192" spans="1:29" x14ac:dyDescent="0.25">
      <c r="A192" t="s">
        <v>289</v>
      </c>
      <c r="B192" t="s">
        <v>290</v>
      </c>
      <c r="C192" s="1">
        <v>45689</v>
      </c>
      <c r="D192">
        <v>67</v>
      </c>
      <c r="E192" t="str">
        <f>IF(Table1[[#This Row],[Age]]&lt;=19,"Teenager",
 IF(Table1[[#This Row],[Age]]&lt;=29,"Young Adult",
 IF(Table1[[#This Row],[Age]]&lt;=39,"Adult",
 IF(Table1[[#This Row],[Age]]&lt;=54,"Middle-Aged Adult",
 IF(Table1[[#This Row],[Age]]&lt;=64,"Pre-Retirement",
 "Senior/Retiree")))))</f>
        <v>Senior/Retiree</v>
      </c>
      <c r="F192" t="s">
        <v>45</v>
      </c>
      <c r="G192" t="e">
        <f>VLOOKUP(Table1[[#This Row],[State]],#REF!,2,FALSE)</f>
        <v>#REF!</v>
      </c>
      <c r="H192" t="s">
        <v>29</v>
      </c>
      <c r="I192">
        <f>COUNTIF(A:A,Table1[[#This Row],[Customer ID]])</f>
        <v>2</v>
      </c>
      <c r="J192" t="str">
        <f>IF(Table1[[#This Row],[Device Count]]&gt;1,"Multiple Devices", "Single Device")</f>
        <v>Multiple Devices</v>
      </c>
      <c r="K192" t="s">
        <v>21</v>
      </c>
      <c r="L192" s="26">
        <v>5</v>
      </c>
      <c r="M192" t="s">
        <v>55</v>
      </c>
      <c r="N192">
        <v>2</v>
      </c>
      <c r="O19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192" t="s">
        <v>56</v>
      </c>
      <c r="Q192" s="2">
        <v>3500</v>
      </c>
      <c r="R192">
        <v>19</v>
      </c>
      <c r="S192" s="3">
        <v>66500</v>
      </c>
      <c r="T192" s="3">
        <f>SUMIF(A:A,Table1[[#This Row],[Customer ID]],S:S)</f>
        <v>174500</v>
      </c>
      <c r="U192" s="3" t="str" cm="1">
        <f t="array" ref="U192">_xlfn.SWITCH(TRUE,
Table1[[#This Row],[Total user revenue]]&gt;=1500000,"High-Premium",
Table1[[#This Row],[Total user revenue]]&gt;=500000,"Premium",
Table1[[#This Row],[Total user revenue]]&gt;=100000,"Standard",
"Basic")</f>
        <v>Standard</v>
      </c>
      <c r="V192" s="32">
        <f>SUMIF(A:A,Table1[[#This Row],[Customer ID]],W:W)</f>
        <v>124.46</v>
      </c>
      <c r="W192">
        <v>76.88</v>
      </c>
      <c r="X192" t="s">
        <v>39</v>
      </c>
      <c r="Y192" s="6">
        <f>COUNTIFS(Table1[MTN Device],Table1[[#This Row],[MTN Device]],Table1[Customer Churn Status],"Yes")/COUNTIF(Table1[MTN Device],Table1[[#This Row],[MTN Device]])</f>
        <v>0.3122923588039867</v>
      </c>
      <c r="Z192">
        <f>IF(Table1[[#This Row],[Customer Churn Status]]="Yes", 1, 0)</f>
        <v>0</v>
      </c>
      <c r="AA192" t="str">
        <f>IF(Table1[[#This Row],[Reasons for Churn]]= "No reason", "No Reason", "Churned")</f>
        <v>No Reason</v>
      </c>
      <c r="AB192" t="s">
        <v>1083</v>
      </c>
      <c r="AC192">
        <f t="shared" si="2"/>
        <v>40</v>
      </c>
    </row>
    <row r="193" spans="1:29" x14ac:dyDescent="0.25">
      <c r="A193" t="s">
        <v>291</v>
      </c>
      <c r="B193" t="s">
        <v>292</v>
      </c>
      <c r="C193" s="1">
        <v>45689</v>
      </c>
      <c r="D193">
        <v>35</v>
      </c>
      <c r="E193" t="str">
        <f>IF(Table1[[#This Row],[Age]]&lt;=19,"Teenager",
 IF(Table1[[#This Row],[Age]]&lt;=29,"Young Adult",
 IF(Table1[[#This Row],[Age]]&lt;=39,"Adult",
 IF(Table1[[#This Row],[Age]]&lt;=54,"Middle-Aged Adult",
 IF(Table1[[#This Row],[Age]]&lt;=64,"Pre-Retirement",
 "Senior/Retiree")))))</f>
        <v>Adult</v>
      </c>
      <c r="F193" t="s">
        <v>198</v>
      </c>
      <c r="G193" t="e">
        <f>VLOOKUP(Table1[[#This Row],[State]],#REF!,2,FALSE)</f>
        <v>#REF!</v>
      </c>
      <c r="H193" t="s">
        <v>36</v>
      </c>
      <c r="I193">
        <f>COUNTIF(A:A,Table1[[#This Row],[Customer ID]])</f>
        <v>3</v>
      </c>
      <c r="J193" t="str">
        <f>IF(Table1[[#This Row],[Device Count]]&gt;1,"Multiple Devices", "Single Device")</f>
        <v>Multiple Devices</v>
      </c>
      <c r="K193" t="s">
        <v>30</v>
      </c>
      <c r="L193" s="26">
        <v>1</v>
      </c>
      <c r="M193" t="s">
        <v>37</v>
      </c>
      <c r="N193">
        <v>24</v>
      </c>
      <c r="O19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93" t="s">
        <v>62</v>
      </c>
      <c r="Q193" s="2">
        <v>24000</v>
      </c>
      <c r="R193">
        <v>4</v>
      </c>
      <c r="S193" s="3">
        <v>96000</v>
      </c>
      <c r="T193" s="3">
        <f>SUMIF(A:A,Table1[[#This Row],[Customer ID]],S:S)</f>
        <v>469000</v>
      </c>
      <c r="U193" s="3" t="str" cm="1">
        <f t="array" ref="U193">_xlfn.SWITCH(TRUE,
Table1[[#This Row],[Total user revenue]]&gt;=1500000,"High-Premium",
Table1[[#This Row],[Total user revenue]]&gt;=500000,"Premium",
Table1[[#This Row],[Total user revenue]]&gt;=100000,"Standard",
"Basic")</f>
        <v>Standard</v>
      </c>
      <c r="V193" s="32">
        <f>SUMIF(A:A,Table1[[#This Row],[Customer ID]],W:W)</f>
        <v>275.27</v>
      </c>
      <c r="W193">
        <v>50.3</v>
      </c>
      <c r="X193" t="s">
        <v>39</v>
      </c>
      <c r="Y193" s="6">
        <f>COUNTIFS(Table1[MTN Device],Table1[[#This Row],[MTN Device]],Table1[Customer Churn Status],"Yes")/COUNTIF(Table1[MTN Device],Table1[[#This Row],[MTN Device]])</f>
        <v>0.27947598253275108</v>
      </c>
      <c r="Z193">
        <f>IF(Table1[[#This Row],[Customer Churn Status]]="Yes", 1, 0)</f>
        <v>0</v>
      </c>
      <c r="AA193" t="str">
        <f>IF(Table1[[#This Row],[Reasons for Churn]]= "No reason", "No Reason", "Churned")</f>
        <v>No Reason</v>
      </c>
      <c r="AB193" t="s">
        <v>1083</v>
      </c>
      <c r="AC193">
        <f t="shared" si="2"/>
        <v>80</v>
      </c>
    </row>
    <row r="194" spans="1:29" x14ac:dyDescent="0.25">
      <c r="A194" t="s">
        <v>291</v>
      </c>
      <c r="B194" t="s">
        <v>292</v>
      </c>
      <c r="C194" s="1">
        <v>45689</v>
      </c>
      <c r="D194">
        <v>35</v>
      </c>
      <c r="E194" t="str">
        <f>IF(Table1[[#This Row],[Age]]&lt;=19,"Teenager",
 IF(Table1[[#This Row],[Age]]&lt;=29,"Young Adult",
 IF(Table1[[#This Row],[Age]]&lt;=39,"Adult",
 IF(Table1[[#This Row],[Age]]&lt;=54,"Middle-Aged Adult",
 IF(Table1[[#This Row],[Age]]&lt;=64,"Pre-Retirement",
 "Senior/Retiree")))))</f>
        <v>Adult</v>
      </c>
      <c r="F194" t="s">
        <v>198</v>
      </c>
      <c r="G194" t="e">
        <f>VLOOKUP(Table1[[#This Row],[State]],#REF!,2,FALSE)</f>
        <v>#REF!</v>
      </c>
      <c r="H194" t="s">
        <v>29</v>
      </c>
      <c r="I194">
        <f>COUNTIF(A:A,Table1[[#This Row],[Customer ID]])</f>
        <v>3</v>
      </c>
      <c r="J194" t="str">
        <f>IF(Table1[[#This Row],[Device Count]]&gt;1,"Multiple Devices", "Single Device")</f>
        <v>Multiple Devices</v>
      </c>
      <c r="K194" t="s">
        <v>30</v>
      </c>
      <c r="L194" s="26">
        <v>1</v>
      </c>
      <c r="M194" t="s">
        <v>37</v>
      </c>
      <c r="N194">
        <v>24</v>
      </c>
      <c r="O19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94" t="s">
        <v>58</v>
      </c>
      <c r="Q194" s="2">
        <v>16000</v>
      </c>
      <c r="R194">
        <v>16</v>
      </c>
      <c r="S194" s="3">
        <v>256000</v>
      </c>
      <c r="T194" s="3">
        <f>SUMIF(A:A,Table1[[#This Row],[Customer ID]],S:S)</f>
        <v>469000</v>
      </c>
      <c r="U194" s="3" t="str" cm="1">
        <f t="array" ref="U194">_xlfn.SWITCH(TRUE,
Table1[[#This Row],[Total user revenue]]&gt;=1500000,"High-Premium",
Table1[[#This Row],[Total user revenue]]&gt;=500000,"Premium",
Table1[[#This Row],[Total user revenue]]&gt;=100000,"Standard",
"Basic")</f>
        <v>Standard</v>
      </c>
      <c r="V194" s="32">
        <f>SUMIF(A:A,Table1[[#This Row],[Customer ID]],W:W)</f>
        <v>275.27</v>
      </c>
      <c r="W194">
        <v>147.27000000000001</v>
      </c>
      <c r="X194" t="s">
        <v>39</v>
      </c>
      <c r="Y194" s="6">
        <f>COUNTIFS(Table1[MTN Device],Table1[[#This Row],[MTN Device]],Table1[Customer Churn Status],"Yes")/COUNTIF(Table1[MTN Device],Table1[[#This Row],[MTN Device]])</f>
        <v>0.3122923588039867</v>
      </c>
      <c r="Z194">
        <f>IF(Table1[[#This Row],[Customer Churn Status]]="Yes", 1, 0)</f>
        <v>0</v>
      </c>
      <c r="AA194" t="str">
        <f>IF(Table1[[#This Row],[Reasons for Churn]]= "No reason", "No Reason", "Churned")</f>
        <v>No Reason</v>
      </c>
      <c r="AB194" t="s">
        <v>1083</v>
      </c>
      <c r="AC194">
        <f t="shared" ref="AC194:AC257" si="3">IF(L194=1,50,IF(L194=2,40,IF(L194=3,20,IF(L194=4,10,IF(L194=5,5,0)))))
+ IF(N194&lt;=3,30,IF(N194&lt;=12,20,IF(N194&lt;=24,10,5)))
+ IF(I194&gt;=3,10,5)
+ IF(V194&gt;150,10,0)</f>
        <v>80</v>
      </c>
    </row>
    <row r="195" spans="1:29" x14ac:dyDescent="0.25">
      <c r="A195" t="s">
        <v>291</v>
      </c>
      <c r="B195" t="s">
        <v>292</v>
      </c>
      <c r="C195" s="1">
        <v>45689</v>
      </c>
      <c r="D195">
        <v>35</v>
      </c>
      <c r="E195" t="str">
        <f>IF(Table1[[#This Row],[Age]]&lt;=19,"Teenager",
 IF(Table1[[#This Row],[Age]]&lt;=29,"Young Adult",
 IF(Table1[[#This Row],[Age]]&lt;=39,"Adult",
 IF(Table1[[#This Row],[Age]]&lt;=54,"Middle-Aged Adult",
 IF(Table1[[#This Row],[Age]]&lt;=64,"Pre-Retirement",
 "Senior/Retiree")))))</f>
        <v>Adult</v>
      </c>
      <c r="F195" t="s">
        <v>198</v>
      </c>
      <c r="G195" t="e">
        <f>VLOOKUP(Table1[[#This Row],[State]],#REF!,2,FALSE)</f>
        <v>#REF!</v>
      </c>
      <c r="H195" t="s">
        <v>29</v>
      </c>
      <c r="I195">
        <f>COUNTIF(A:A,Table1[[#This Row],[Customer ID]])</f>
        <v>3</v>
      </c>
      <c r="J195" t="str">
        <f>IF(Table1[[#This Row],[Device Count]]&gt;1,"Multiple Devices", "Single Device")</f>
        <v>Multiple Devices</v>
      </c>
      <c r="K195" t="s">
        <v>30</v>
      </c>
      <c r="L195" s="26">
        <v>1</v>
      </c>
      <c r="M195" t="s">
        <v>37</v>
      </c>
      <c r="N195">
        <v>24</v>
      </c>
      <c r="O19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95" t="s">
        <v>193</v>
      </c>
      <c r="Q195" s="2">
        <v>6500</v>
      </c>
      <c r="R195">
        <v>18</v>
      </c>
      <c r="S195" s="3">
        <v>117000</v>
      </c>
      <c r="T195" s="3">
        <f>SUMIF(A:A,Table1[[#This Row],[Customer ID]],S:S)</f>
        <v>469000</v>
      </c>
      <c r="U195" s="3" t="str" cm="1">
        <f t="array" ref="U195">_xlfn.SWITCH(TRUE,
Table1[[#This Row],[Total user revenue]]&gt;=1500000,"High-Premium",
Table1[[#This Row],[Total user revenue]]&gt;=500000,"Premium",
Table1[[#This Row],[Total user revenue]]&gt;=100000,"Standard",
"Basic")</f>
        <v>Standard</v>
      </c>
      <c r="V195" s="32">
        <f>SUMIF(A:A,Table1[[#This Row],[Customer ID]],W:W)</f>
        <v>275.27</v>
      </c>
      <c r="W195">
        <v>77.7</v>
      </c>
      <c r="X195" t="s">
        <v>39</v>
      </c>
      <c r="Y195" s="6">
        <f>COUNTIFS(Table1[MTN Device],Table1[[#This Row],[MTN Device]],Table1[Customer Churn Status],"Yes")/COUNTIF(Table1[MTN Device],Table1[[#This Row],[MTN Device]])</f>
        <v>0.3122923588039867</v>
      </c>
      <c r="Z195">
        <f>IF(Table1[[#This Row],[Customer Churn Status]]="Yes", 1, 0)</f>
        <v>0</v>
      </c>
      <c r="AA195" t="str">
        <f>IF(Table1[[#This Row],[Reasons for Churn]]= "No reason", "No Reason", "Churned")</f>
        <v>No Reason</v>
      </c>
      <c r="AB195" t="s">
        <v>1083</v>
      </c>
      <c r="AC195">
        <f t="shared" si="3"/>
        <v>80</v>
      </c>
    </row>
    <row r="196" spans="1:29" x14ac:dyDescent="0.25">
      <c r="A196" t="s">
        <v>293</v>
      </c>
      <c r="B196" t="s">
        <v>294</v>
      </c>
      <c r="C196" s="1">
        <v>45717</v>
      </c>
      <c r="D196">
        <v>49</v>
      </c>
      <c r="E196" t="str">
        <f>IF(Table1[[#This Row],[Age]]&lt;=19,"Teenager",
 IF(Table1[[#This Row],[Age]]&lt;=29,"Young Adult",
 IF(Table1[[#This Row],[Age]]&lt;=39,"Adult",
 IF(Table1[[#This Row],[Age]]&lt;=54,"Middle-Aged Adult",
 IF(Table1[[#This Row],[Age]]&lt;=64,"Pre-Retirement",
 "Senior/Retiree")))))</f>
        <v>Middle-Aged Adult</v>
      </c>
      <c r="F196" t="s">
        <v>143</v>
      </c>
      <c r="G196" t="e">
        <f>VLOOKUP(Table1[[#This Row],[State]],#REF!,2,FALSE)</f>
        <v>#REF!</v>
      </c>
      <c r="H196" t="s">
        <v>29</v>
      </c>
      <c r="I196">
        <f>COUNTIF(A:A,Table1[[#This Row],[Customer ID]])</f>
        <v>1</v>
      </c>
      <c r="J196" t="str">
        <f>IF(Table1[[#This Row],[Device Count]]&gt;1,"Multiple Devices", "Single Device")</f>
        <v>Single Device</v>
      </c>
      <c r="K196" t="s">
        <v>30</v>
      </c>
      <c r="L196" s="26">
        <v>4</v>
      </c>
      <c r="M196" t="s">
        <v>114</v>
      </c>
      <c r="N196">
        <v>14</v>
      </c>
      <c r="O19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196" t="s">
        <v>164</v>
      </c>
      <c r="Q196" s="2">
        <v>600</v>
      </c>
      <c r="R196">
        <v>15</v>
      </c>
      <c r="S196" s="3">
        <v>9000</v>
      </c>
      <c r="T196" s="3">
        <f>SUMIF(A:A,Table1[[#This Row],[Customer ID]],S:S)</f>
        <v>9000</v>
      </c>
      <c r="U196" s="3" t="str" cm="1">
        <f t="array" ref="U196">_xlfn.SWITCH(TRUE,
Table1[[#This Row],[Total user revenue]]&gt;=1500000,"High-Premium",
Table1[[#This Row],[Total user revenue]]&gt;=500000,"Premium",
Table1[[#This Row],[Total user revenue]]&gt;=100000,"Standard",
"Basic")</f>
        <v>Basic</v>
      </c>
      <c r="V196" s="32">
        <f>SUMIF(A:A,Table1[[#This Row],[Customer ID]],W:W)</f>
        <v>179.79</v>
      </c>
      <c r="W196">
        <v>179.79</v>
      </c>
      <c r="X196" t="s">
        <v>24</v>
      </c>
      <c r="Y196" s="6">
        <f>COUNTIFS(Table1[MTN Device],Table1[[#This Row],[MTN Device]],Table1[Customer Churn Status],"Yes")/COUNTIF(Table1[MTN Device],Table1[[#This Row],[MTN Device]])</f>
        <v>0.3122923588039867</v>
      </c>
      <c r="Z196">
        <f>IF(Table1[[#This Row],[Customer Churn Status]]="Yes", 1, 0)</f>
        <v>1</v>
      </c>
      <c r="AA196" t="str">
        <f>IF(Table1[[#This Row],[Reasons for Churn]]= "No reason", "No Reason", "Churned")</f>
        <v>Churned</v>
      </c>
      <c r="AB196" t="s">
        <v>265</v>
      </c>
      <c r="AC196">
        <f t="shared" si="3"/>
        <v>35</v>
      </c>
    </row>
    <row r="197" spans="1:29" x14ac:dyDescent="0.25">
      <c r="A197" t="s">
        <v>295</v>
      </c>
      <c r="B197" t="s">
        <v>296</v>
      </c>
      <c r="C197" s="1">
        <v>45717</v>
      </c>
      <c r="D197">
        <v>56</v>
      </c>
      <c r="E197" t="str">
        <f>IF(Table1[[#This Row],[Age]]&lt;=19,"Teenager",
 IF(Table1[[#This Row],[Age]]&lt;=29,"Young Adult",
 IF(Table1[[#This Row],[Age]]&lt;=39,"Adult",
 IF(Table1[[#This Row],[Age]]&lt;=54,"Middle-Aged Adult",
 IF(Table1[[#This Row],[Age]]&lt;=64,"Pre-Retirement",
 "Senior/Retiree")))))</f>
        <v>Pre-Retirement</v>
      </c>
      <c r="F197" t="s">
        <v>152</v>
      </c>
      <c r="G197" t="e">
        <f>VLOOKUP(Table1[[#This Row],[State]],#REF!,2,FALSE)</f>
        <v>#REF!</v>
      </c>
      <c r="H197" t="s">
        <v>20</v>
      </c>
      <c r="I197">
        <f>COUNTIF(A:A,Table1[[#This Row],[Customer ID]])</f>
        <v>3</v>
      </c>
      <c r="J197" t="str">
        <f>IF(Table1[[#This Row],[Device Count]]&gt;1,"Multiple Devices", "Single Device")</f>
        <v>Multiple Devices</v>
      </c>
      <c r="K197" t="s">
        <v>21</v>
      </c>
      <c r="L197" s="26">
        <v>3</v>
      </c>
      <c r="M197" t="s">
        <v>50</v>
      </c>
      <c r="N197">
        <v>36</v>
      </c>
      <c r="O19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97" t="s">
        <v>58</v>
      </c>
      <c r="Q197" s="2">
        <v>16000</v>
      </c>
      <c r="R197">
        <v>5</v>
      </c>
      <c r="S197" s="3">
        <v>80000</v>
      </c>
      <c r="T197" s="3">
        <f>SUMIF(A:A,Table1[[#This Row],[Customer ID]],S:S)</f>
        <v>440350</v>
      </c>
      <c r="U197" s="3" t="str" cm="1">
        <f t="array" ref="U197">_xlfn.SWITCH(TRUE,
Table1[[#This Row],[Total user revenue]]&gt;=1500000,"High-Premium",
Table1[[#This Row],[Total user revenue]]&gt;=500000,"Premium",
Table1[[#This Row],[Total user revenue]]&gt;=100000,"Standard",
"Basic")</f>
        <v>Standard</v>
      </c>
      <c r="V197" s="32">
        <f>SUMIF(A:A,Table1[[#This Row],[Customer ID]],W:W)</f>
        <v>466.24</v>
      </c>
      <c r="W197">
        <v>197.03</v>
      </c>
      <c r="X197" t="s">
        <v>39</v>
      </c>
      <c r="Y197" s="6">
        <f>COUNTIFS(Table1[MTN Device],Table1[[#This Row],[MTN Device]],Table1[Customer Churn Status],"Yes")/COUNTIF(Table1[MTN Device],Table1[[#This Row],[MTN Device]])</f>
        <v>0.30092592592592593</v>
      </c>
      <c r="Z197">
        <f>IF(Table1[[#This Row],[Customer Churn Status]]="Yes", 1, 0)</f>
        <v>0</v>
      </c>
      <c r="AA197" t="str">
        <f>IF(Table1[[#This Row],[Reasons for Churn]]= "No reason", "No Reason", "Churned")</f>
        <v>No Reason</v>
      </c>
      <c r="AB197" t="s">
        <v>1083</v>
      </c>
      <c r="AC197">
        <f t="shared" si="3"/>
        <v>45</v>
      </c>
    </row>
    <row r="198" spans="1:29" x14ac:dyDescent="0.25">
      <c r="A198" t="s">
        <v>295</v>
      </c>
      <c r="B198" t="s">
        <v>296</v>
      </c>
      <c r="C198" s="1">
        <v>45717</v>
      </c>
      <c r="D198">
        <v>56</v>
      </c>
      <c r="E198" t="str">
        <f>IF(Table1[[#This Row],[Age]]&lt;=19,"Teenager",
 IF(Table1[[#This Row],[Age]]&lt;=29,"Young Adult",
 IF(Table1[[#This Row],[Age]]&lt;=39,"Adult",
 IF(Table1[[#This Row],[Age]]&lt;=54,"Middle-Aged Adult",
 IF(Table1[[#This Row],[Age]]&lt;=64,"Pre-Retirement",
 "Senior/Retiree")))))</f>
        <v>Pre-Retirement</v>
      </c>
      <c r="F198" t="s">
        <v>152</v>
      </c>
      <c r="G198" t="e">
        <f>VLOOKUP(Table1[[#This Row],[State]],#REF!,2,FALSE)</f>
        <v>#REF!</v>
      </c>
      <c r="H198" t="s">
        <v>29</v>
      </c>
      <c r="I198">
        <f>COUNTIF(A:A,Table1[[#This Row],[Customer ID]])</f>
        <v>3</v>
      </c>
      <c r="J198" t="str">
        <f>IF(Table1[[#This Row],[Device Count]]&gt;1,"Multiple Devices", "Single Device")</f>
        <v>Multiple Devices</v>
      </c>
      <c r="K198" t="s">
        <v>21</v>
      </c>
      <c r="L198" s="26">
        <v>3</v>
      </c>
      <c r="M198" t="s">
        <v>50</v>
      </c>
      <c r="N198">
        <v>36</v>
      </c>
      <c r="O19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98" t="s">
        <v>72</v>
      </c>
      <c r="Q198" s="2">
        <v>350</v>
      </c>
      <c r="R198">
        <v>1</v>
      </c>
      <c r="S198" s="3">
        <v>350</v>
      </c>
      <c r="T198" s="3">
        <f>SUMIF(A:A,Table1[[#This Row],[Customer ID]],S:S)</f>
        <v>440350</v>
      </c>
      <c r="U198" s="3" t="str" cm="1">
        <f t="array" ref="U198">_xlfn.SWITCH(TRUE,
Table1[[#This Row],[Total user revenue]]&gt;=1500000,"High-Premium",
Table1[[#This Row],[Total user revenue]]&gt;=500000,"Premium",
Table1[[#This Row],[Total user revenue]]&gt;=100000,"Standard",
"Basic")</f>
        <v>Standard</v>
      </c>
      <c r="V198" s="32">
        <f>SUMIF(A:A,Table1[[#This Row],[Customer ID]],W:W)</f>
        <v>466.24</v>
      </c>
      <c r="W198">
        <v>158.18</v>
      </c>
      <c r="X198" t="s">
        <v>39</v>
      </c>
      <c r="Y198" s="6">
        <f>COUNTIFS(Table1[MTN Device],Table1[[#This Row],[MTN Device]],Table1[Customer Churn Status],"Yes")/COUNTIF(Table1[MTN Device],Table1[[#This Row],[MTN Device]])</f>
        <v>0.3122923588039867</v>
      </c>
      <c r="Z198">
        <f>IF(Table1[[#This Row],[Customer Churn Status]]="Yes", 1, 0)</f>
        <v>0</v>
      </c>
      <c r="AA198" t="str">
        <f>IF(Table1[[#This Row],[Reasons for Churn]]= "No reason", "No Reason", "Churned")</f>
        <v>No Reason</v>
      </c>
      <c r="AB198" t="s">
        <v>1083</v>
      </c>
      <c r="AC198">
        <f t="shared" si="3"/>
        <v>45</v>
      </c>
    </row>
    <row r="199" spans="1:29" x14ac:dyDescent="0.25">
      <c r="A199" t="s">
        <v>295</v>
      </c>
      <c r="B199" t="s">
        <v>296</v>
      </c>
      <c r="C199" s="1">
        <v>45717</v>
      </c>
      <c r="D199">
        <v>56</v>
      </c>
      <c r="E199" t="str">
        <f>IF(Table1[[#This Row],[Age]]&lt;=19,"Teenager",
 IF(Table1[[#This Row],[Age]]&lt;=29,"Young Adult",
 IF(Table1[[#This Row],[Age]]&lt;=39,"Adult",
 IF(Table1[[#This Row],[Age]]&lt;=54,"Middle-Aged Adult",
 IF(Table1[[#This Row],[Age]]&lt;=64,"Pre-Retirement",
 "Senior/Retiree")))))</f>
        <v>Pre-Retirement</v>
      </c>
      <c r="F199" t="s">
        <v>152</v>
      </c>
      <c r="G199" t="e">
        <f>VLOOKUP(Table1[[#This Row],[State]],#REF!,2,FALSE)</f>
        <v>#REF!</v>
      </c>
      <c r="H199" t="s">
        <v>41</v>
      </c>
      <c r="I199">
        <f>COUNTIF(A:A,Table1[[#This Row],[Customer ID]])</f>
        <v>3</v>
      </c>
      <c r="J199" t="str">
        <f>IF(Table1[[#This Row],[Device Count]]&gt;1,"Multiple Devices", "Single Device")</f>
        <v>Multiple Devices</v>
      </c>
      <c r="K199" t="s">
        <v>21</v>
      </c>
      <c r="L199" s="26">
        <v>3</v>
      </c>
      <c r="M199" t="s">
        <v>50</v>
      </c>
      <c r="N199">
        <v>36</v>
      </c>
      <c r="O19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199" t="s">
        <v>65</v>
      </c>
      <c r="Q199" s="2">
        <v>30000</v>
      </c>
      <c r="R199">
        <v>12</v>
      </c>
      <c r="S199" s="3">
        <v>360000</v>
      </c>
      <c r="T199" s="3">
        <f>SUMIF(A:A,Table1[[#This Row],[Customer ID]],S:S)</f>
        <v>440350</v>
      </c>
      <c r="U199" s="3" t="str" cm="1">
        <f t="array" ref="U199">_xlfn.SWITCH(TRUE,
Table1[[#This Row],[Total user revenue]]&gt;=1500000,"High-Premium",
Table1[[#This Row],[Total user revenue]]&gt;=500000,"Premium",
Table1[[#This Row],[Total user revenue]]&gt;=100000,"Standard",
"Basic")</f>
        <v>Standard</v>
      </c>
      <c r="V199" s="32">
        <f>SUMIF(A:A,Table1[[#This Row],[Customer ID]],W:W)</f>
        <v>466.24</v>
      </c>
      <c r="W199">
        <v>111.03</v>
      </c>
      <c r="X199" t="s">
        <v>39</v>
      </c>
      <c r="Y199" s="6">
        <f>COUNTIFS(Table1[MTN Device],Table1[[#This Row],[MTN Device]],Table1[Customer Churn Status],"Yes")/COUNTIF(Table1[MTN Device],Table1[[#This Row],[MTN Device]])</f>
        <v>0.26754385964912281</v>
      </c>
      <c r="Z199">
        <f>IF(Table1[[#This Row],[Customer Churn Status]]="Yes", 1, 0)</f>
        <v>0</v>
      </c>
      <c r="AA199" t="str">
        <f>IF(Table1[[#This Row],[Reasons for Churn]]= "No reason", "No Reason", "Churned")</f>
        <v>No Reason</v>
      </c>
      <c r="AB199" t="s">
        <v>1083</v>
      </c>
      <c r="AC199">
        <f t="shared" si="3"/>
        <v>45</v>
      </c>
    </row>
    <row r="200" spans="1:29" x14ac:dyDescent="0.25">
      <c r="A200" t="s">
        <v>297</v>
      </c>
      <c r="B200" t="s">
        <v>298</v>
      </c>
      <c r="C200" s="1">
        <v>45689</v>
      </c>
      <c r="D200">
        <v>32</v>
      </c>
      <c r="E200" t="str">
        <f>IF(Table1[[#This Row],[Age]]&lt;=19,"Teenager",
 IF(Table1[[#This Row],[Age]]&lt;=29,"Young Adult",
 IF(Table1[[#This Row],[Age]]&lt;=39,"Adult",
 IF(Table1[[#This Row],[Age]]&lt;=54,"Middle-Aged Adult",
 IF(Table1[[#This Row],[Age]]&lt;=64,"Pre-Retirement",
 "Senior/Retiree")))))</f>
        <v>Adult</v>
      </c>
      <c r="F200" t="s">
        <v>299</v>
      </c>
      <c r="G200" t="e">
        <f>VLOOKUP(Table1[[#This Row],[State]],#REF!,2,FALSE)</f>
        <v>#REF!</v>
      </c>
      <c r="H200" t="s">
        <v>41</v>
      </c>
      <c r="I200">
        <f>COUNTIF(A:A,Table1[[#This Row],[Customer ID]])</f>
        <v>2</v>
      </c>
      <c r="J200" t="str">
        <f>IF(Table1[[#This Row],[Device Count]]&gt;1,"Multiple Devices", "Single Device")</f>
        <v>Multiple Devices</v>
      </c>
      <c r="K200" t="s">
        <v>21</v>
      </c>
      <c r="L200" s="26">
        <v>4</v>
      </c>
      <c r="M200" t="s">
        <v>114</v>
      </c>
      <c r="N200">
        <v>20</v>
      </c>
      <c r="O20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00" t="s">
        <v>65</v>
      </c>
      <c r="Q200" s="2">
        <v>30000</v>
      </c>
      <c r="R200">
        <v>15</v>
      </c>
      <c r="S200" s="3">
        <v>450000</v>
      </c>
      <c r="T200" s="3">
        <f>SUMIF(A:A,Table1[[#This Row],[Customer ID]],S:S)</f>
        <v>516000</v>
      </c>
      <c r="U200" s="3" t="str" cm="1">
        <f t="array" ref="U200">_xlfn.SWITCH(TRUE,
Table1[[#This Row],[Total user revenue]]&gt;=1500000,"High-Premium",
Table1[[#This Row],[Total user revenue]]&gt;=500000,"Premium",
Table1[[#This Row],[Total user revenue]]&gt;=100000,"Standard",
"Basic")</f>
        <v>Premium</v>
      </c>
      <c r="V200" s="32">
        <f>SUMIF(A:A,Table1[[#This Row],[Customer ID]],W:W)</f>
        <v>264.83000000000004</v>
      </c>
      <c r="W200">
        <v>128.65</v>
      </c>
      <c r="X200" t="s">
        <v>39</v>
      </c>
      <c r="Y200" s="6">
        <f>COUNTIFS(Table1[MTN Device],Table1[[#This Row],[MTN Device]],Table1[Customer Churn Status],"Yes")/COUNTIF(Table1[MTN Device],Table1[[#This Row],[MTN Device]])</f>
        <v>0.26754385964912281</v>
      </c>
      <c r="Z200">
        <f>IF(Table1[[#This Row],[Customer Churn Status]]="Yes", 1, 0)</f>
        <v>0</v>
      </c>
      <c r="AA200" t="str">
        <f>IF(Table1[[#This Row],[Reasons for Churn]]= "No reason", "No Reason", "Churned")</f>
        <v>No Reason</v>
      </c>
      <c r="AB200" t="s">
        <v>1083</v>
      </c>
      <c r="AC200">
        <f t="shared" si="3"/>
        <v>35</v>
      </c>
    </row>
    <row r="201" spans="1:29" x14ac:dyDescent="0.25">
      <c r="A201" t="s">
        <v>297</v>
      </c>
      <c r="B201" t="s">
        <v>298</v>
      </c>
      <c r="C201" s="1">
        <v>45689</v>
      </c>
      <c r="D201">
        <v>32</v>
      </c>
      <c r="E201" t="str">
        <f>IF(Table1[[#This Row],[Age]]&lt;=19,"Teenager",
 IF(Table1[[#This Row],[Age]]&lt;=29,"Young Adult",
 IF(Table1[[#This Row],[Age]]&lt;=39,"Adult",
 IF(Table1[[#This Row],[Age]]&lt;=54,"Middle-Aged Adult",
 IF(Table1[[#This Row],[Age]]&lt;=64,"Pre-Retirement",
 "Senior/Retiree")))))</f>
        <v>Adult</v>
      </c>
      <c r="F201" t="s">
        <v>299</v>
      </c>
      <c r="G201" t="e">
        <f>VLOOKUP(Table1[[#This Row],[State]],#REF!,2,FALSE)</f>
        <v>#REF!</v>
      </c>
      <c r="H201" t="s">
        <v>29</v>
      </c>
      <c r="I201">
        <f>COUNTIF(A:A,Table1[[#This Row],[Customer ID]])</f>
        <v>2</v>
      </c>
      <c r="J201" t="str">
        <f>IF(Table1[[#This Row],[Device Count]]&gt;1,"Multiple Devices", "Single Device")</f>
        <v>Multiple Devices</v>
      </c>
      <c r="K201" t="s">
        <v>21</v>
      </c>
      <c r="L201" s="26">
        <v>4</v>
      </c>
      <c r="M201" t="s">
        <v>114</v>
      </c>
      <c r="N201">
        <v>20</v>
      </c>
      <c r="O20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01" t="s">
        <v>31</v>
      </c>
      <c r="Q201" s="2">
        <v>5500</v>
      </c>
      <c r="R201">
        <v>12</v>
      </c>
      <c r="S201" s="3">
        <v>66000</v>
      </c>
      <c r="T201" s="3">
        <f>SUMIF(A:A,Table1[[#This Row],[Customer ID]],S:S)</f>
        <v>516000</v>
      </c>
      <c r="U201" s="3" t="str" cm="1">
        <f t="array" ref="U201">_xlfn.SWITCH(TRUE,
Table1[[#This Row],[Total user revenue]]&gt;=1500000,"High-Premium",
Table1[[#This Row],[Total user revenue]]&gt;=500000,"Premium",
Table1[[#This Row],[Total user revenue]]&gt;=100000,"Standard",
"Basic")</f>
        <v>Premium</v>
      </c>
      <c r="V201" s="32">
        <f>SUMIF(A:A,Table1[[#This Row],[Customer ID]],W:W)</f>
        <v>264.83000000000004</v>
      </c>
      <c r="W201">
        <v>136.18</v>
      </c>
      <c r="X201" t="s">
        <v>39</v>
      </c>
      <c r="Y201" s="6">
        <f>COUNTIFS(Table1[MTN Device],Table1[[#This Row],[MTN Device]],Table1[Customer Churn Status],"Yes")/COUNTIF(Table1[MTN Device],Table1[[#This Row],[MTN Device]])</f>
        <v>0.3122923588039867</v>
      </c>
      <c r="Z201">
        <f>IF(Table1[[#This Row],[Customer Churn Status]]="Yes", 1, 0)</f>
        <v>0</v>
      </c>
      <c r="AA201" t="str">
        <f>IF(Table1[[#This Row],[Reasons for Churn]]= "No reason", "No Reason", "Churned")</f>
        <v>No Reason</v>
      </c>
      <c r="AB201" t="s">
        <v>1083</v>
      </c>
      <c r="AC201">
        <f t="shared" si="3"/>
        <v>35</v>
      </c>
    </row>
    <row r="202" spans="1:29" x14ac:dyDescent="0.25">
      <c r="A202" t="s">
        <v>300</v>
      </c>
      <c r="B202" t="s">
        <v>301</v>
      </c>
      <c r="C202" s="1">
        <v>45658</v>
      </c>
      <c r="D202">
        <v>39</v>
      </c>
      <c r="E202" t="str">
        <f>IF(Table1[[#This Row],[Age]]&lt;=19,"Teenager",
 IF(Table1[[#This Row],[Age]]&lt;=29,"Young Adult",
 IF(Table1[[#This Row],[Age]]&lt;=39,"Adult",
 IF(Table1[[#This Row],[Age]]&lt;=54,"Middle-Aged Adult",
 IF(Table1[[#This Row],[Age]]&lt;=64,"Pre-Retirement",
 "Senior/Retiree")))))</f>
        <v>Adult</v>
      </c>
      <c r="F202" t="s">
        <v>140</v>
      </c>
      <c r="G202" t="e">
        <f>VLOOKUP(Table1[[#This Row],[State]],#REF!,2,FALSE)</f>
        <v>#REF!</v>
      </c>
      <c r="H202" t="s">
        <v>29</v>
      </c>
      <c r="I202">
        <f>COUNTIF(A:A,Table1[[#This Row],[Customer ID]])</f>
        <v>2</v>
      </c>
      <c r="J202" t="str">
        <f>IF(Table1[[#This Row],[Device Count]]&gt;1,"Multiple Devices", "Single Device")</f>
        <v>Multiple Devices</v>
      </c>
      <c r="K202" t="s">
        <v>30</v>
      </c>
      <c r="L202" s="26">
        <v>1</v>
      </c>
      <c r="M202" t="s">
        <v>37</v>
      </c>
      <c r="N202">
        <v>33</v>
      </c>
      <c r="O20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02" t="s">
        <v>51</v>
      </c>
      <c r="Q202" s="2">
        <v>9000</v>
      </c>
      <c r="R202">
        <v>8</v>
      </c>
      <c r="S202" s="3">
        <v>72000</v>
      </c>
      <c r="T202" s="3">
        <f>SUMIF(A:A,Table1[[#This Row],[Customer ID]],S:S)</f>
        <v>582000</v>
      </c>
      <c r="U202" s="3" t="str" cm="1">
        <f t="array" ref="U202">_xlfn.SWITCH(TRUE,
Table1[[#This Row],[Total user revenue]]&gt;=1500000,"High-Premium",
Table1[[#This Row],[Total user revenue]]&gt;=500000,"Premium",
Table1[[#This Row],[Total user revenue]]&gt;=100000,"Standard",
"Basic")</f>
        <v>Premium</v>
      </c>
      <c r="V202" s="32">
        <f>SUMIF(A:A,Table1[[#This Row],[Customer ID]],W:W)</f>
        <v>376.5</v>
      </c>
      <c r="W202">
        <v>186.98</v>
      </c>
      <c r="X202" t="s">
        <v>39</v>
      </c>
      <c r="Y202" s="6">
        <f>COUNTIFS(Table1[MTN Device],Table1[[#This Row],[MTN Device]],Table1[Customer Churn Status],"Yes")/COUNTIF(Table1[MTN Device],Table1[[#This Row],[MTN Device]])</f>
        <v>0.3122923588039867</v>
      </c>
      <c r="Z202">
        <f>IF(Table1[[#This Row],[Customer Churn Status]]="Yes", 1, 0)</f>
        <v>0</v>
      </c>
      <c r="AA202" t="str">
        <f>IF(Table1[[#This Row],[Reasons for Churn]]= "No reason", "No Reason", "Churned")</f>
        <v>No Reason</v>
      </c>
      <c r="AB202" t="s">
        <v>1083</v>
      </c>
      <c r="AC202">
        <f t="shared" si="3"/>
        <v>70</v>
      </c>
    </row>
    <row r="203" spans="1:29" x14ac:dyDescent="0.25">
      <c r="A203" t="s">
        <v>300</v>
      </c>
      <c r="B203" t="s">
        <v>301</v>
      </c>
      <c r="C203" s="1">
        <v>45658</v>
      </c>
      <c r="D203">
        <v>39</v>
      </c>
      <c r="E203" t="str">
        <f>IF(Table1[[#This Row],[Age]]&lt;=19,"Teenager",
 IF(Table1[[#This Row],[Age]]&lt;=29,"Young Adult",
 IF(Table1[[#This Row],[Age]]&lt;=39,"Adult",
 IF(Table1[[#This Row],[Age]]&lt;=54,"Middle-Aged Adult",
 IF(Table1[[#This Row],[Age]]&lt;=64,"Pre-Retirement",
 "Senior/Retiree")))))</f>
        <v>Adult</v>
      </c>
      <c r="F203" t="s">
        <v>140</v>
      </c>
      <c r="G203" t="e">
        <f>VLOOKUP(Table1[[#This Row],[State]],#REF!,2,FALSE)</f>
        <v>#REF!</v>
      </c>
      <c r="H203" t="s">
        <v>41</v>
      </c>
      <c r="I203">
        <f>COUNTIF(A:A,Table1[[#This Row],[Customer ID]])</f>
        <v>2</v>
      </c>
      <c r="J203" t="str">
        <f>IF(Table1[[#This Row],[Device Count]]&gt;1,"Multiple Devices", "Single Device")</f>
        <v>Multiple Devices</v>
      </c>
      <c r="K203" t="s">
        <v>30</v>
      </c>
      <c r="L203" s="26">
        <v>1</v>
      </c>
      <c r="M203" t="s">
        <v>37</v>
      </c>
      <c r="N203">
        <v>33</v>
      </c>
      <c r="O20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03" t="s">
        <v>65</v>
      </c>
      <c r="Q203" s="2">
        <v>30000</v>
      </c>
      <c r="R203">
        <v>17</v>
      </c>
      <c r="S203" s="3">
        <v>510000</v>
      </c>
      <c r="T203" s="3">
        <f>SUMIF(A:A,Table1[[#This Row],[Customer ID]],S:S)</f>
        <v>582000</v>
      </c>
      <c r="U203" s="3" t="str" cm="1">
        <f t="array" ref="U203">_xlfn.SWITCH(TRUE,
Table1[[#This Row],[Total user revenue]]&gt;=1500000,"High-Premium",
Table1[[#This Row],[Total user revenue]]&gt;=500000,"Premium",
Table1[[#This Row],[Total user revenue]]&gt;=100000,"Standard",
"Basic")</f>
        <v>Premium</v>
      </c>
      <c r="V203" s="32">
        <f>SUMIF(A:A,Table1[[#This Row],[Customer ID]],W:W)</f>
        <v>376.5</v>
      </c>
      <c r="W203">
        <v>189.52</v>
      </c>
      <c r="X203" t="s">
        <v>39</v>
      </c>
      <c r="Y203" s="6">
        <f>COUNTIFS(Table1[MTN Device],Table1[[#This Row],[MTN Device]],Table1[Customer Churn Status],"Yes")/COUNTIF(Table1[MTN Device],Table1[[#This Row],[MTN Device]])</f>
        <v>0.26754385964912281</v>
      </c>
      <c r="Z203">
        <f>IF(Table1[[#This Row],[Customer Churn Status]]="Yes", 1, 0)</f>
        <v>0</v>
      </c>
      <c r="AA203" t="str">
        <f>IF(Table1[[#This Row],[Reasons for Churn]]= "No reason", "No Reason", "Churned")</f>
        <v>No Reason</v>
      </c>
      <c r="AB203" t="s">
        <v>1083</v>
      </c>
      <c r="AC203">
        <f t="shared" si="3"/>
        <v>70</v>
      </c>
    </row>
    <row r="204" spans="1:29" x14ac:dyDescent="0.25">
      <c r="A204" t="s">
        <v>302</v>
      </c>
      <c r="B204" t="s">
        <v>303</v>
      </c>
      <c r="C204" s="1">
        <v>45717</v>
      </c>
      <c r="D204">
        <v>26</v>
      </c>
      <c r="E204" t="str">
        <f>IF(Table1[[#This Row],[Age]]&lt;=19,"Teenager",
 IF(Table1[[#This Row],[Age]]&lt;=29,"Young Adult",
 IF(Table1[[#This Row],[Age]]&lt;=39,"Adult",
 IF(Table1[[#This Row],[Age]]&lt;=54,"Middle-Aged Adult",
 IF(Table1[[#This Row],[Age]]&lt;=64,"Pre-Retirement",
 "Senior/Retiree")))))</f>
        <v>Young Adult</v>
      </c>
      <c r="F204" t="s">
        <v>143</v>
      </c>
      <c r="G204" t="e">
        <f>VLOOKUP(Table1[[#This Row],[State]],#REF!,2,FALSE)</f>
        <v>#REF!</v>
      </c>
      <c r="H204" t="s">
        <v>41</v>
      </c>
      <c r="I204">
        <f>COUNTIF(A:A,Table1[[#This Row],[Customer ID]])</f>
        <v>3</v>
      </c>
      <c r="J204" t="str">
        <f>IF(Table1[[#This Row],[Device Count]]&gt;1,"Multiple Devices", "Single Device")</f>
        <v>Multiple Devices</v>
      </c>
      <c r="K204" t="s">
        <v>21</v>
      </c>
      <c r="L204" s="26">
        <v>2</v>
      </c>
      <c r="M204" t="s">
        <v>22</v>
      </c>
      <c r="N204">
        <v>41</v>
      </c>
      <c r="O20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04" t="s">
        <v>62</v>
      </c>
      <c r="Q204" s="2">
        <v>24000</v>
      </c>
      <c r="R204">
        <v>5</v>
      </c>
      <c r="S204" s="3">
        <v>120000</v>
      </c>
      <c r="T204" s="3">
        <f>SUMIF(A:A,Table1[[#This Row],[Customer ID]],S:S)</f>
        <v>786500</v>
      </c>
      <c r="U204" s="3" t="str" cm="1">
        <f t="array" ref="U204">_xlfn.SWITCH(TRUE,
Table1[[#This Row],[Total user revenue]]&gt;=1500000,"High-Premium",
Table1[[#This Row],[Total user revenue]]&gt;=500000,"Premium",
Table1[[#This Row],[Total user revenue]]&gt;=100000,"Standard",
"Basic")</f>
        <v>Premium</v>
      </c>
      <c r="V204" s="32">
        <f>SUMIF(A:A,Table1[[#This Row],[Customer ID]],W:W)</f>
        <v>488.85</v>
      </c>
      <c r="W204">
        <v>188.35</v>
      </c>
      <c r="X204" t="s">
        <v>39</v>
      </c>
      <c r="Y204" s="6">
        <f>COUNTIFS(Table1[MTN Device],Table1[[#This Row],[MTN Device]],Table1[Customer Churn Status],"Yes")/COUNTIF(Table1[MTN Device],Table1[[#This Row],[MTN Device]])</f>
        <v>0.26754385964912281</v>
      </c>
      <c r="Z204">
        <f>IF(Table1[[#This Row],[Customer Churn Status]]="Yes", 1, 0)</f>
        <v>0</v>
      </c>
      <c r="AA204" t="str">
        <f>IF(Table1[[#This Row],[Reasons for Churn]]= "No reason", "No Reason", "Churned")</f>
        <v>No Reason</v>
      </c>
      <c r="AB204" t="s">
        <v>1083</v>
      </c>
      <c r="AC204">
        <f t="shared" si="3"/>
        <v>65</v>
      </c>
    </row>
    <row r="205" spans="1:29" x14ac:dyDescent="0.25">
      <c r="A205" t="s">
        <v>302</v>
      </c>
      <c r="B205" t="s">
        <v>303</v>
      </c>
      <c r="C205" s="1">
        <v>45717</v>
      </c>
      <c r="D205">
        <v>26</v>
      </c>
      <c r="E205" t="str">
        <f>IF(Table1[[#This Row],[Age]]&lt;=19,"Teenager",
 IF(Table1[[#This Row],[Age]]&lt;=29,"Young Adult",
 IF(Table1[[#This Row],[Age]]&lt;=39,"Adult",
 IF(Table1[[#This Row],[Age]]&lt;=54,"Middle-Aged Adult",
 IF(Table1[[#This Row],[Age]]&lt;=64,"Pre-Retirement",
 "Senior/Retiree")))))</f>
        <v>Young Adult</v>
      </c>
      <c r="F205" t="s">
        <v>143</v>
      </c>
      <c r="G205" t="e">
        <f>VLOOKUP(Table1[[#This Row],[State]],#REF!,2,FALSE)</f>
        <v>#REF!</v>
      </c>
      <c r="H205" t="s">
        <v>36</v>
      </c>
      <c r="I205">
        <f>COUNTIF(A:A,Table1[[#This Row],[Customer ID]])</f>
        <v>3</v>
      </c>
      <c r="J205" t="str">
        <f>IF(Table1[[#This Row],[Device Count]]&gt;1,"Multiple Devices", "Single Device")</f>
        <v>Multiple Devices</v>
      </c>
      <c r="K205" t="s">
        <v>21</v>
      </c>
      <c r="L205" s="26">
        <v>2</v>
      </c>
      <c r="M205" t="s">
        <v>22</v>
      </c>
      <c r="N205">
        <v>41</v>
      </c>
      <c r="O20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05" t="s">
        <v>65</v>
      </c>
      <c r="Q205" s="2">
        <v>30000</v>
      </c>
      <c r="R205">
        <v>20</v>
      </c>
      <c r="S205" s="3">
        <v>600000</v>
      </c>
      <c r="T205" s="3">
        <f>SUMIF(A:A,Table1[[#This Row],[Customer ID]],S:S)</f>
        <v>786500</v>
      </c>
      <c r="U205" s="3" t="str" cm="1">
        <f t="array" ref="U205">_xlfn.SWITCH(TRUE,
Table1[[#This Row],[Total user revenue]]&gt;=1500000,"High-Premium",
Table1[[#This Row],[Total user revenue]]&gt;=500000,"Premium",
Table1[[#This Row],[Total user revenue]]&gt;=100000,"Standard",
"Basic")</f>
        <v>Premium</v>
      </c>
      <c r="V205" s="32">
        <f>SUMIF(A:A,Table1[[#This Row],[Customer ID]],W:W)</f>
        <v>488.85</v>
      </c>
      <c r="W205">
        <v>131.91999999999999</v>
      </c>
      <c r="X205" t="s">
        <v>39</v>
      </c>
      <c r="Y205" s="6">
        <f>COUNTIFS(Table1[MTN Device],Table1[[#This Row],[MTN Device]],Table1[Customer Churn Status],"Yes")/COUNTIF(Table1[MTN Device],Table1[[#This Row],[MTN Device]])</f>
        <v>0.27947598253275108</v>
      </c>
      <c r="Z205">
        <f>IF(Table1[[#This Row],[Customer Churn Status]]="Yes", 1, 0)</f>
        <v>0</v>
      </c>
      <c r="AA205" t="str">
        <f>IF(Table1[[#This Row],[Reasons for Churn]]= "No reason", "No Reason", "Churned")</f>
        <v>No Reason</v>
      </c>
      <c r="AB205" t="s">
        <v>1083</v>
      </c>
      <c r="AC205">
        <f t="shared" si="3"/>
        <v>65</v>
      </c>
    </row>
    <row r="206" spans="1:29" x14ac:dyDescent="0.25">
      <c r="A206" t="s">
        <v>302</v>
      </c>
      <c r="B206" t="s">
        <v>303</v>
      </c>
      <c r="C206" s="1">
        <v>45717</v>
      </c>
      <c r="D206">
        <v>26</v>
      </c>
      <c r="E206" t="str">
        <f>IF(Table1[[#This Row],[Age]]&lt;=19,"Teenager",
 IF(Table1[[#This Row],[Age]]&lt;=29,"Young Adult",
 IF(Table1[[#This Row],[Age]]&lt;=39,"Adult",
 IF(Table1[[#This Row],[Age]]&lt;=54,"Middle-Aged Adult",
 IF(Table1[[#This Row],[Age]]&lt;=64,"Pre-Retirement",
 "Senior/Retiree")))))</f>
        <v>Young Adult</v>
      </c>
      <c r="F206" t="s">
        <v>143</v>
      </c>
      <c r="G206" t="e">
        <f>VLOOKUP(Table1[[#This Row],[State]],#REF!,2,FALSE)</f>
        <v>#REF!</v>
      </c>
      <c r="H206" t="s">
        <v>29</v>
      </c>
      <c r="I206">
        <f>COUNTIF(A:A,Table1[[#This Row],[Customer ID]])</f>
        <v>3</v>
      </c>
      <c r="J206" t="str">
        <f>IF(Table1[[#This Row],[Device Count]]&gt;1,"Multiple Devices", "Single Device")</f>
        <v>Multiple Devices</v>
      </c>
      <c r="K206" t="s">
        <v>21</v>
      </c>
      <c r="L206" s="26">
        <v>2</v>
      </c>
      <c r="M206" t="s">
        <v>22</v>
      </c>
      <c r="N206">
        <v>41</v>
      </c>
      <c r="O20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06" t="s">
        <v>56</v>
      </c>
      <c r="Q206" s="2">
        <v>3500</v>
      </c>
      <c r="R206">
        <v>19</v>
      </c>
      <c r="S206" s="3">
        <v>66500</v>
      </c>
      <c r="T206" s="3">
        <f>SUMIF(A:A,Table1[[#This Row],[Customer ID]],S:S)</f>
        <v>786500</v>
      </c>
      <c r="U206" s="3" t="str" cm="1">
        <f t="array" ref="U206">_xlfn.SWITCH(TRUE,
Table1[[#This Row],[Total user revenue]]&gt;=1500000,"High-Premium",
Table1[[#This Row],[Total user revenue]]&gt;=500000,"Premium",
Table1[[#This Row],[Total user revenue]]&gt;=100000,"Standard",
"Basic")</f>
        <v>Premium</v>
      </c>
      <c r="V206" s="32">
        <f>SUMIF(A:A,Table1[[#This Row],[Customer ID]],W:W)</f>
        <v>488.85</v>
      </c>
      <c r="W206">
        <v>168.58</v>
      </c>
      <c r="X206" t="s">
        <v>39</v>
      </c>
      <c r="Y206" s="6">
        <f>COUNTIFS(Table1[MTN Device],Table1[[#This Row],[MTN Device]],Table1[Customer Churn Status],"Yes")/COUNTIF(Table1[MTN Device],Table1[[#This Row],[MTN Device]])</f>
        <v>0.3122923588039867</v>
      </c>
      <c r="Z206">
        <f>IF(Table1[[#This Row],[Customer Churn Status]]="Yes", 1, 0)</f>
        <v>0</v>
      </c>
      <c r="AA206" t="str">
        <f>IF(Table1[[#This Row],[Reasons for Churn]]= "No reason", "No Reason", "Churned")</f>
        <v>No Reason</v>
      </c>
      <c r="AB206" t="s">
        <v>1083</v>
      </c>
      <c r="AC206">
        <f t="shared" si="3"/>
        <v>65</v>
      </c>
    </row>
    <row r="207" spans="1:29" x14ac:dyDescent="0.25">
      <c r="A207" t="s">
        <v>304</v>
      </c>
      <c r="B207" t="s">
        <v>305</v>
      </c>
      <c r="C207" s="1">
        <v>45717</v>
      </c>
      <c r="D207">
        <v>19</v>
      </c>
      <c r="E207" t="str">
        <f>IF(Table1[[#This Row],[Age]]&lt;=19,"Teenager",
 IF(Table1[[#This Row],[Age]]&lt;=29,"Young Adult",
 IF(Table1[[#This Row],[Age]]&lt;=39,"Adult",
 IF(Table1[[#This Row],[Age]]&lt;=54,"Middle-Aged Adult",
 IF(Table1[[#This Row],[Age]]&lt;=64,"Pre-Retirement",
 "Senior/Retiree")))))</f>
        <v>Teenager</v>
      </c>
      <c r="F207" t="s">
        <v>299</v>
      </c>
      <c r="G207" t="e">
        <f>VLOOKUP(Table1[[#This Row],[State]],#REF!,2,FALSE)</f>
        <v>#REF!</v>
      </c>
      <c r="H207" t="s">
        <v>20</v>
      </c>
      <c r="I207">
        <f>COUNTIF(A:A,Table1[[#This Row],[Customer ID]])</f>
        <v>1</v>
      </c>
      <c r="J207" t="str">
        <f>IF(Table1[[#This Row],[Device Count]]&gt;1,"Multiple Devices", "Single Device")</f>
        <v>Single Device</v>
      </c>
      <c r="K207" t="s">
        <v>21</v>
      </c>
      <c r="L207" s="26">
        <v>2</v>
      </c>
      <c r="M207" t="s">
        <v>22</v>
      </c>
      <c r="N207">
        <v>42</v>
      </c>
      <c r="O20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07" t="s">
        <v>46</v>
      </c>
      <c r="Q207" s="2">
        <v>4500</v>
      </c>
      <c r="R207">
        <v>10</v>
      </c>
      <c r="S207" s="3">
        <v>45000</v>
      </c>
      <c r="T207" s="3">
        <f>SUMIF(A:A,Table1[[#This Row],[Customer ID]],S:S)</f>
        <v>45000</v>
      </c>
      <c r="U207" s="3" t="str" cm="1">
        <f t="array" ref="U207">_xlfn.SWITCH(TRUE,
Table1[[#This Row],[Total user revenue]]&gt;=1500000,"High-Premium",
Table1[[#This Row],[Total user revenue]]&gt;=500000,"Premium",
Table1[[#This Row],[Total user revenue]]&gt;=100000,"Standard",
"Basic")</f>
        <v>Basic</v>
      </c>
      <c r="V207" s="32">
        <f>SUMIF(A:A,Table1[[#This Row],[Customer ID]],W:W)</f>
        <v>128.56</v>
      </c>
      <c r="W207">
        <v>128.56</v>
      </c>
      <c r="X207" t="s">
        <v>39</v>
      </c>
      <c r="Y207" s="6">
        <f>COUNTIFS(Table1[MTN Device],Table1[[#This Row],[MTN Device]],Table1[Customer Churn Status],"Yes")/COUNTIF(Table1[MTN Device],Table1[[#This Row],[MTN Device]])</f>
        <v>0.30092592592592593</v>
      </c>
      <c r="Z207">
        <f>IF(Table1[[#This Row],[Customer Churn Status]]="Yes", 1, 0)</f>
        <v>0</v>
      </c>
      <c r="AA207" t="str">
        <f>IF(Table1[[#This Row],[Reasons for Churn]]= "No reason", "No Reason", "Churned")</f>
        <v>No Reason</v>
      </c>
      <c r="AB207" t="s">
        <v>1083</v>
      </c>
      <c r="AC207">
        <f t="shared" si="3"/>
        <v>50</v>
      </c>
    </row>
    <row r="208" spans="1:29" x14ac:dyDescent="0.25">
      <c r="A208" t="s">
        <v>306</v>
      </c>
      <c r="B208" t="s">
        <v>307</v>
      </c>
      <c r="C208" s="1">
        <v>45658</v>
      </c>
      <c r="D208">
        <v>47</v>
      </c>
      <c r="E208" t="str">
        <f>IF(Table1[[#This Row],[Age]]&lt;=19,"Teenager",
 IF(Table1[[#This Row],[Age]]&lt;=29,"Young Adult",
 IF(Table1[[#This Row],[Age]]&lt;=39,"Adult",
 IF(Table1[[#This Row],[Age]]&lt;=54,"Middle-Aged Adult",
 IF(Table1[[#This Row],[Age]]&lt;=64,"Pre-Retirement",
 "Senior/Retiree")))))</f>
        <v>Middle-Aged Adult</v>
      </c>
      <c r="F208" t="s">
        <v>82</v>
      </c>
      <c r="G208" t="e">
        <f>VLOOKUP(Table1[[#This Row],[State]],#REF!,2,FALSE)</f>
        <v>#REF!</v>
      </c>
      <c r="H208" t="s">
        <v>29</v>
      </c>
      <c r="I208">
        <f>COUNTIF(A:A,Table1[[#This Row],[Customer ID]])</f>
        <v>2</v>
      </c>
      <c r="J208" t="str">
        <f>IF(Table1[[#This Row],[Device Count]]&gt;1,"Multiple Devices", "Single Device")</f>
        <v>Multiple Devices</v>
      </c>
      <c r="K208" t="s">
        <v>30</v>
      </c>
      <c r="L208" s="26">
        <v>1</v>
      </c>
      <c r="M208" t="s">
        <v>37</v>
      </c>
      <c r="N208">
        <v>30</v>
      </c>
      <c r="O20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08" t="s">
        <v>56</v>
      </c>
      <c r="Q208" s="2">
        <v>3500</v>
      </c>
      <c r="R208">
        <v>11</v>
      </c>
      <c r="S208" s="3">
        <v>38500</v>
      </c>
      <c r="T208" s="3">
        <f>SUMIF(A:A,Table1[[#This Row],[Customer ID]],S:S)</f>
        <v>398500</v>
      </c>
      <c r="U208" s="3" t="str" cm="1">
        <f t="array" ref="U208">_xlfn.SWITCH(TRUE,
Table1[[#This Row],[Total user revenue]]&gt;=1500000,"High-Premium",
Table1[[#This Row],[Total user revenue]]&gt;=500000,"Premium",
Table1[[#This Row],[Total user revenue]]&gt;=100000,"Standard",
"Basic")</f>
        <v>Standard</v>
      </c>
      <c r="V208" s="32">
        <f>SUMIF(A:A,Table1[[#This Row],[Customer ID]],W:W)</f>
        <v>268.5</v>
      </c>
      <c r="W208">
        <v>121.53</v>
      </c>
      <c r="X208" t="s">
        <v>24</v>
      </c>
      <c r="Y208" s="6">
        <f>COUNTIFS(Table1[MTN Device],Table1[[#This Row],[MTN Device]],Table1[Customer Churn Status],"Yes")/COUNTIF(Table1[MTN Device],Table1[[#This Row],[MTN Device]])</f>
        <v>0.3122923588039867</v>
      </c>
      <c r="Z208">
        <f>IF(Table1[[#This Row],[Customer Churn Status]]="Yes", 1, 0)</f>
        <v>1</v>
      </c>
      <c r="AA208" t="str">
        <f>IF(Table1[[#This Row],[Reasons for Churn]]= "No reason", "No Reason", "Churned")</f>
        <v>Churned</v>
      </c>
      <c r="AB208" t="s">
        <v>167</v>
      </c>
      <c r="AC208">
        <f t="shared" si="3"/>
        <v>70</v>
      </c>
    </row>
    <row r="209" spans="1:29" x14ac:dyDescent="0.25">
      <c r="A209" t="s">
        <v>306</v>
      </c>
      <c r="B209" t="s">
        <v>307</v>
      </c>
      <c r="C209" s="1">
        <v>45658</v>
      </c>
      <c r="D209">
        <v>47</v>
      </c>
      <c r="E209" t="str">
        <f>IF(Table1[[#This Row],[Age]]&lt;=19,"Teenager",
 IF(Table1[[#This Row],[Age]]&lt;=29,"Young Adult",
 IF(Table1[[#This Row],[Age]]&lt;=39,"Adult",
 IF(Table1[[#This Row],[Age]]&lt;=54,"Middle-Aged Adult",
 IF(Table1[[#This Row],[Age]]&lt;=64,"Pre-Retirement",
 "Senior/Retiree")))))</f>
        <v>Middle-Aged Adult</v>
      </c>
      <c r="F209" t="s">
        <v>82</v>
      </c>
      <c r="G209" t="e">
        <f>VLOOKUP(Table1[[#This Row],[State]],#REF!,2,FALSE)</f>
        <v>#REF!</v>
      </c>
      <c r="H209" t="s">
        <v>41</v>
      </c>
      <c r="I209">
        <f>COUNTIF(A:A,Table1[[#This Row],[Customer ID]])</f>
        <v>2</v>
      </c>
      <c r="J209" t="str">
        <f>IF(Table1[[#This Row],[Device Count]]&gt;1,"Multiple Devices", "Single Device")</f>
        <v>Multiple Devices</v>
      </c>
      <c r="K209" t="s">
        <v>30</v>
      </c>
      <c r="L209" s="26">
        <v>1</v>
      </c>
      <c r="M209" t="s">
        <v>37</v>
      </c>
      <c r="N209">
        <v>30</v>
      </c>
      <c r="O20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09" t="s">
        <v>65</v>
      </c>
      <c r="Q209" s="2">
        <v>30000</v>
      </c>
      <c r="R209">
        <v>12</v>
      </c>
      <c r="S209" s="3">
        <v>360000</v>
      </c>
      <c r="T209" s="3">
        <f>SUMIF(A:A,Table1[[#This Row],[Customer ID]],S:S)</f>
        <v>398500</v>
      </c>
      <c r="U209" s="3" t="str" cm="1">
        <f t="array" ref="U209">_xlfn.SWITCH(TRUE,
Table1[[#This Row],[Total user revenue]]&gt;=1500000,"High-Premium",
Table1[[#This Row],[Total user revenue]]&gt;=500000,"Premium",
Table1[[#This Row],[Total user revenue]]&gt;=100000,"Standard",
"Basic")</f>
        <v>Standard</v>
      </c>
      <c r="V209" s="32">
        <f>SUMIF(A:A,Table1[[#This Row],[Customer ID]],W:W)</f>
        <v>268.5</v>
      </c>
      <c r="W209">
        <v>146.97</v>
      </c>
      <c r="X209" t="s">
        <v>24</v>
      </c>
      <c r="Y209" s="6">
        <f>COUNTIFS(Table1[MTN Device],Table1[[#This Row],[MTN Device]],Table1[Customer Churn Status],"Yes")/COUNTIF(Table1[MTN Device],Table1[[#This Row],[MTN Device]])</f>
        <v>0.26754385964912281</v>
      </c>
      <c r="Z209">
        <f>IF(Table1[[#This Row],[Customer Churn Status]]="Yes", 1, 0)</f>
        <v>1</v>
      </c>
      <c r="AA209" t="str">
        <f>IF(Table1[[#This Row],[Reasons for Churn]]= "No reason", "No Reason", "Churned")</f>
        <v>Churned</v>
      </c>
      <c r="AB209" t="s">
        <v>167</v>
      </c>
      <c r="AC209">
        <f t="shared" si="3"/>
        <v>70</v>
      </c>
    </row>
    <row r="210" spans="1:29" x14ac:dyDescent="0.25">
      <c r="A210" t="s">
        <v>308</v>
      </c>
      <c r="B210" t="s">
        <v>309</v>
      </c>
      <c r="C210" s="1">
        <v>45689</v>
      </c>
      <c r="D210">
        <v>32</v>
      </c>
      <c r="E210" t="str">
        <f>IF(Table1[[#This Row],[Age]]&lt;=19,"Teenager",
 IF(Table1[[#This Row],[Age]]&lt;=29,"Young Adult",
 IF(Table1[[#This Row],[Age]]&lt;=39,"Adult",
 IF(Table1[[#This Row],[Age]]&lt;=54,"Middle-Aged Adult",
 IF(Table1[[#This Row],[Age]]&lt;=64,"Pre-Retirement",
 "Senior/Retiree")))))</f>
        <v>Adult</v>
      </c>
      <c r="F210" t="s">
        <v>45</v>
      </c>
      <c r="G210" t="e">
        <f>VLOOKUP(Table1[[#This Row],[State]],#REF!,2,FALSE)</f>
        <v>#REF!</v>
      </c>
      <c r="H210" t="s">
        <v>29</v>
      </c>
      <c r="I210">
        <f>COUNTIF(A:A,Table1[[#This Row],[Customer ID]])</f>
        <v>1</v>
      </c>
      <c r="J210" t="str">
        <f>IF(Table1[[#This Row],[Device Count]]&gt;1,"Multiple Devices", "Single Device")</f>
        <v>Single Device</v>
      </c>
      <c r="K210" t="s">
        <v>21</v>
      </c>
      <c r="L210" s="26">
        <v>4</v>
      </c>
      <c r="M210" t="s">
        <v>114</v>
      </c>
      <c r="N210">
        <v>21</v>
      </c>
      <c r="O2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10" t="s">
        <v>58</v>
      </c>
      <c r="Q210" s="2">
        <v>16000</v>
      </c>
      <c r="R210">
        <v>13</v>
      </c>
      <c r="S210" s="3">
        <v>208000</v>
      </c>
      <c r="T210" s="3">
        <f>SUMIF(A:A,Table1[[#This Row],[Customer ID]],S:S)</f>
        <v>208000</v>
      </c>
      <c r="U210" s="3" t="str" cm="1">
        <f t="array" ref="U210">_xlfn.SWITCH(TRUE,
Table1[[#This Row],[Total user revenue]]&gt;=1500000,"High-Premium",
Table1[[#This Row],[Total user revenue]]&gt;=500000,"Premium",
Table1[[#This Row],[Total user revenue]]&gt;=100000,"Standard",
"Basic")</f>
        <v>Standard</v>
      </c>
      <c r="V210" s="32">
        <f>SUMIF(A:A,Table1[[#This Row],[Customer ID]],W:W)</f>
        <v>10.6</v>
      </c>
      <c r="W210">
        <v>10.6</v>
      </c>
      <c r="X210" t="s">
        <v>24</v>
      </c>
      <c r="Y210" s="6">
        <f>COUNTIFS(Table1[MTN Device],Table1[[#This Row],[MTN Device]],Table1[Customer Churn Status],"Yes")/COUNTIF(Table1[MTN Device],Table1[[#This Row],[MTN Device]])</f>
        <v>0.3122923588039867</v>
      </c>
      <c r="Z210">
        <f>IF(Table1[[#This Row],[Customer Churn Status]]="Yes", 1, 0)</f>
        <v>1</v>
      </c>
      <c r="AA210" t="str">
        <f>IF(Table1[[#This Row],[Reasons for Churn]]= "No reason", "No Reason", "Churned")</f>
        <v>Churned</v>
      </c>
      <c r="AB210" t="s">
        <v>167</v>
      </c>
      <c r="AC210">
        <f t="shared" si="3"/>
        <v>25</v>
      </c>
    </row>
    <row r="211" spans="1:29" x14ac:dyDescent="0.25">
      <c r="A211" t="s">
        <v>310</v>
      </c>
      <c r="B211" t="s">
        <v>311</v>
      </c>
      <c r="C211" s="1">
        <v>45717</v>
      </c>
      <c r="D211">
        <v>47</v>
      </c>
      <c r="E211" t="str">
        <f>IF(Table1[[#This Row],[Age]]&lt;=19,"Teenager",
 IF(Table1[[#This Row],[Age]]&lt;=29,"Young Adult",
 IF(Table1[[#This Row],[Age]]&lt;=39,"Adult",
 IF(Table1[[#This Row],[Age]]&lt;=54,"Middle-Aged Adult",
 IF(Table1[[#This Row],[Age]]&lt;=64,"Pre-Retirement",
 "Senior/Retiree")))))</f>
        <v>Middle-Aged Adult</v>
      </c>
      <c r="F211" t="s">
        <v>28</v>
      </c>
      <c r="G211" t="e">
        <f>VLOOKUP(Table1[[#This Row],[State]],#REF!,2,FALSE)</f>
        <v>#REF!</v>
      </c>
      <c r="H211" t="s">
        <v>29</v>
      </c>
      <c r="I211">
        <f>COUNTIF(A:A,Table1[[#This Row],[Customer ID]])</f>
        <v>2</v>
      </c>
      <c r="J211" t="str">
        <f>IF(Table1[[#This Row],[Device Count]]&gt;1,"Multiple Devices", "Single Device")</f>
        <v>Multiple Devices</v>
      </c>
      <c r="K211" t="s">
        <v>30</v>
      </c>
      <c r="L211" s="26">
        <v>2</v>
      </c>
      <c r="M211" t="s">
        <v>22</v>
      </c>
      <c r="N211">
        <v>60</v>
      </c>
      <c r="O2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11" t="s">
        <v>40</v>
      </c>
      <c r="Q211" s="2">
        <v>500</v>
      </c>
      <c r="R211">
        <v>3</v>
      </c>
      <c r="S211" s="3">
        <v>1500</v>
      </c>
      <c r="T211" s="3">
        <f>SUMIF(A:A,Table1[[#This Row],[Customer ID]],S:S)</f>
        <v>281500</v>
      </c>
      <c r="U211" s="3" t="str" cm="1">
        <f t="array" ref="U211">_xlfn.SWITCH(TRUE,
Table1[[#This Row],[Total user revenue]]&gt;=1500000,"High-Premium",
Table1[[#This Row],[Total user revenue]]&gt;=500000,"Premium",
Table1[[#This Row],[Total user revenue]]&gt;=100000,"Standard",
"Basic")</f>
        <v>Standard</v>
      </c>
      <c r="V211" s="32">
        <f>SUMIF(A:A,Table1[[#This Row],[Customer ID]],W:W)</f>
        <v>201.07</v>
      </c>
      <c r="W211">
        <v>99.73</v>
      </c>
      <c r="X211" t="s">
        <v>39</v>
      </c>
      <c r="Y211" s="6">
        <f>COUNTIFS(Table1[MTN Device],Table1[[#This Row],[MTN Device]],Table1[Customer Churn Status],"Yes")/COUNTIF(Table1[MTN Device],Table1[[#This Row],[MTN Device]])</f>
        <v>0.3122923588039867</v>
      </c>
      <c r="Z211">
        <f>IF(Table1[[#This Row],[Customer Churn Status]]="Yes", 1, 0)</f>
        <v>0</v>
      </c>
      <c r="AA211" t="str">
        <f>IF(Table1[[#This Row],[Reasons for Churn]]= "No reason", "No Reason", "Churned")</f>
        <v>No Reason</v>
      </c>
      <c r="AB211" t="s">
        <v>1083</v>
      </c>
      <c r="AC211">
        <f t="shared" si="3"/>
        <v>60</v>
      </c>
    </row>
    <row r="212" spans="1:29" x14ac:dyDescent="0.25">
      <c r="A212" t="s">
        <v>310</v>
      </c>
      <c r="B212" t="s">
        <v>311</v>
      </c>
      <c r="C212" s="1">
        <v>45717</v>
      </c>
      <c r="D212">
        <v>47</v>
      </c>
      <c r="E212" t="str">
        <f>IF(Table1[[#This Row],[Age]]&lt;=19,"Teenager",
 IF(Table1[[#This Row],[Age]]&lt;=29,"Young Adult",
 IF(Table1[[#This Row],[Age]]&lt;=39,"Adult",
 IF(Table1[[#This Row],[Age]]&lt;=54,"Middle-Aged Adult",
 IF(Table1[[#This Row],[Age]]&lt;=64,"Pre-Retirement",
 "Senior/Retiree")))))</f>
        <v>Middle-Aged Adult</v>
      </c>
      <c r="F212" t="s">
        <v>28</v>
      </c>
      <c r="G212" t="e">
        <f>VLOOKUP(Table1[[#This Row],[State]],#REF!,2,FALSE)</f>
        <v>#REF!</v>
      </c>
      <c r="H212" t="s">
        <v>20</v>
      </c>
      <c r="I212">
        <f>COUNTIF(A:A,Table1[[#This Row],[Customer ID]])</f>
        <v>2</v>
      </c>
      <c r="J212" t="str">
        <f>IF(Table1[[#This Row],[Device Count]]&gt;1,"Multiple Devices", "Single Device")</f>
        <v>Multiple Devices</v>
      </c>
      <c r="K212" t="s">
        <v>30</v>
      </c>
      <c r="L212" s="26">
        <v>2</v>
      </c>
      <c r="M212" t="s">
        <v>22</v>
      </c>
      <c r="N212">
        <v>60</v>
      </c>
      <c r="O2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12" t="s">
        <v>23</v>
      </c>
      <c r="Q212" s="2">
        <v>35000</v>
      </c>
      <c r="R212">
        <v>8</v>
      </c>
      <c r="S212" s="3">
        <v>280000</v>
      </c>
      <c r="T212" s="3">
        <f>SUMIF(A:A,Table1[[#This Row],[Customer ID]],S:S)</f>
        <v>281500</v>
      </c>
      <c r="U212" s="3" t="str" cm="1">
        <f t="array" ref="U212">_xlfn.SWITCH(TRUE,
Table1[[#This Row],[Total user revenue]]&gt;=1500000,"High-Premium",
Table1[[#This Row],[Total user revenue]]&gt;=500000,"Premium",
Table1[[#This Row],[Total user revenue]]&gt;=100000,"Standard",
"Basic")</f>
        <v>Standard</v>
      </c>
      <c r="V212" s="32">
        <f>SUMIF(A:A,Table1[[#This Row],[Customer ID]],W:W)</f>
        <v>201.07</v>
      </c>
      <c r="W212">
        <v>101.34</v>
      </c>
      <c r="X212" t="s">
        <v>39</v>
      </c>
      <c r="Y212" s="6">
        <f>COUNTIFS(Table1[MTN Device],Table1[[#This Row],[MTN Device]],Table1[Customer Churn Status],"Yes")/COUNTIF(Table1[MTN Device],Table1[[#This Row],[MTN Device]])</f>
        <v>0.30092592592592593</v>
      </c>
      <c r="Z212">
        <f>IF(Table1[[#This Row],[Customer Churn Status]]="Yes", 1, 0)</f>
        <v>0</v>
      </c>
      <c r="AA212" t="str">
        <f>IF(Table1[[#This Row],[Reasons for Churn]]= "No reason", "No Reason", "Churned")</f>
        <v>No Reason</v>
      </c>
      <c r="AB212" t="s">
        <v>1083</v>
      </c>
      <c r="AC212">
        <f t="shared" si="3"/>
        <v>60</v>
      </c>
    </row>
    <row r="213" spans="1:29" x14ac:dyDescent="0.25">
      <c r="A213" t="s">
        <v>312</v>
      </c>
      <c r="B213" t="s">
        <v>313</v>
      </c>
      <c r="C213" s="1">
        <v>45689</v>
      </c>
      <c r="D213">
        <v>61</v>
      </c>
      <c r="E213" t="str">
        <f>IF(Table1[[#This Row],[Age]]&lt;=19,"Teenager",
 IF(Table1[[#This Row],[Age]]&lt;=29,"Young Adult",
 IF(Table1[[#This Row],[Age]]&lt;=39,"Adult",
 IF(Table1[[#This Row],[Age]]&lt;=54,"Middle-Aged Adult",
 IF(Table1[[#This Row],[Age]]&lt;=64,"Pre-Retirement",
 "Senior/Retiree")))))</f>
        <v>Pre-Retirement</v>
      </c>
      <c r="F213" t="s">
        <v>49</v>
      </c>
      <c r="G213" t="e">
        <f>VLOOKUP(Table1[[#This Row],[State]],#REF!,2,FALSE)</f>
        <v>#REF!</v>
      </c>
      <c r="H213" t="s">
        <v>29</v>
      </c>
      <c r="I213">
        <f>COUNTIF(A:A,Table1[[#This Row],[Customer ID]])</f>
        <v>3</v>
      </c>
      <c r="J213" t="str">
        <f>IF(Table1[[#This Row],[Device Count]]&gt;1,"Multiple Devices", "Single Device")</f>
        <v>Multiple Devices</v>
      </c>
      <c r="K213" t="s">
        <v>21</v>
      </c>
      <c r="L213" s="26">
        <v>5</v>
      </c>
      <c r="M213" t="s">
        <v>55</v>
      </c>
      <c r="N213">
        <v>19</v>
      </c>
      <c r="O2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13" t="s">
        <v>83</v>
      </c>
      <c r="Q213" s="2">
        <v>1000</v>
      </c>
      <c r="R213">
        <v>9</v>
      </c>
      <c r="S213" s="3">
        <v>9000</v>
      </c>
      <c r="T213" s="3">
        <f>SUMIF(A:A,Table1[[#This Row],[Customer ID]],S:S)</f>
        <v>288000</v>
      </c>
      <c r="U213" s="3" t="str" cm="1">
        <f t="array" ref="U213">_xlfn.SWITCH(TRUE,
Table1[[#This Row],[Total user revenue]]&gt;=1500000,"High-Premium",
Table1[[#This Row],[Total user revenue]]&gt;=500000,"Premium",
Table1[[#This Row],[Total user revenue]]&gt;=100000,"Standard",
"Basic")</f>
        <v>Standard</v>
      </c>
      <c r="V213" s="32">
        <f>SUMIF(A:A,Table1[[#This Row],[Customer ID]],W:W)</f>
        <v>319.77999999999997</v>
      </c>
      <c r="W213">
        <v>86.47</v>
      </c>
      <c r="X213" t="s">
        <v>39</v>
      </c>
      <c r="Y213" s="6">
        <f>COUNTIFS(Table1[MTN Device],Table1[[#This Row],[MTN Device]],Table1[Customer Churn Status],"Yes")/COUNTIF(Table1[MTN Device],Table1[[#This Row],[MTN Device]])</f>
        <v>0.3122923588039867</v>
      </c>
      <c r="Z213">
        <f>IF(Table1[[#This Row],[Customer Churn Status]]="Yes", 1, 0)</f>
        <v>0</v>
      </c>
      <c r="AA213" t="str">
        <f>IF(Table1[[#This Row],[Reasons for Churn]]= "No reason", "No Reason", "Churned")</f>
        <v>No Reason</v>
      </c>
      <c r="AB213" t="s">
        <v>1083</v>
      </c>
      <c r="AC213">
        <f t="shared" si="3"/>
        <v>35</v>
      </c>
    </row>
    <row r="214" spans="1:29" x14ac:dyDescent="0.25">
      <c r="A214" t="s">
        <v>312</v>
      </c>
      <c r="B214" t="s">
        <v>313</v>
      </c>
      <c r="C214" s="1">
        <v>45689</v>
      </c>
      <c r="D214">
        <v>61</v>
      </c>
      <c r="E214" t="str">
        <f>IF(Table1[[#This Row],[Age]]&lt;=19,"Teenager",
 IF(Table1[[#This Row],[Age]]&lt;=29,"Young Adult",
 IF(Table1[[#This Row],[Age]]&lt;=39,"Adult",
 IF(Table1[[#This Row],[Age]]&lt;=54,"Middle-Aged Adult",
 IF(Table1[[#This Row],[Age]]&lt;=64,"Pre-Retirement",
 "Senior/Retiree")))))</f>
        <v>Pre-Retirement</v>
      </c>
      <c r="F214" t="s">
        <v>49</v>
      </c>
      <c r="G214" t="e">
        <f>VLOOKUP(Table1[[#This Row],[State]],#REF!,2,FALSE)</f>
        <v>#REF!</v>
      </c>
      <c r="H214" t="s">
        <v>20</v>
      </c>
      <c r="I214">
        <f>COUNTIF(A:A,Table1[[#This Row],[Customer ID]])</f>
        <v>3</v>
      </c>
      <c r="J214" t="str">
        <f>IF(Table1[[#This Row],[Device Count]]&gt;1,"Multiple Devices", "Single Device")</f>
        <v>Multiple Devices</v>
      </c>
      <c r="K214" t="s">
        <v>21</v>
      </c>
      <c r="L214" s="26">
        <v>5</v>
      </c>
      <c r="M214" t="s">
        <v>55</v>
      </c>
      <c r="N214">
        <v>19</v>
      </c>
      <c r="O2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14" t="s">
        <v>51</v>
      </c>
      <c r="Q214" s="2">
        <v>9000</v>
      </c>
      <c r="R214">
        <v>12</v>
      </c>
      <c r="S214" s="3">
        <v>108000</v>
      </c>
      <c r="T214" s="3">
        <f>SUMIF(A:A,Table1[[#This Row],[Customer ID]],S:S)</f>
        <v>288000</v>
      </c>
      <c r="U214" s="3" t="str" cm="1">
        <f t="array" ref="U214">_xlfn.SWITCH(TRUE,
Table1[[#This Row],[Total user revenue]]&gt;=1500000,"High-Premium",
Table1[[#This Row],[Total user revenue]]&gt;=500000,"Premium",
Table1[[#This Row],[Total user revenue]]&gt;=100000,"Standard",
"Basic")</f>
        <v>Standard</v>
      </c>
      <c r="V214" s="32">
        <f>SUMIF(A:A,Table1[[#This Row],[Customer ID]],W:W)</f>
        <v>319.77999999999997</v>
      </c>
      <c r="W214">
        <v>152.88999999999999</v>
      </c>
      <c r="X214" t="s">
        <v>39</v>
      </c>
      <c r="Y214" s="6">
        <f>COUNTIFS(Table1[MTN Device],Table1[[#This Row],[MTN Device]],Table1[Customer Churn Status],"Yes")/COUNTIF(Table1[MTN Device],Table1[[#This Row],[MTN Device]])</f>
        <v>0.30092592592592593</v>
      </c>
      <c r="Z214">
        <f>IF(Table1[[#This Row],[Customer Churn Status]]="Yes", 1, 0)</f>
        <v>0</v>
      </c>
      <c r="AA214" t="str">
        <f>IF(Table1[[#This Row],[Reasons for Churn]]= "No reason", "No Reason", "Churned")</f>
        <v>No Reason</v>
      </c>
      <c r="AB214" t="s">
        <v>1083</v>
      </c>
      <c r="AC214">
        <f t="shared" si="3"/>
        <v>35</v>
      </c>
    </row>
    <row r="215" spans="1:29" x14ac:dyDescent="0.25">
      <c r="A215" t="s">
        <v>312</v>
      </c>
      <c r="B215" t="s">
        <v>313</v>
      </c>
      <c r="C215" s="1">
        <v>45689</v>
      </c>
      <c r="D215">
        <v>61</v>
      </c>
      <c r="E215" t="str">
        <f>IF(Table1[[#This Row],[Age]]&lt;=19,"Teenager",
 IF(Table1[[#This Row],[Age]]&lt;=29,"Young Adult",
 IF(Table1[[#This Row],[Age]]&lt;=39,"Adult",
 IF(Table1[[#This Row],[Age]]&lt;=54,"Middle-Aged Adult",
 IF(Table1[[#This Row],[Age]]&lt;=64,"Pre-Retirement",
 "Senior/Retiree")))))</f>
        <v>Pre-Retirement</v>
      </c>
      <c r="F215" t="s">
        <v>49</v>
      </c>
      <c r="G215" t="e">
        <f>VLOOKUP(Table1[[#This Row],[State]],#REF!,2,FALSE)</f>
        <v>#REF!</v>
      </c>
      <c r="H215" t="s">
        <v>41</v>
      </c>
      <c r="I215">
        <f>COUNTIF(A:A,Table1[[#This Row],[Customer ID]])</f>
        <v>3</v>
      </c>
      <c r="J215" t="str">
        <f>IF(Table1[[#This Row],[Device Count]]&gt;1,"Multiple Devices", "Single Device")</f>
        <v>Multiple Devices</v>
      </c>
      <c r="K215" t="s">
        <v>21</v>
      </c>
      <c r="L215" s="26">
        <v>5</v>
      </c>
      <c r="M215" t="s">
        <v>55</v>
      </c>
      <c r="N215">
        <v>19</v>
      </c>
      <c r="O2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15" t="s">
        <v>42</v>
      </c>
      <c r="Q215" s="2">
        <v>9000</v>
      </c>
      <c r="R215">
        <v>19</v>
      </c>
      <c r="S215" s="3">
        <v>171000</v>
      </c>
      <c r="T215" s="3">
        <f>SUMIF(A:A,Table1[[#This Row],[Customer ID]],S:S)</f>
        <v>288000</v>
      </c>
      <c r="U215" s="3" t="str" cm="1">
        <f t="array" ref="U215">_xlfn.SWITCH(TRUE,
Table1[[#This Row],[Total user revenue]]&gt;=1500000,"High-Premium",
Table1[[#This Row],[Total user revenue]]&gt;=500000,"Premium",
Table1[[#This Row],[Total user revenue]]&gt;=100000,"Standard",
"Basic")</f>
        <v>Standard</v>
      </c>
      <c r="V215" s="32">
        <f>SUMIF(A:A,Table1[[#This Row],[Customer ID]],W:W)</f>
        <v>319.77999999999997</v>
      </c>
      <c r="W215">
        <v>80.42</v>
      </c>
      <c r="X215" t="s">
        <v>39</v>
      </c>
      <c r="Y215" s="6">
        <f>COUNTIFS(Table1[MTN Device],Table1[[#This Row],[MTN Device]],Table1[Customer Churn Status],"Yes")/COUNTIF(Table1[MTN Device],Table1[[#This Row],[MTN Device]])</f>
        <v>0.26754385964912281</v>
      </c>
      <c r="Z215">
        <f>IF(Table1[[#This Row],[Customer Churn Status]]="Yes", 1, 0)</f>
        <v>0</v>
      </c>
      <c r="AA215" t="str">
        <f>IF(Table1[[#This Row],[Reasons for Churn]]= "No reason", "No Reason", "Churned")</f>
        <v>No Reason</v>
      </c>
      <c r="AB215" t="s">
        <v>1083</v>
      </c>
      <c r="AC215">
        <f t="shared" si="3"/>
        <v>35</v>
      </c>
    </row>
    <row r="216" spans="1:29" x14ac:dyDescent="0.25">
      <c r="A216" t="s">
        <v>314</v>
      </c>
      <c r="B216" t="s">
        <v>315</v>
      </c>
      <c r="C216" s="1">
        <v>45689</v>
      </c>
      <c r="D216">
        <v>62</v>
      </c>
      <c r="E216" t="str">
        <f>IF(Table1[[#This Row],[Age]]&lt;=19,"Teenager",
 IF(Table1[[#This Row],[Age]]&lt;=29,"Young Adult",
 IF(Table1[[#This Row],[Age]]&lt;=39,"Adult",
 IF(Table1[[#This Row],[Age]]&lt;=54,"Middle-Aged Adult",
 IF(Table1[[#This Row],[Age]]&lt;=64,"Pre-Retirement",
 "Senior/Retiree")))))</f>
        <v>Pre-Retirement</v>
      </c>
      <c r="F216" t="s">
        <v>101</v>
      </c>
      <c r="G216" t="e">
        <f>VLOOKUP(Table1[[#This Row],[State]],#REF!,2,FALSE)</f>
        <v>#REF!</v>
      </c>
      <c r="H216" t="s">
        <v>41</v>
      </c>
      <c r="I216">
        <f>COUNTIF(A:A,Table1[[#This Row],[Customer ID]])</f>
        <v>3</v>
      </c>
      <c r="J216" t="str">
        <f>IF(Table1[[#This Row],[Device Count]]&gt;1,"Multiple Devices", "Single Device")</f>
        <v>Multiple Devices</v>
      </c>
      <c r="K216" t="s">
        <v>21</v>
      </c>
      <c r="L216" s="26">
        <v>5</v>
      </c>
      <c r="M216" t="s">
        <v>55</v>
      </c>
      <c r="N216">
        <v>25</v>
      </c>
      <c r="O2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16" t="s">
        <v>71</v>
      </c>
      <c r="Q216" s="2">
        <v>14500</v>
      </c>
      <c r="R216">
        <v>11</v>
      </c>
      <c r="S216" s="3">
        <v>159500</v>
      </c>
      <c r="T216" s="3">
        <f>SUMIF(A:A,Table1[[#This Row],[Customer ID]],S:S)</f>
        <v>380500</v>
      </c>
      <c r="U216" s="3" t="str" cm="1">
        <f t="array" ref="U216">_xlfn.SWITCH(TRUE,
Table1[[#This Row],[Total user revenue]]&gt;=1500000,"High-Premium",
Table1[[#This Row],[Total user revenue]]&gt;=500000,"Premium",
Table1[[#This Row],[Total user revenue]]&gt;=100000,"Standard",
"Basic")</f>
        <v>Standard</v>
      </c>
      <c r="V216" s="32">
        <f>SUMIF(A:A,Table1[[#This Row],[Customer ID]],W:W)</f>
        <v>383.46</v>
      </c>
      <c r="W216">
        <v>74.95</v>
      </c>
      <c r="X216" t="s">
        <v>24</v>
      </c>
      <c r="Y216" s="6">
        <f>COUNTIFS(Table1[MTN Device],Table1[[#This Row],[MTN Device]],Table1[Customer Churn Status],"Yes")/COUNTIF(Table1[MTN Device],Table1[[#This Row],[MTN Device]])</f>
        <v>0.26754385964912281</v>
      </c>
      <c r="Z216">
        <f>IF(Table1[[#This Row],[Customer Churn Status]]="Yes", 1, 0)</f>
        <v>1</v>
      </c>
      <c r="AA216" t="str">
        <f>IF(Table1[[#This Row],[Reasons for Churn]]= "No reason", "No Reason", "Churned")</f>
        <v>Churned</v>
      </c>
      <c r="AB216" t="s">
        <v>25</v>
      </c>
      <c r="AC216">
        <f t="shared" si="3"/>
        <v>30</v>
      </c>
    </row>
    <row r="217" spans="1:29" x14ac:dyDescent="0.25">
      <c r="A217" t="s">
        <v>314</v>
      </c>
      <c r="B217" t="s">
        <v>315</v>
      </c>
      <c r="C217" s="1">
        <v>45689</v>
      </c>
      <c r="D217">
        <v>62</v>
      </c>
      <c r="E217" t="str">
        <f>IF(Table1[[#This Row],[Age]]&lt;=19,"Teenager",
 IF(Table1[[#This Row],[Age]]&lt;=29,"Young Adult",
 IF(Table1[[#This Row],[Age]]&lt;=39,"Adult",
 IF(Table1[[#This Row],[Age]]&lt;=54,"Middle-Aged Adult",
 IF(Table1[[#This Row],[Age]]&lt;=64,"Pre-Retirement",
 "Senior/Retiree")))))</f>
        <v>Pre-Retirement</v>
      </c>
      <c r="F217" t="s">
        <v>101</v>
      </c>
      <c r="G217" t="e">
        <f>VLOOKUP(Table1[[#This Row],[State]],#REF!,2,FALSE)</f>
        <v>#REF!</v>
      </c>
      <c r="H217" t="s">
        <v>29</v>
      </c>
      <c r="I217">
        <f>COUNTIF(A:A,Table1[[#This Row],[Customer ID]])</f>
        <v>3</v>
      </c>
      <c r="J217" t="str">
        <f>IF(Table1[[#This Row],[Device Count]]&gt;1,"Multiple Devices", "Single Device")</f>
        <v>Multiple Devices</v>
      </c>
      <c r="K217" t="s">
        <v>21</v>
      </c>
      <c r="L217" s="26">
        <v>5</v>
      </c>
      <c r="M217" t="s">
        <v>55</v>
      </c>
      <c r="N217">
        <v>25</v>
      </c>
      <c r="O2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17" t="s">
        <v>193</v>
      </c>
      <c r="Q217" s="2">
        <v>6500</v>
      </c>
      <c r="R217">
        <v>5</v>
      </c>
      <c r="S217" s="3">
        <v>32500</v>
      </c>
      <c r="T217" s="3">
        <f>SUMIF(A:A,Table1[[#This Row],[Customer ID]],S:S)</f>
        <v>380500</v>
      </c>
      <c r="U217" s="3" t="str" cm="1">
        <f t="array" ref="U217">_xlfn.SWITCH(TRUE,
Table1[[#This Row],[Total user revenue]]&gt;=1500000,"High-Premium",
Table1[[#This Row],[Total user revenue]]&gt;=500000,"Premium",
Table1[[#This Row],[Total user revenue]]&gt;=100000,"Standard",
"Basic")</f>
        <v>Standard</v>
      </c>
      <c r="V217" s="32">
        <f>SUMIF(A:A,Table1[[#This Row],[Customer ID]],W:W)</f>
        <v>383.46</v>
      </c>
      <c r="W217">
        <v>187.82</v>
      </c>
      <c r="X217" t="s">
        <v>24</v>
      </c>
      <c r="Y217" s="6">
        <f>COUNTIFS(Table1[MTN Device],Table1[[#This Row],[MTN Device]],Table1[Customer Churn Status],"Yes")/COUNTIF(Table1[MTN Device],Table1[[#This Row],[MTN Device]])</f>
        <v>0.3122923588039867</v>
      </c>
      <c r="Z217">
        <f>IF(Table1[[#This Row],[Customer Churn Status]]="Yes", 1, 0)</f>
        <v>1</v>
      </c>
      <c r="AA217" t="str">
        <f>IF(Table1[[#This Row],[Reasons for Churn]]= "No reason", "No Reason", "Churned")</f>
        <v>Churned</v>
      </c>
      <c r="AB217" t="s">
        <v>25</v>
      </c>
      <c r="AC217">
        <f t="shared" si="3"/>
        <v>30</v>
      </c>
    </row>
    <row r="218" spans="1:29" x14ac:dyDescent="0.25">
      <c r="A218" t="s">
        <v>314</v>
      </c>
      <c r="B218" t="s">
        <v>315</v>
      </c>
      <c r="C218" s="1">
        <v>45689</v>
      </c>
      <c r="D218">
        <v>62</v>
      </c>
      <c r="E218" t="str">
        <f>IF(Table1[[#This Row],[Age]]&lt;=19,"Teenager",
 IF(Table1[[#This Row],[Age]]&lt;=29,"Young Adult",
 IF(Table1[[#This Row],[Age]]&lt;=39,"Adult",
 IF(Table1[[#This Row],[Age]]&lt;=54,"Middle-Aged Adult",
 IF(Table1[[#This Row],[Age]]&lt;=64,"Pre-Retirement",
 "Senior/Retiree")))))</f>
        <v>Pre-Retirement</v>
      </c>
      <c r="F218" t="s">
        <v>101</v>
      </c>
      <c r="G218" t="e">
        <f>VLOOKUP(Table1[[#This Row],[State]],#REF!,2,FALSE)</f>
        <v>#REF!</v>
      </c>
      <c r="H218" t="s">
        <v>36</v>
      </c>
      <c r="I218">
        <f>COUNTIF(A:A,Table1[[#This Row],[Customer ID]])</f>
        <v>3</v>
      </c>
      <c r="J218" t="str">
        <f>IF(Table1[[#This Row],[Device Count]]&gt;1,"Multiple Devices", "Single Device")</f>
        <v>Multiple Devices</v>
      </c>
      <c r="K218" t="s">
        <v>21</v>
      </c>
      <c r="L218" s="26">
        <v>5</v>
      </c>
      <c r="M218" t="s">
        <v>55</v>
      </c>
      <c r="N218">
        <v>25</v>
      </c>
      <c r="O2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18" t="s">
        <v>71</v>
      </c>
      <c r="Q218" s="2">
        <v>14500</v>
      </c>
      <c r="R218">
        <v>13</v>
      </c>
      <c r="S218" s="3">
        <v>188500</v>
      </c>
      <c r="T218" s="3">
        <f>SUMIF(A:A,Table1[[#This Row],[Customer ID]],S:S)</f>
        <v>380500</v>
      </c>
      <c r="U218" s="3" t="str" cm="1">
        <f t="array" ref="U218">_xlfn.SWITCH(TRUE,
Table1[[#This Row],[Total user revenue]]&gt;=1500000,"High-Premium",
Table1[[#This Row],[Total user revenue]]&gt;=500000,"Premium",
Table1[[#This Row],[Total user revenue]]&gt;=100000,"Standard",
"Basic")</f>
        <v>Standard</v>
      </c>
      <c r="V218" s="32">
        <f>SUMIF(A:A,Table1[[#This Row],[Customer ID]],W:W)</f>
        <v>383.46</v>
      </c>
      <c r="W218">
        <v>120.69</v>
      </c>
      <c r="X218" t="s">
        <v>24</v>
      </c>
      <c r="Y218" s="6">
        <f>COUNTIFS(Table1[MTN Device],Table1[[#This Row],[MTN Device]],Table1[Customer Churn Status],"Yes")/COUNTIF(Table1[MTN Device],Table1[[#This Row],[MTN Device]])</f>
        <v>0.27947598253275108</v>
      </c>
      <c r="Z218">
        <f>IF(Table1[[#This Row],[Customer Churn Status]]="Yes", 1, 0)</f>
        <v>1</v>
      </c>
      <c r="AA218" t="str">
        <f>IF(Table1[[#This Row],[Reasons for Churn]]= "No reason", "No Reason", "Churned")</f>
        <v>Churned</v>
      </c>
      <c r="AB218" t="s">
        <v>25</v>
      </c>
      <c r="AC218">
        <f t="shared" si="3"/>
        <v>30</v>
      </c>
    </row>
    <row r="219" spans="1:29" x14ac:dyDescent="0.25">
      <c r="A219" t="s">
        <v>316</v>
      </c>
      <c r="B219" t="s">
        <v>317</v>
      </c>
      <c r="C219" s="1">
        <v>45717</v>
      </c>
      <c r="D219">
        <v>21</v>
      </c>
      <c r="E219" t="str">
        <f>IF(Table1[[#This Row],[Age]]&lt;=19,"Teenager",
 IF(Table1[[#This Row],[Age]]&lt;=29,"Young Adult",
 IF(Table1[[#This Row],[Age]]&lt;=39,"Adult",
 IF(Table1[[#This Row],[Age]]&lt;=54,"Middle-Aged Adult",
 IF(Table1[[#This Row],[Age]]&lt;=64,"Pre-Retirement",
 "Senior/Retiree")))))</f>
        <v>Young Adult</v>
      </c>
      <c r="F219" t="s">
        <v>128</v>
      </c>
      <c r="G219" t="e">
        <f>VLOOKUP(Table1[[#This Row],[State]],#REF!,2,FALSE)</f>
        <v>#REF!</v>
      </c>
      <c r="H219" t="s">
        <v>20</v>
      </c>
      <c r="I219">
        <f>COUNTIF(A:A,Table1[[#This Row],[Customer ID]])</f>
        <v>1</v>
      </c>
      <c r="J219" t="str">
        <f>IF(Table1[[#This Row],[Device Count]]&gt;1,"Multiple Devices", "Single Device")</f>
        <v>Single Device</v>
      </c>
      <c r="K219" t="s">
        <v>21</v>
      </c>
      <c r="L219" s="26">
        <v>4</v>
      </c>
      <c r="M219" t="s">
        <v>114</v>
      </c>
      <c r="N219">
        <v>9</v>
      </c>
      <c r="O2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219" t="s">
        <v>51</v>
      </c>
      <c r="Q219" s="2">
        <v>9000</v>
      </c>
      <c r="R219">
        <v>11</v>
      </c>
      <c r="S219" s="3">
        <v>99000</v>
      </c>
      <c r="T219" s="3">
        <f>SUMIF(A:A,Table1[[#This Row],[Customer ID]],S:S)</f>
        <v>99000</v>
      </c>
      <c r="U219" s="3" t="str" cm="1">
        <f t="array" ref="U219">_xlfn.SWITCH(TRUE,
Table1[[#This Row],[Total user revenue]]&gt;=1500000,"High-Premium",
Table1[[#This Row],[Total user revenue]]&gt;=500000,"Premium",
Table1[[#This Row],[Total user revenue]]&gt;=100000,"Standard",
"Basic")</f>
        <v>Basic</v>
      </c>
      <c r="V219" s="32">
        <f>SUMIF(A:A,Table1[[#This Row],[Customer ID]],W:W)</f>
        <v>186.31</v>
      </c>
      <c r="W219">
        <v>186.31</v>
      </c>
      <c r="X219" t="s">
        <v>39</v>
      </c>
      <c r="Y219" s="6">
        <f>COUNTIFS(Table1[MTN Device],Table1[[#This Row],[MTN Device]],Table1[Customer Churn Status],"Yes")/COUNTIF(Table1[MTN Device],Table1[[#This Row],[MTN Device]])</f>
        <v>0.30092592592592593</v>
      </c>
      <c r="Z219">
        <f>IF(Table1[[#This Row],[Customer Churn Status]]="Yes", 1, 0)</f>
        <v>0</v>
      </c>
      <c r="AA219" t="str">
        <f>IF(Table1[[#This Row],[Reasons for Churn]]= "No reason", "No Reason", "Churned")</f>
        <v>No Reason</v>
      </c>
      <c r="AB219" t="s">
        <v>1083</v>
      </c>
      <c r="AC219">
        <f t="shared" si="3"/>
        <v>45</v>
      </c>
    </row>
    <row r="220" spans="1:29" x14ac:dyDescent="0.25">
      <c r="A220" t="s">
        <v>318</v>
      </c>
      <c r="B220" t="s">
        <v>319</v>
      </c>
      <c r="C220" s="1">
        <v>45689</v>
      </c>
      <c r="D220">
        <v>66</v>
      </c>
      <c r="E220" t="str">
        <f>IF(Table1[[#This Row],[Age]]&lt;=19,"Teenager",
 IF(Table1[[#This Row],[Age]]&lt;=29,"Young Adult",
 IF(Table1[[#This Row],[Age]]&lt;=39,"Adult",
 IF(Table1[[#This Row],[Age]]&lt;=54,"Middle-Aged Adult",
 IF(Table1[[#This Row],[Age]]&lt;=64,"Pre-Retirement",
 "Senior/Retiree")))))</f>
        <v>Senior/Retiree</v>
      </c>
      <c r="F220" t="s">
        <v>149</v>
      </c>
      <c r="G220" t="e">
        <f>VLOOKUP(Table1[[#This Row],[State]],#REF!,2,FALSE)</f>
        <v>#REF!</v>
      </c>
      <c r="H220" t="s">
        <v>36</v>
      </c>
      <c r="I220">
        <f>COUNTIF(A:A,Table1[[#This Row],[Customer ID]])</f>
        <v>1</v>
      </c>
      <c r="J220" t="str">
        <f>IF(Table1[[#This Row],[Device Count]]&gt;1,"Multiple Devices", "Single Device")</f>
        <v>Single Device</v>
      </c>
      <c r="K220" t="s">
        <v>30</v>
      </c>
      <c r="L220" s="26">
        <v>5</v>
      </c>
      <c r="M220" t="s">
        <v>55</v>
      </c>
      <c r="N220">
        <v>33</v>
      </c>
      <c r="O2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20" t="s">
        <v>115</v>
      </c>
      <c r="Q220" s="2">
        <v>25000</v>
      </c>
      <c r="R220">
        <v>14</v>
      </c>
      <c r="S220" s="3">
        <v>350000</v>
      </c>
      <c r="T220" s="3">
        <f>SUMIF(A:A,Table1[[#This Row],[Customer ID]],S:S)</f>
        <v>350000</v>
      </c>
      <c r="U220" s="3" t="str" cm="1">
        <f t="array" ref="U220">_xlfn.SWITCH(TRUE,
Table1[[#This Row],[Total user revenue]]&gt;=1500000,"High-Premium",
Table1[[#This Row],[Total user revenue]]&gt;=500000,"Premium",
Table1[[#This Row],[Total user revenue]]&gt;=100000,"Standard",
"Basic")</f>
        <v>Standard</v>
      </c>
      <c r="V220" s="32">
        <f>SUMIF(A:A,Table1[[#This Row],[Customer ID]],W:W)</f>
        <v>134.91999999999999</v>
      </c>
      <c r="W220">
        <v>134.91999999999999</v>
      </c>
      <c r="X220" t="s">
        <v>24</v>
      </c>
      <c r="Y220" s="6">
        <f>COUNTIFS(Table1[MTN Device],Table1[[#This Row],[MTN Device]],Table1[Customer Churn Status],"Yes")/COUNTIF(Table1[MTN Device],Table1[[#This Row],[MTN Device]])</f>
        <v>0.27947598253275108</v>
      </c>
      <c r="Z220">
        <f>IF(Table1[[#This Row],[Customer Churn Status]]="Yes", 1, 0)</f>
        <v>1</v>
      </c>
      <c r="AA220" t="str">
        <f>IF(Table1[[#This Row],[Reasons for Churn]]= "No reason", "No Reason", "Churned")</f>
        <v>Churned</v>
      </c>
      <c r="AB220" t="s">
        <v>32</v>
      </c>
      <c r="AC220">
        <f t="shared" si="3"/>
        <v>15</v>
      </c>
    </row>
    <row r="221" spans="1:29" x14ac:dyDescent="0.25">
      <c r="A221" t="s">
        <v>320</v>
      </c>
      <c r="B221" t="s">
        <v>321</v>
      </c>
      <c r="C221" s="1">
        <v>45689</v>
      </c>
      <c r="D221">
        <v>19</v>
      </c>
      <c r="E221" t="str">
        <f>IF(Table1[[#This Row],[Age]]&lt;=19,"Teenager",
 IF(Table1[[#This Row],[Age]]&lt;=29,"Young Adult",
 IF(Table1[[#This Row],[Age]]&lt;=39,"Adult",
 IF(Table1[[#This Row],[Age]]&lt;=54,"Middle-Aged Adult",
 IF(Table1[[#This Row],[Age]]&lt;=64,"Pre-Retirement",
 "Senior/Retiree")))))</f>
        <v>Teenager</v>
      </c>
      <c r="F221" t="s">
        <v>213</v>
      </c>
      <c r="G221" t="e">
        <f>VLOOKUP(Table1[[#This Row],[State]],#REF!,2,FALSE)</f>
        <v>#REF!</v>
      </c>
      <c r="H221" t="s">
        <v>29</v>
      </c>
      <c r="I221">
        <f>COUNTIF(A:A,Table1[[#This Row],[Customer ID]])</f>
        <v>1</v>
      </c>
      <c r="J221" t="str">
        <f>IF(Table1[[#This Row],[Device Count]]&gt;1,"Multiple Devices", "Single Device")</f>
        <v>Single Device</v>
      </c>
      <c r="K221" t="s">
        <v>30</v>
      </c>
      <c r="L221" s="26">
        <v>1</v>
      </c>
      <c r="M221" t="s">
        <v>37</v>
      </c>
      <c r="N221">
        <v>42</v>
      </c>
      <c r="O2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21" t="s">
        <v>164</v>
      </c>
      <c r="Q221" s="2">
        <v>600</v>
      </c>
      <c r="R221">
        <v>8</v>
      </c>
      <c r="S221" s="3">
        <v>4800</v>
      </c>
      <c r="T221" s="3">
        <f>SUMIF(A:A,Table1[[#This Row],[Customer ID]],S:S)</f>
        <v>4800</v>
      </c>
      <c r="U221" s="3" t="str" cm="1">
        <f t="array" ref="U221">_xlfn.SWITCH(TRUE,
Table1[[#This Row],[Total user revenue]]&gt;=1500000,"High-Premium",
Table1[[#This Row],[Total user revenue]]&gt;=500000,"Premium",
Table1[[#This Row],[Total user revenue]]&gt;=100000,"Standard",
"Basic")</f>
        <v>Basic</v>
      </c>
      <c r="V221" s="32">
        <f>SUMIF(A:A,Table1[[#This Row],[Customer ID]],W:W)</f>
        <v>164.42</v>
      </c>
      <c r="W221">
        <v>164.42</v>
      </c>
      <c r="X221" t="s">
        <v>39</v>
      </c>
      <c r="Y221" s="6">
        <f>COUNTIFS(Table1[MTN Device],Table1[[#This Row],[MTN Device]],Table1[Customer Churn Status],"Yes")/COUNTIF(Table1[MTN Device],Table1[[#This Row],[MTN Device]])</f>
        <v>0.3122923588039867</v>
      </c>
      <c r="Z221">
        <f>IF(Table1[[#This Row],[Customer Churn Status]]="Yes", 1, 0)</f>
        <v>0</v>
      </c>
      <c r="AA221" t="str">
        <f>IF(Table1[[#This Row],[Reasons for Churn]]= "No reason", "No Reason", "Churned")</f>
        <v>No Reason</v>
      </c>
      <c r="AB221" t="s">
        <v>1083</v>
      </c>
      <c r="AC221">
        <f t="shared" si="3"/>
        <v>70</v>
      </c>
    </row>
    <row r="222" spans="1:29" x14ac:dyDescent="0.25">
      <c r="A222" t="s">
        <v>322</v>
      </c>
      <c r="B222" t="s">
        <v>323</v>
      </c>
      <c r="C222" s="1">
        <v>45717</v>
      </c>
      <c r="D222">
        <v>30</v>
      </c>
      <c r="E222" t="str">
        <f>IF(Table1[[#This Row],[Age]]&lt;=19,"Teenager",
 IF(Table1[[#This Row],[Age]]&lt;=29,"Young Adult",
 IF(Table1[[#This Row],[Age]]&lt;=39,"Adult",
 IF(Table1[[#This Row],[Age]]&lt;=54,"Middle-Aged Adult",
 IF(Table1[[#This Row],[Age]]&lt;=64,"Pre-Retirement",
 "Senior/Retiree")))))</f>
        <v>Adult</v>
      </c>
      <c r="F222" t="s">
        <v>121</v>
      </c>
      <c r="G222" t="e">
        <f>VLOOKUP(Table1[[#This Row],[State]],#REF!,2,FALSE)</f>
        <v>#REF!</v>
      </c>
      <c r="H222" t="s">
        <v>29</v>
      </c>
      <c r="I222">
        <f>COUNTIF(A:A,Table1[[#This Row],[Customer ID]])</f>
        <v>1</v>
      </c>
      <c r="J222" t="str">
        <f>IF(Table1[[#This Row],[Device Count]]&gt;1,"Multiple Devices", "Single Device")</f>
        <v>Single Device</v>
      </c>
      <c r="K222" t="s">
        <v>21</v>
      </c>
      <c r="L222" s="26">
        <v>4</v>
      </c>
      <c r="M222" t="s">
        <v>114</v>
      </c>
      <c r="N222">
        <v>29</v>
      </c>
      <c r="O2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22" t="s">
        <v>193</v>
      </c>
      <c r="Q222" s="2">
        <v>6500</v>
      </c>
      <c r="R222">
        <v>16</v>
      </c>
      <c r="S222" s="3">
        <v>104000</v>
      </c>
      <c r="T222" s="3">
        <f>SUMIF(A:A,Table1[[#This Row],[Customer ID]],S:S)</f>
        <v>104000</v>
      </c>
      <c r="U222" s="3" t="str" cm="1">
        <f t="array" ref="U222">_xlfn.SWITCH(TRUE,
Table1[[#This Row],[Total user revenue]]&gt;=1500000,"High-Premium",
Table1[[#This Row],[Total user revenue]]&gt;=500000,"Premium",
Table1[[#This Row],[Total user revenue]]&gt;=100000,"Standard",
"Basic")</f>
        <v>Standard</v>
      </c>
      <c r="V222" s="32">
        <f>SUMIF(A:A,Table1[[#This Row],[Customer ID]],W:W)</f>
        <v>155.11000000000001</v>
      </c>
      <c r="W222">
        <v>155.11000000000001</v>
      </c>
      <c r="X222" t="s">
        <v>24</v>
      </c>
      <c r="Y222" s="6">
        <f>COUNTIFS(Table1[MTN Device],Table1[[#This Row],[MTN Device]],Table1[Customer Churn Status],"Yes")/COUNTIF(Table1[MTN Device],Table1[[#This Row],[MTN Device]])</f>
        <v>0.3122923588039867</v>
      </c>
      <c r="Z222">
        <f>IF(Table1[[#This Row],[Customer Churn Status]]="Yes", 1, 0)</f>
        <v>1</v>
      </c>
      <c r="AA222" t="str">
        <f>IF(Table1[[#This Row],[Reasons for Churn]]= "No reason", "No Reason", "Churned")</f>
        <v>Churned</v>
      </c>
      <c r="AB222" t="s">
        <v>284</v>
      </c>
      <c r="AC222">
        <f t="shared" si="3"/>
        <v>30</v>
      </c>
    </row>
    <row r="223" spans="1:29" x14ac:dyDescent="0.25">
      <c r="A223" t="s">
        <v>324</v>
      </c>
      <c r="B223" t="s">
        <v>325</v>
      </c>
      <c r="C223" s="1">
        <v>45717</v>
      </c>
      <c r="D223">
        <v>33</v>
      </c>
      <c r="E223" t="str">
        <f>IF(Table1[[#This Row],[Age]]&lt;=19,"Teenager",
 IF(Table1[[#This Row],[Age]]&lt;=29,"Young Adult",
 IF(Table1[[#This Row],[Age]]&lt;=39,"Adult",
 IF(Table1[[#This Row],[Age]]&lt;=54,"Middle-Aged Adult",
 IF(Table1[[#This Row],[Age]]&lt;=64,"Pre-Retirement",
 "Senior/Retiree")))))</f>
        <v>Adult</v>
      </c>
      <c r="F223" t="s">
        <v>75</v>
      </c>
      <c r="G223" t="e">
        <f>VLOOKUP(Table1[[#This Row],[State]],#REF!,2,FALSE)</f>
        <v>#REF!</v>
      </c>
      <c r="H223" t="s">
        <v>20</v>
      </c>
      <c r="I223">
        <f>COUNTIF(A:A,Table1[[#This Row],[Customer ID]])</f>
        <v>2</v>
      </c>
      <c r="J223" t="str">
        <f>IF(Table1[[#This Row],[Device Count]]&gt;1,"Multiple Devices", "Single Device")</f>
        <v>Multiple Devices</v>
      </c>
      <c r="K223" t="s">
        <v>21</v>
      </c>
      <c r="L223" s="26">
        <v>4</v>
      </c>
      <c r="M223" t="s">
        <v>114</v>
      </c>
      <c r="N223">
        <v>36</v>
      </c>
      <c r="O2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23" t="s">
        <v>51</v>
      </c>
      <c r="Q223" s="2">
        <v>9000</v>
      </c>
      <c r="R223">
        <v>9</v>
      </c>
      <c r="S223" s="3">
        <v>81000</v>
      </c>
      <c r="T223" s="3">
        <f>SUMIF(A:A,Table1[[#This Row],[Customer ID]],S:S)</f>
        <v>125000</v>
      </c>
      <c r="U223" s="3" t="str" cm="1">
        <f t="array" ref="U223">_xlfn.SWITCH(TRUE,
Table1[[#This Row],[Total user revenue]]&gt;=1500000,"High-Premium",
Table1[[#This Row],[Total user revenue]]&gt;=500000,"Premium",
Table1[[#This Row],[Total user revenue]]&gt;=100000,"Standard",
"Basic")</f>
        <v>Standard</v>
      </c>
      <c r="V223" s="32">
        <f>SUMIF(A:A,Table1[[#This Row],[Customer ID]],W:W)</f>
        <v>148.34</v>
      </c>
      <c r="W223">
        <v>109.48</v>
      </c>
      <c r="X223" t="s">
        <v>39</v>
      </c>
      <c r="Y223" s="6">
        <f>COUNTIFS(Table1[MTN Device],Table1[[#This Row],[MTN Device]],Table1[Customer Churn Status],"Yes")/COUNTIF(Table1[MTN Device],Table1[[#This Row],[MTN Device]])</f>
        <v>0.30092592592592593</v>
      </c>
      <c r="Z223">
        <f>IF(Table1[[#This Row],[Customer Churn Status]]="Yes", 1, 0)</f>
        <v>0</v>
      </c>
      <c r="AA223" t="str">
        <f>IF(Table1[[#This Row],[Reasons for Churn]]= "No reason", "No Reason", "Churned")</f>
        <v>No Reason</v>
      </c>
      <c r="AB223" t="s">
        <v>1083</v>
      </c>
      <c r="AC223">
        <f t="shared" si="3"/>
        <v>20</v>
      </c>
    </row>
    <row r="224" spans="1:29" x14ac:dyDescent="0.25">
      <c r="A224" t="s">
        <v>324</v>
      </c>
      <c r="B224" t="s">
        <v>325</v>
      </c>
      <c r="C224" s="1">
        <v>45717</v>
      </c>
      <c r="D224">
        <v>33</v>
      </c>
      <c r="E224" t="str">
        <f>IF(Table1[[#This Row],[Age]]&lt;=19,"Teenager",
 IF(Table1[[#This Row],[Age]]&lt;=29,"Young Adult",
 IF(Table1[[#This Row],[Age]]&lt;=39,"Adult",
 IF(Table1[[#This Row],[Age]]&lt;=54,"Middle-Aged Adult",
 IF(Table1[[#This Row],[Age]]&lt;=64,"Pre-Retirement",
 "Senior/Retiree")))))</f>
        <v>Adult</v>
      </c>
      <c r="F224" t="s">
        <v>75</v>
      </c>
      <c r="G224" t="e">
        <f>VLOOKUP(Table1[[#This Row],[State]],#REF!,2,FALSE)</f>
        <v>#REF!</v>
      </c>
      <c r="H224" t="s">
        <v>29</v>
      </c>
      <c r="I224">
        <f>COUNTIF(A:A,Table1[[#This Row],[Customer ID]])</f>
        <v>2</v>
      </c>
      <c r="J224" t="str">
        <f>IF(Table1[[#This Row],[Device Count]]&gt;1,"Multiple Devices", "Single Device")</f>
        <v>Multiple Devices</v>
      </c>
      <c r="K224" t="s">
        <v>21</v>
      </c>
      <c r="L224" s="26">
        <v>4</v>
      </c>
      <c r="M224" t="s">
        <v>114</v>
      </c>
      <c r="N224">
        <v>36</v>
      </c>
      <c r="O2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24" t="s">
        <v>31</v>
      </c>
      <c r="Q224" s="2">
        <v>5500</v>
      </c>
      <c r="R224">
        <v>8</v>
      </c>
      <c r="S224" s="3">
        <v>44000</v>
      </c>
      <c r="T224" s="3">
        <f>SUMIF(A:A,Table1[[#This Row],[Customer ID]],S:S)</f>
        <v>125000</v>
      </c>
      <c r="U224" s="3" t="str" cm="1">
        <f t="array" ref="U224">_xlfn.SWITCH(TRUE,
Table1[[#This Row],[Total user revenue]]&gt;=1500000,"High-Premium",
Table1[[#This Row],[Total user revenue]]&gt;=500000,"Premium",
Table1[[#This Row],[Total user revenue]]&gt;=100000,"Standard",
"Basic")</f>
        <v>Standard</v>
      </c>
      <c r="V224" s="32">
        <f>SUMIF(A:A,Table1[[#This Row],[Customer ID]],W:W)</f>
        <v>148.34</v>
      </c>
      <c r="W224">
        <v>38.86</v>
      </c>
      <c r="X224" t="s">
        <v>39</v>
      </c>
      <c r="Y224" s="6">
        <f>COUNTIFS(Table1[MTN Device],Table1[[#This Row],[MTN Device]],Table1[Customer Churn Status],"Yes")/COUNTIF(Table1[MTN Device],Table1[[#This Row],[MTN Device]])</f>
        <v>0.3122923588039867</v>
      </c>
      <c r="Z224">
        <f>IF(Table1[[#This Row],[Customer Churn Status]]="Yes", 1, 0)</f>
        <v>0</v>
      </c>
      <c r="AA224" t="str">
        <f>IF(Table1[[#This Row],[Reasons for Churn]]= "No reason", "No Reason", "Churned")</f>
        <v>No Reason</v>
      </c>
      <c r="AB224" t="s">
        <v>1083</v>
      </c>
      <c r="AC224">
        <f t="shared" si="3"/>
        <v>20</v>
      </c>
    </row>
    <row r="225" spans="1:29" x14ac:dyDescent="0.25">
      <c r="A225" t="s">
        <v>326</v>
      </c>
      <c r="B225" t="s">
        <v>327</v>
      </c>
      <c r="C225" s="1">
        <v>45717</v>
      </c>
      <c r="D225">
        <v>54</v>
      </c>
      <c r="E225" t="str">
        <f>IF(Table1[[#This Row],[Age]]&lt;=19,"Teenager",
 IF(Table1[[#This Row],[Age]]&lt;=29,"Young Adult",
 IF(Table1[[#This Row],[Age]]&lt;=39,"Adult",
 IF(Table1[[#This Row],[Age]]&lt;=54,"Middle-Aged Adult",
 IF(Table1[[#This Row],[Age]]&lt;=64,"Pre-Retirement",
 "Senior/Retiree")))))</f>
        <v>Middle-Aged Adult</v>
      </c>
      <c r="F225" t="s">
        <v>113</v>
      </c>
      <c r="G225" t="e">
        <f>VLOOKUP(Table1[[#This Row],[State]],#REF!,2,FALSE)</f>
        <v>#REF!</v>
      </c>
      <c r="H225" t="s">
        <v>36</v>
      </c>
      <c r="I225">
        <f>COUNTIF(A:A,Table1[[#This Row],[Customer ID]])</f>
        <v>2</v>
      </c>
      <c r="J225" t="str">
        <f>IF(Table1[[#This Row],[Device Count]]&gt;1,"Multiple Devices", "Single Device")</f>
        <v>Multiple Devices</v>
      </c>
      <c r="K225" t="s">
        <v>30</v>
      </c>
      <c r="L225" s="26">
        <v>2</v>
      </c>
      <c r="M225" t="s">
        <v>22</v>
      </c>
      <c r="N225">
        <v>50</v>
      </c>
      <c r="O2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25" t="s">
        <v>115</v>
      </c>
      <c r="Q225" s="2">
        <v>25000</v>
      </c>
      <c r="R225">
        <v>9</v>
      </c>
      <c r="S225" s="3">
        <v>225000</v>
      </c>
      <c r="T225" s="3">
        <f>SUMIF(A:A,Table1[[#This Row],[Customer ID]],S:S)</f>
        <v>387000</v>
      </c>
      <c r="U225" s="3" t="str" cm="1">
        <f t="array" ref="U225">_xlfn.SWITCH(TRUE,
Table1[[#This Row],[Total user revenue]]&gt;=1500000,"High-Premium",
Table1[[#This Row],[Total user revenue]]&gt;=500000,"Premium",
Table1[[#This Row],[Total user revenue]]&gt;=100000,"Standard",
"Basic")</f>
        <v>Standard</v>
      </c>
      <c r="V225" s="32">
        <f>SUMIF(A:A,Table1[[#This Row],[Customer ID]],W:W)</f>
        <v>137.13</v>
      </c>
      <c r="W225">
        <v>112.32</v>
      </c>
      <c r="X225" t="s">
        <v>39</v>
      </c>
      <c r="Y225" s="6">
        <f>COUNTIFS(Table1[MTN Device],Table1[[#This Row],[MTN Device]],Table1[Customer Churn Status],"Yes")/COUNTIF(Table1[MTN Device],Table1[[#This Row],[MTN Device]])</f>
        <v>0.27947598253275108</v>
      </c>
      <c r="Z225">
        <f>IF(Table1[[#This Row],[Customer Churn Status]]="Yes", 1, 0)</f>
        <v>0</v>
      </c>
      <c r="AA225" t="str">
        <f>IF(Table1[[#This Row],[Reasons for Churn]]= "No reason", "No Reason", "Churned")</f>
        <v>No Reason</v>
      </c>
      <c r="AB225" t="s">
        <v>1083</v>
      </c>
      <c r="AC225">
        <f t="shared" si="3"/>
        <v>50</v>
      </c>
    </row>
    <row r="226" spans="1:29" x14ac:dyDescent="0.25">
      <c r="A226" t="s">
        <v>326</v>
      </c>
      <c r="B226" t="s">
        <v>327</v>
      </c>
      <c r="C226" s="1">
        <v>45717</v>
      </c>
      <c r="D226">
        <v>54</v>
      </c>
      <c r="E226" t="str">
        <f>IF(Table1[[#This Row],[Age]]&lt;=19,"Teenager",
 IF(Table1[[#This Row],[Age]]&lt;=29,"Young Adult",
 IF(Table1[[#This Row],[Age]]&lt;=39,"Adult",
 IF(Table1[[#This Row],[Age]]&lt;=54,"Middle-Aged Adult",
 IF(Table1[[#This Row],[Age]]&lt;=64,"Pre-Retirement",
 "Senior/Retiree")))))</f>
        <v>Middle-Aged Adult</v>
      </c>
      <c r="F226" t="s">
        <v>113</v>
      </c>
      <c r="G226" t="e">
        <f>VLOOKUP(Table1[[#This Row],[State]],#REF!,2,FALSE)</f>
        <v>#REF!</v>
      </c>
      <c r="H226" t="s">
        <v>20</v>
      </c>
      <c r="I226">
        <f>COUNTIF(A:A,Table1[[#This Row],[Customer ID]])</f>
        <v>2</v>
      </c>
      <c r="J226" t="str">
        <f>IF(Table1[[#This Row],[Device Count]]&gt;1,"Multiple Devices", "Single Device")</f>
        <v>Multiple Devices</v>
      </c>
      <c r="K226" t="s">
        <v>30</v>
      </c>
      <c r="L226" s="26">
        <v>2</v>
      </c>
      <c r="M226" t="s">
        <v>22</v>
      </c>
      <c r="N226">
        <v>50</v>
      </c>
      <c r="O2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26" t="s">
        <v>51</v>
      </c>
      <c r="Q226" s="2">
        <v>9000</v>
      </c>
      <c r="R226">
        <v>18</v>
      </c>
      <c r="S226" s="3">
        <v>162000</v>
      </c>
      <c r="T226" s="3">
        <f>SUMIF(A:A,Table1[[#This Row],[Customer ID]],S:S)</f>
        <v>387000</v>
      </c>
      <c r="U226" s="3" t="str" cm="1">
        <f t="array" ref="U226">_xlfn.SWITCH(TRUE,
Table1[[#This Row],[Total user revenue]]&gt;=1500000,"High-Premium",
Table1[[#This Row],[Total user revenue]]&gt;=500000,"Premium",
Table1[[#This Row],[Total user revenue]]&gt;=100000,"Standard",
"Basic")</f>
        <v>Standard</v>
      </c>
      <c r="V226" s="32">
        <f>SUMIF(A:A,Table1[[#This Row],[Customer ID]],W:W)</f>
        <v>137.13</v>
      </c>
      <c r="W226">
        <v>24.81</v>
      </c>
      <c r="X226" t="s">
        <v>39</v>
      </c>
      <c r="Y226" s="6">
        <f>COUNTIFS(Table1[MTN Device],Table1[[#This Row],[MTN Device]],Table1[Customer Churn Status],"Yes")/COUNTIF(Table1[MTN Device],Table1[[#This Row],[MTN Device]])</f>
        <v>0.30092592592592593</v>
      </c>
      <c r="Z226">
        <f>IF(Table1[[#This Row],[Customer Churn Status]]="Yes", 1, 0)</f>
        <v>0</v>
      </c>
      <c r="AA226" t="str">
        <f>IF(Table1[[#This Row],[Reasons for Churn]]= "No reason", "No Reason", "Churned")</f>
        <v>No Reason</v>
      </c>
      <c r="AB226" t="s">
        <v>1083</v>
      </c>
      <c r="AC226">
        <f t="shared" si="3"/>
        <v>50</v>
      </c>
    </row>
    <row r="227" spans="1:29" x14ac:dyDescent="0.25">
      <c r="A227" t="s">
        <v>328</v>
      </c>
      <c r="B227" t="s">
        <v>329</v>
      </c>
      <c r="C227" s="1">
        <v>45658</v>
      </c>
      <c r="D227">
        <v>66</v>
      </c>
      <c r="E227" t="str">
        <f>IF(Table1[[#This Row],[Age]]&lt;=19,"Teenager",
 IF(Table1[[#This Row],[Age]]&lt;=29,"Young Adult",
 IF(Table1[[#This Row],[Age]]&lt;=39,"Adult",
 IF(Table1[[#This Row],[Age]]&lt;=54,"Middle-Aged Adult",
 IF(Table1[[#This Row],[Age]]&lt;=64,"Pre-Retirement",
 "Senior/Retiree")))))</f>
        <v>Senior/Retiree</v>
      </c>
      <c r="F227" t="s">
        <v>152</v>
      </c>
      <c r="G227" t="e">
        <f>VLOOKUP(Table1[[#This Row],[State]],#REF!,2,FALSE)</f>
        <v>#REF!</v>
      </c>
      <c r="H227" t="s">
        <v>36</v>
      </c>
      <c r="I227">
        <f>COUNTIF(A:A,Table1[[#This Row],[Customer ID]])</f>
        <v>1</v>
      </c>
      <c r="J227" t="str">
        <f>IF(Table1[[#This Row],[Device Count]]&gt;1,"Multiple Devices", "Single Device")</f>
        <v>Single Device</v>
      </c>
      <c r="K227" t="s">
        <v>21</v>
      </c>
      <c r="L227" s="26">
        <v>3</v>
      </c>
      <c r="M227" t="s">
        <v>50</v>
      </c>
      <c r="N227">
        <v>19</v>
      </c>
      <c r="O2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27" t="s">
        <v>57</v>
      </c>
      <c r="Q227" s="2">
        <v>150000</v>
      </c>
      <c r="R227">
        <v>16</v>
      </c>
      <c r="S227" s="3">
        <v>2400000</v>
      </c>
      <c r="T227" s="3">
        <f>SUMIF(A:A,Table1[[#This Row],[Customer ID]],S:S)</f>
        <v>2400000</v>
      </c>
      <c r="U227" s="3" t="str" cm="1">
        <f t="array" ref="U227">_xlfn.SWITCH(TRUE,
Table1[[#This Row],[Total user revenue]]&gt;=1500000,"High-Premium",
Table1[[#This Row],[Total user revenue]]&gt;=500000,"Premium",
Table1[[#This Row],[Total user revenue]]&gt;=100000,"Standard",
"Basic")</f>
        <v>High-Premium</v>
      </c>
      <c r="V227" s="32">
        <f>SUMIF(A:A,Table1[[#This Row],[Customer ID]],W:W)</f>
        <v>131.37</v>
      </c>
      <c r="W227">
        <v>131.37</v>
      </c>
      <c r="X227" t="s">
        <v>39</v>
      </c>
      <c r="Y227" s="6">
        <f>COUNTIFS(Table1[MTN Device],Table1[[#This Row],[MTN Device]],Table1[Customer Churn Status],"Yes")/COUNTIF(Table1[MTN Device],Table1[[#This Row],[MTN Device]])</f>
        <v>0.27947598253275108</v>
      </c>
      <c r="Z227">
        <f>IF(Table1[[#This Row],[Customer Churn Status]]="Yes", 1, 0)</f>
        <v>0</v>
      </c>
      <c r="AA227" t="str">
        <f>IF(Table1[[#This Row],[Reasons for Churn]]= "No reason", "No Reason", "Churned")</f>
        <v>No Reason</v>
      </c>
      <c r="AB227" t="s">
        <v>1083</v>
      </c>
      <c r="AC227">
        <f t="shared" si="3"/>
        <v>35</v>
      </c>
    </row>
    <row r="228" spans="1:29" x14ac:dyDescent="0.25">
      <c r="A228" t="s">
        <v>330</v>
      </c>
      <c r="B228" t="s">
        <v>331</v>
      </c>
      <c r="C228" s="1">
        <v>45717</v>
      </c>
      <c r="D228">
        <v>41</v>
      </c>
      <c r="E228" t="str">
        <f>IF(Table1[[#This Row],[Age]]&lt;=19,"Teenager",
 IF(Table1[[#This Row],[Age]]&lt;=29,"Young Adult",
 IF(Table1[[#This Row],[Age]]&lt;=39,"Adult",
 IF(Table1[[#This Row],[Age]]&lt;=54,"Middle-Aged Adult",
 IF(Table1[[#This Row],[Age]]&lt;=64,"Pre-Retirement",
 "Senior/Retiree")))))</f>
        <v>Middle-Aged Adult</v>
      </c>
      <c r="F228" t="s">
        <v>86</v>
      </c>
      <c r="G228" t="e">
        <f>VLOOKUP(Table1[[#This Row],[State]],#REF!,2,FALSE)</f>
        <v>#REF!</v>
      </c>
      <c r="H228" t="s">
        <v>20</v>
      </c>
      <c r="I228">
        <f>COUNTIF(A:A,Table1[[#This Row],[Customer ID]])</f>
        <v>3</v>
      </c>
      <c r="J228" t="str">
        <f>IF(Table1[[#This Row],[Device Count]]&gt;1,"Multiple Devices", "Single Device")</f>
        <v>Multiple Devices</v>
      </c>
      <c r="K228" t="s">
        <v>30</v>
      </c>
      <c r="L228" s="26">
        <v>2</v>
      </c>
      <c r="M228" t="s">
        <v>22</v>
      </c>
      <c r="N228">
        <v>60</v>
      </c>
      <c r="O2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28" t="s">
        <v>46</v>
      </c>
      <c r="Q228" s="2">
        <v>4500</v>
      </c>
      <c r="R228">
        <v>2</v>
      </c>
      <c r="S228" s="3">
        <v>9000</v>
      </c>
      <c r="T228" s="3">
        <f>SUMIF(A:A,Table1[[#This Row],[Customer ID]],S:S)</f>
        <v>253000</v>
      </c>
      <c r="U228" s="3" t="str" cm="1">
        <f t="array" ref="U228">_xlfn.SWITCH(TRUE,
Table1[[#This Row],[Total user revenue]]&gt;=1500000,"High-Premium",
Table1[[#This Row],[Total user revenue]]&gt;=500000,"Premium",
Table1[[#This Row],[Total user revenue]]&gt;=100000,"Standard",
"Basic")</f>
        <v>Standard</v>
      </c>
      <c r="V228" s="32">
        <f>SUMIF(A:A,Table1[[#This Row],[Customer ID]],W:W)</f>
        <v>347.12</v>
      </c>
      <c r="W228">
        <v>127.77</v>
      </c>
      <c r="X228" t="s">
        <v>24</v>
      </c>
      <c r="Y228" s="6">
        <f>COUNTIFS(Table1[MTN Device],Table1[[#This Row],[MTN Device]],Table1[Customer Churn Status],"Yes")/COUNTIF(Table1[MTN Device],Table1[[#This Row],[MTN Device]])</f>
        <v>0.30092592592592593</v>
      </c>
      <c r="Z228">
        <f>IF(Table1[[#This Row],[Customer Churn Status]]="Yes", 1, 0)</f>
        <v>1</v>
      </c>
      <c r="AA228" t="str">
        <f>IF(Table1[[#This Row],[Reasons for Churn]]= "No reason", "No Reason", "Churned")</f>
        <v>Churned</v>
      </c>
      <c r="AB228" t="s">
        <v>284</v>
      </c>
      <c r="AC228">
        <f t="shared" si="3"/>
        <v>65</v>
      </c>
    </row>
    <row r="229" spans="1:29" x14ac:dyDescent="0.25">
      <c r="A229" t="s">
        <v>330</v>
      </c>
      <c r="B229" t="s">
        <v>331</v>
      </c>
      <c r="C229" s="1">
        <v>45717</v>
      </c>
      <c r="D229">
        <v>41</v>
      </c>
      <c r="E229" t="str">
        <f>IF(Table1[[#This Row],[Age]]&lt;=19,"Teenager",
 IF(Table1[[#This Row],[Age]]&lt;=29,"Young Adult",
 IF(Table1[[#This Row],[Age]]&lt;=39,"Adult",
 IF(Table1[[#This Row],[Age]]&lt;=54,"Middle-Aged Adult",
 IF(Table1[[#This Row],[Age]]&lt;=64,"Pre-Retirement",
 "Senior/Retiree")))))</f>
        <v>Middle-Aged Adult</v>
      </c>
      <c r="F229" t="s">
        <v>86</v>
      </c>
      <c r="G229" t="e">
        <f>VLOOKUP(Table1[[#This Row],[State]],#REF!,2,FALSE)</f>
        <v>#REF!</v>
      </c>
      <c r="H229" t="s">
        <v>41</v>
      </c>
      <c r="I229">
        <f>COUNTIF(A:A,Table1[[#This Row],[Customer ID]])</f>
        <v>3</v>
      </c>
      <c r="J229" t="str">
        <f>IF(Table1[[#This Row],[Device Count]]&gt;1,"Multiple Devices", "Single Device")</f>
        <v>Multiple Devices</v>
      </c>
      <c r="K229" t="s">
        <v>30</v>
      </c>
      <c r="L229" s="26">
        <v>2</v>
      </c>
      <c r="M229" t="s">
        <v>22</v>
      </c>
      <c r="N229">
        <v>60</v>
      </c>
      <c r="O2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29" t="s">
        <v>42</v>
      </c>
      <c r="Q229" s="2">
        <v>9000</v>
      </c>
      <c r="R229">
        <v>16</v>
      </c>
      <c r="S229" s="3">
        <v>144000</v>
      </c>
      <c r="T229" s="3">
        <f>SUMIF(A:A,Table1[[#This Row],[Customer ID]],S:S)</f>
        <v>253000</v>
      </c>
      <c r="U229" s="3" t="str" cm="1">
        <f t="array" ref="U229">_xlfn.SWITCH(TRUE,
Table1[[#This Row],[Total user revenue]]&gt;=1500000,"High-Premium",
Table1[[#This Row],[Total user revenue]]&gt;=500000,"Premium",
Table1[[#This Row],[Total user revenue]]&gt;=100000,"Standard",
"Basic")</f>
        <v>Standard</v>
      </c>
      <c r="V229" s="32">
        <f>SUMIF(A:A,Table1[[#This Row],[Customer ID]],W:W)</f>
        <v>347.12</v>
      </c>
      <c r="W229">
        <v>82.95</v>
      </c>
      <c r="X229" t="s">
        <v>24</v>
      </c>
      <c r="Y229" s="6">
        <f>COUNTIFS(Table1[MTN Device],Table1[[#This Row],[MTN Device]],Table1[Customer Churn Status],"Yes")/COUNTIF(Table1[MTN Device],Table1[[#This Row],[MTN Device]])</f>
        <v>0.26754385964912281</v>
      </c>
      <c r="Z229">
        <f>IF(Table1[[#This Row],[Customer Churn Status]]="Yes", 1, 0)</f>
        <v>1</v>
      </c>
      <c r="AA229" t="str">
        <f>IF(Table1[[#This Row],[Reasons for Churn]]= "No reason", "No Reason", "Churned")</f>
        <v>Churned</v>
      </c>
      <c r="AB229" t="s">
        <v>284</v>
      </c>
      <c r="AC229">
        <f t="shared" si="3"/>
        <v>65</v>
      </c>
    </row>
    <row r="230" spans="1:29" x14ac:dyDescent="0.25">
      <c r="A230" t="s">
        <v>330</v>
      </c>
      <c r="B230" t="s">
        <v>331</v>
      </c>
      <c r="C230" s="1">
        <v>45717</v>
      </c>
      <c r="D230">
        <v>41</v>
      </c>
      <c r="E230" t="str">
        <f>IF(Table1[[#This Row],[Age]]&lt;=19,"Teenager",
 IF(Table1[[#This Row],[Age]]&lt;=29,"Young Adult",
 IF(Table1[[#This Row],[Age]]&lt;=39,"Adult",
 IF(Table1[[#This Row],[Age]]&lt;=54,"Middle-Aged Adult",
 IF(Table1[[#This Row],[Age]]&lt;=64,"Pre-Retirement",
 "Senior/Retiree")))))</f>
        <v>Middle-Aged Adult</v>
      </c>
      <c r="F230" t="s">
        <v>86</v>
      </c>
      <c r="G230" t="e">
        <f>VLOOKUP(Table1[[#This Row],[State]],#REF!,2,FALSE)</f>
        <v>#REF!</v>
      </c>
      <c r="H230" t="s">
        <v>36</v>
      </c>
      <c r="I230">
        <f>COUNTIF(A:A,Table1[[#This Row],[Customer ID]])</f>
        <v>3</v>
      </c>
      <c r="J230" t="str">
        <f>IF(Table1[[#This Row],[Device Count]]&gt;1,"Multiple Devices", "Single Device")</f>
        <v>Multiple Devices</v>
      </c>
      <c r="K230" t="s">
        <v>30</v>
      </c>
      <c r="L230" s="26">
        <v>2</v>
      </c>
      <c r="M230" t="s">
        <v>22</v>
      </c>
      <c r="N230">
        <v>60</v>
      </c>
      <c r="O2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30" t="s">
        <v>38</v>
      </c>
      <c r="Q230" s="2">
        <v>20000</v>
      </c>
      <c r="R230">
        <v>5</v>
      </c>
      <c r="S230" s="3">
        <v>100000</v>
      </c>
      <c r="T230" s="3">
        <f>SUMIF(A:A,Table1[[#This Row],[Customer ID]],S:S)</f>
        <v>253000</v>
      </c>
      <c r="U230" s="3" t="str" cm="1">
        <f t="array" ref="U230">_xlfn.SWITCH(TRUE,
Table1[[#This Row],[Total user revenue]]&gt;=1500000,"High-Premium",
Table1[[#This Row],[Total user revenue]]&gt;=500000,"Premium",
Table1[[#This Row],[Total user revenue]]&gt;=100000,"Standard",
"Basic")</f>
        <v>Standard</v>
      </c>
      <c r="V230" s="32">
        <f>SUMIF(A:A,Table1[[#This Row],[Customer ID]],W:W)</f>
        <v>347.12</v>
      </c>
      <c r="W230">
        <v>136.4</v>
      </c>
      <c r="X230" t="s">
        <v>24</v>
      </c>
      <c r="Y230" s="6">
        <f>COUNTIFS(Table1[MTN Device],Table1[[#This Row],[MTN Device]],Table1[Customer Churn Status],"Yes")/COUNTIF(Table1[MTN Device],Table1[[#This Row],[MTN Device]])</f>
        <v>0.27947598253275108</v>
      </c>
      <c r="Z230">
        <f>IF(Table1[[#This Row],[Customer Churn Status]]="Yes", 1, 0)</f>
        <v>1</v>
      </c>
      <c r="AA230" t="str">
        <f>IF(Table1[[#This Row],[Reasons for Churn]]= "No reason", "No Reason", "Churned")</f>
        <v>Churned</v>
      </c>
      <c r="AB230" t="s">
        <v>284</v>
      </c>
      <c r="AC230">
        <f t="shared" si="3"/>
        <v>65</v>
      </c>
    </row>
    <row r="231" spans="1:29" x14ac:dyDescent="0.25">
      <c r="A231" t="s">
        <v>332</v>
      </c>
      <c r="B231" t="s">
        <v>333</v>
      </c>
      <c r="C231" s="1">
        <v>45689</v>
      </c>
      <c r="D231">
        <v>36</v>
      </c>
      <c r="E231" t="str">
        <f>IF(Table1[[#This Row],[Age]]&lt;=19,"Teenager",
 IF(Table1[[#This Row],[Age]]&lt;=29,"Young Adult",
 IF(Table1[[#This Row],[Age]]&lt;=39,"Adult",
 IF(Table1[[#This Row],[Age]]&lt;=54,"Middle-Aged Adult",
 IF(Table1[[#This Row],[Age]]&lt;=64,"Pre-Retirement",
 "Senior/Retiree")))))</f>
        <v>Adult</v>
      </c>
      <c r="F231" t="s">
        <v>110</v>
      </c>
      <c r="G231" t="e">
        <f>VLOOKUP(Table1[[#This Row],[State]],#REF!,2,FALSE)</f>
        <v>#REF!</v>
      </c>
      <c r="H231" t="s">
        <v>41</v>
      </c>
      <c r="I231">
        <f>COUNTIF(A:A,Table1[[#This Row],[Customer ID]])</f>
        <v>3</v>
      </c>
      <c r="J231" t="str">
        <f>IF(Table1[[#This Row],[Device Count]]&gt;1,"Multiple Devices", "Single Device")</f>
        <v>Multiple Devices</v>
      </c>
      <c r="K231" t="s">
        <v>30</v>
      </c>
      <c r="L231" s="26">
        <v>3</v>
      </c>
      <c r="M231" t="s">
        <v>50</v>
      </c>
      <c r="N231">
        <v>31</v>
      </c>
      <c r="O2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31" t="s">
        <v>62</v>
      </c>
      <c r="Q231" s="2">
        <v>24000</v>
      </c>
      <c r="R231">
        <v>2</v>
      </c>
      <c r="S231" s="3">
        <v>48000</v>
      </c>
      <c r="T231" s="3">
        <f>SUMIF(A:A,Table1[[#This Row],[Customer ID]],S:S)</f>
        <v>168600</v>
      </c>
      <c r="U231" s="3" t="str" cm="1">
        <f t="array" ref="U231">_xlfn.SWITCH(TRUE,
Table1[[#This Row],[Total user revenue]]&gt;=1500000,"High-Premium",
Table1[[#This Row],[Total user revenue]]&gt;=500000,"Premium",
Table1[[#This Row],[Total user revenue]]&gt;=100000,"Standard",
"Basic")</f>
        <v>Standard</v>
      </c>
      <c r="V231" s="32">
        <f>SUMIF(A:A,Table1[[#This Row],[Customer ID]],W:W)</f>
        <v>431.18</v>
      </c>
      <c r="W231">
        <v>147.87</v>
      </c>
      <c r="X231" t="s">
        <v>39</v>
      </c>
      <c r="Y231" s="6">
        <f>COUNTIFS(Table1[MTN Device],Table1[[#This Row],[MTN Device]],Table1[Customer Churn Status],"Yes")/COUNTIF(Table1[MTN Device],Table1[[#This Row],[MTN Device]])</f>
        <v>0.26754385964912281</v>
      </c>
      <c r="Z231">
        <f>IF(Table1[[#This Row],[Customer Churn Status]]="Yes", 1, 0)</f>
        <v>0</v>
      </c>
      <c r="AA231" t="str">
        <f>IF(Table1[[#This Row],[Reasons for Churn]]= "No reason", "No Reason", "Churned")</f>
        <v>No Reason</v>
      </c>
      <c r="AB231" t="s">
        <v>1083</v>
      </c>
      <c r="AC231">
        <f t="shared" si="3"/>
        <v>45</v>
      </c>
    </row>
    <row r="232" spans="1:29" x14ac:dyDescent="0.25">
      <c r="A232" t="s">
        <v>332</v>
      </c>
      <c r="B232" t="s">
        <v>333</v>
      </c>
      <c r="C232" s="1">
        <v>45689</v>
      </c>
      <c r="D232">
        <v>36</v>
      </c>
      <c r="E232" t="str">
        <f>IF(Table1[[#This Row],[Age]]&lt;=19,"Teenager",
 IF(Table1[[#This Row],[Age]]&lt;=29,"Young Adult",
 IF(Table1[[#This Row],[Age]]&lt;=39,"Adult",
 IF(Table1[[#This Row],[Age]]&lt;=54,"Middle-Aged Adult",
 IF(Table1[[#This Row],[Age]]&lt;=64,"Pre-Retirement",
 "Senior/Retiree")))))</f>
        <v>Adult</v>
      </c>
      <c r="F232" t="s">
        <v>110</v>
      </c>
      <c r="G232" t="e">
        <f>VLOOKUP(Table1[[#This Row],[State]],#REF!,2,FALSE)</f>
        <v>#REF!</v>
      </c>
      <c r="H232" t="s">
        <v>29</v>
      </c>
      <c r="I232">
        <f>COUNTIF(A:A,Table1[[#This Row],[Customer ID]])</f>
        <v>3</v>
      </c>
      <c r="J232" t="str">
        <f>IF(Table1[[#This Row],[Device Count]]&gt;1,"Multiple Devices", "Single Device")</f>
        <v>Multiple Devices</v>
      </c>
      <c r="K232" t="s">
        <v>30</v>
      </c>
      <c r="L232" s="26">
        <v>3</v>
      </c>
      <c r="M232" t="s">
        <v>50</v>
      </c>
      <c r="N232">
        <v>31</v>
      </c>
      <c r="O2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32" t="s">
        <v>164</v>
      </c>
      <c r="Q232" s="2">
        <v>600</v>
      </c>
      <c r="R232">
        <v>6</v>
      </c>
      <c r="S232" s="3">
        <v>3600</v>
      </c>
      <c r="T232" s="3">
        <f>SUMIF(A:A,Table1[[#This Row],[Customer ID]],S:S)</f>
        <v>168600</v>
      </c>
      <c r="U232" s="3" t="str" cm="1">
        <f t="array" ref="U232">_xlfn.SWITCH(TRUE,
Table1[[#This Row],[Total user revenue]]&gt;=1500000,"High-Premium",
Table1[[#This Row],[Total user revenue]]&gt;=500000,"Premium",
Table1[[#This Row],[Total user revenue]]&gt;=100000,"Standard",
"Basic")</f>
        <v>Standard</v>
      </c>
      <c r="V232" s="32">
        <f>SUMIF(A:A,Table1[[#This Row],[Customer ID]],W:W)</f>
        <v>431.18</v>
      </c>
      <c r="W232">
        <v>83.87</v>
      </c>
      <c r="X232" t="s">
        <v>39</v>
      </c>
      <c r="Y232" s="6">
        <f>COUNTIFS(Table1[MTN Device],Table1[[#This Row],[MTN Device]],Table1[Customer Churn Status],"Yes")/COUNTIF(Table1[MTN Device],Table1[[#This Row],[MTN Device]])</f>
        <v>0.3122923588039867</v>
      </c>
      <c r="Z232">
        <f>IF(Table1[[#This Row],[Customer Churn Status]]="Yes", 1, 0)</f>
        <v>0</v>
      </c>
      <c r="AA232" t="str">
        <f>IF(Table1[[#This Row],[Reasons for Churn]]= "No reason", "No Reason", "Churned")</f>
        <v>No Reason</v>
      </c>
      <c r="AB232" t="s">
        <v>1083</v>
      </c>
      <c r="AC232">
        <f t="shared" si="3"/>
        <v>45</v>
      </c>
    </row>
    <row r="233" spans="1:29" x14ac:dyDescent="0.25">
      <c r="A233" t="s">
        <v>332</v>
      </c>
      <c r="B233" t="s">
        <v>333</v>
      </c>
      <c r="C233" s="1">
        <v>45689</v>
      </c>
      <c r="D233">
        <v>36</v>
      </c>
      <c r="E233" t="str">
        <f>IF(Table1[[#This Row],[Age]]&lt;=19,"Teenager",
 IF(Table1[[#This Row],[Age]]&lt;=29,"Young Adult",
 IF(Table1[[#This Row],[Age]]&lt;=39,"Adult",
 IF(Table1[[#This Row],[Age]]&lt;=54,"Middle-Aged Adult",
 IF(Table1[[#This Row],[Age]]&lt;=64,"Pre-Retirement",
 "Senior/Retiree")))))</f>
        <v>Adult</v>
      </c>
      <c r="F233" t="s">
        <v>110</v>
      </c>
      <c r="G233" t="e">
        <f>VLOOKUP(Table1[[#This Row],[State]],#REF!,2,FALSE)</f>
        <v>#REF!</v>
      </c>
      <c r="H233" t="s">
        <v>36</v>
      </c>
      <c r="I233">
        <f>COUNTIF(A:A,Table1[[#This Row],[Customer ID]])</f>
        <v>3</v>
      </c>
      <c r="J233" t="str">
        <f>IF(Table1[[#This Row],[Device Count]]&gt;1,"Multiple Devices", "Single Device")</f>
        <v>Multiple Devices</v>
      </c>
      <c r="K233" t="s">
        <v>30</v>
      </c>
      <c r="L233" s="26">
        <v>3</v>
      </c>
      <c r="M233" t="s">
        <v>50</v>
      </c>
      <c r="N233">
        <v>31</v>
      </c>
      <c r="O2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33" t="s">
        <v>42</v>
      </c>
      <c r="Q233" s="2">
        <v>9000</v>
      </c>
      <c r="R233">
        <v>13</v>
      </c>
      <c r="S233" s="3">
        <v>117000</v>
      </c>
      <c r="T233" s="3">
        <f>SUMIF(A:A,Table1[[#This Row],[Customer ID]],S:S)</f>
        <v>168600</v>
      </c>
      <c r="U233" s="3" t="str" cm="1">
        <f t="array" ref="U233">_xlfn.SWITCH(TRUE,
Table1[[#This Row],[Total user revenue]]&gt;=1500000,"High-Premium",
Table1[[#This Row],[Total user revenue]]&gt;=500000,"Premium",
Table1[[#This Row],[Total user revenue]]&gt;=100000,"Standard",
"Basic")</f>
        <v>Standard</v>
      </c>
      <c r="V233" s="32">
        <f>SUMIF(A:A,Table1[[#This Row],[Customer ID]],W:W)</f>
        <v>431.18</v>
      </c>
      <c r="W233">
        <v>199.44</v>
      </c>
      <c r="X233" t="s">
        <v>39</v>
      </c>
      <c r="Y233" s="6">
        <f>COUNTIFS(Table1[MTN Device],Table1[[#This Row],[MTN Device]],Table1[Customer Churn Status],"Yes")/COUNTIF(Table1[MTN Device],Table1[[#This Row],[MTN Device]])</f>
        <v>0.27947598253275108</v>
      </c>
      <c r="Z233">
        <f>IF(Table1[[#This Row],[Customer Churn Status]]="Yes", 1, 0)</f>
        <v>0</v>
      </c>
      <c r="AA233" t="str">
        <f>IF(Table1[[#This Row],[Reasons for Churn]]= "No reason", "No Reason", "Churned")</f>
        <v>No Reason</v>
      </c>
      <c r="AB233" t="s">
        <v>1083</v>
      </c>
      <c r="AC233">
        <f t="shared" si="3"/>
        <v>45</v>
      </c>
    </row>
    <row r="234" spans="1:29" x14ac:dyDescent="0.25">
      <c r="A234" t="s">
        <v>334</v>
      </c>
      <c r="B234" t="s">
        <v>335</v>
      </c>
      <c r="C234" s="1">
        <v>45717</v>
      </c>
      <c r="D234">
        <v>39</v>
      </c>
      <c r="E234" t="str">
        <f>IF(Table1[[#This Row],[Age]]&lt;=19,"Teenager",
 IF(Table1[[#This Row],[Age]]&lt;=29,"Young Adult",
 IF(Table1[[#This Row],[Age]]&lt;=39,"Adult",
 IF(Table1[[#This Row],[Age]]&lt;=54,"Middle-Aged Adult",
 IF(Table1[[#This Row],[Age]]&lt;=64,"Pre-Retirement",
 "Senior/Retiree")))))</f>
        <v>Adult</v>
      </c>
      <c r="F234" t="s">
        <v>101</v>
      </c>
      <c r="G234" t="e">
        <f>VLOOKUP(Table1[[#This Row],[State]],#REF!,2,FALSE)</f>
        <v>#REF!</v>
      </c>
      <c r="H234" t="s">
        <v>36</v>
      </c>
      <c r="I234">
        <f>COUNTIF(A:A,Table1[[#This Row],[Customer ID]])</f>
        <v>2</v>
      </c>
      <c r="J234" t="str">
        <f>IF(Table1[[#This Row],[Device Count]]&gt;1,"Multiple Devices", "Single Device")</f>
        <v>Multiple Devices</v>
      </c>
      <c r="K234" t="s">
        <v>21</v>
      </c>
      <c r="L234" s="26">
        <v>5</v>
      </c>
      <c r="M234" t="s">
        <v>55</v>
      </c>
      <c r="N234">
        <v>1</v>
      </c>
      <c r="O2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234" t="s">
        <v>57</v>
      </c>
      <c r="Q234" s="2">
        <v>150000</v>
      </c>
      <c r="R234">
        <v>5</v>
      </c>
      <c r="S234" s="3">
        <v>750000</v>
      </c>
      <c r="T234" s="3">
        <f>SUMIF(A:A,Table1[[#This Row],[Customer ID]],S:S)</f>
        <v>890000</v>
      </c>
      <c r="U234" s="3" t="str" cm="1">
        <f t="array" ref="U234">_xlfn.SWITCH(TRUE,
Table1[[#This Row],[Total user revenue]]&gt;=1500000,"High-Premium",
Table1[[#This Row],[Total user revenue]]&gt;=500000,"Premium",
Table1[[#This Row],[Total user revenue]]&gt;=100000,"Standard",
"Basic")</f>
        <v>Premium</v>
      </c>
      <c r="V234" s="32">
        <f>SUMIF(A:A,Table1[[#This Row],[Customer ID]],W:W)</f>
        <v>232.84</v>
      </c>
      <c r="W234">
        <v>177.91</v>
      </c>
      <c r="X234" t="s">
        <v>39</v>
      </c>
      <c r="Y234" s="6">
        <f>COUNTIFS(Table1[MTN Device],Table1[[#This Row],[MTN Device]],Table1[Customer Churn Status],"Yes")/COUNTIF(Table1[MTN Device],Table1[[#This Row],[MTN Device]])</f>
        <v>0.27947598253275108</v>
      </c>
      <c r="Z234">
        <f>IF(Table1[[#This Row],[Customer Churn Status]]="Yes", 1, 0)</f>
        <v>0</v>
      </c>
      <c r="AA234" t="str">
        <f>IF(Table1[[#This Row],[Reasons for Churn]]= "No reason", "No Reason", "Churned")</f>
        <v>No Reason</v>
      </c>
      <c r="AB234" t="s">
        <v>1083</v>
      </c>
      <c r="AC234">
        <f t="shared" si="3"/>
        <v>50</v>
      </c>
    </row>
    <row r="235" spans="1:29" x14ac:dyDescent="0.25">
      <c r="A235" t="s">
        <v>334</v>
      </c>
      <c r="B235" t="s">
        <v>335</v>
      </c>
      <c r="C235" s="1">
        <v>45717</v>
      </c>
      <c r="D235">
        <v>39</v>
      </c>
      <c r="E235" t="str">
        <f>IF(Table1[[#This Row],[Age]]&lt;=19,"Teenager",
 IF(Table1[[#This Row],[Age]]&lt;=29,"Young Adult",
 IF(Table1[[#This Row],[Age]]&lt;=39,"Adult",
 IF(Table1[[#This Row],[Age]]&lt;=54,"Middle-Aged Adult",
 IF(Table1[[#This Row],[Age]]&lt;=64,"Pre-Retirement",
 "Senior/Retiree")))))</f>
        <v>Adult</v>
      </c>
      <c r="F235" t="s">
        <v>101</v>
      </c>
      <c r="G235" t="e">
        <f>VLOOKUP(Table1[[#This Row],[State]],#REF!,2,FALSE)</f>
        <v>#REF!</v>
      </c>
      <c r="H235" t="s">
        <v>20</v>
      </c>
      <c r="I235">
        <f>COUNTIF(A:A,Table1[[#This Row],[Customer ID]])</f>
        <v>2</v>
      </c>
      <c r="J235" t="str">
        <f>IF(Table1[[#This Row],[Device Count]]&gt;1,"Multiple Devices", "Single Device")</f>
        <v>Multiple Devices</v>
      </c>
      <c r="K235" t="s">
        <v>21</v>
      </c>
      <c r="L235" s="26">
        <v>5</v>
      </c>
      <c r="M235" t="s">
        <v>55</v>
      </c>
      <c r="N235">
        <v>1</v>
      </c>
      <c r="O2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235" t="s">
        <v>23</v>
      </c>
      <c r="Q235" s="2">
        <v>35000</v>
      </c>
      <c r="R235">
        <v>4</v>
      </c>
      <c r="S235" s="3">
        <v>140000</v>
      </c>
      <c r="T235" s="3">
        <f>SUMIF(A:A,Table1[[#This Row],[Customer ID]],S:S)</f>
        <v>890000</v>
      </c>
      <c r="U235" s="3" t="str" cm="1">
        <f t="array" ref="U235">_xlfn.SWITCH(TRUE,
Table1[[#This Row],[Total user revenue]]&gt;=1500000,"High-Premium",
Table1[[#This Row],[Total user revenue]]&gt;=500000,"Premium",
Table1[[#This Row],[Total user revenue]]&gt;=100000,"Standard",
"Basic")</f>
        <v>Premium</v>
      </c>
      <c r="V235" s="32">
        <f>SUMIF(A:A,Table1[[#This Row],[Customer ID]],W:W)</f>
        <v>232.84</v>
      </c>
      <c r="W235">
        <v>54.93</v>
      </c>
      <c r="X235" t="s">
        <v>39</v>
      </c>
      <c r="Y235" s="6">
        <f>COUNTIFS(Table1[MTN Device],Table1[[#This Row],[MTN Device]],Table1[Customer Churn Status],"Yes")/COUNTIF(Table1[MTN Device],Table1[[#This Row],[MTN Device]])</f>
        <v>0.30092592592592593</v>
      </c>
      <c r="Z235">
        <f>IF(Table1[[#This Row],[Customer Churn Status]]="Yes", 1, 0)</f>
        <v>0</v>
      </c>
      <c r="AA235" t="str">
        <f>IF(Table1[[#This Row],[Reasons for Churn]]= "No reason", "No Reason", "Churned")</f>
        <v>No Reason</v>
      </c>
      <c r="AB235" t="s">
        <v>1083</v>
      </c>
      <c r="AC235">
        <f t="shared" si="3"/>
        <v>50</v>
      </c>
    </row>
    <row r="236" spans="1:29" x14ac:dyDescent="0.25">
      <c r="A236" t="s">
        <v>336</v>
      </c>
      <c r="B236" t="s">
        <v>337</v>
      </c>
      <c r="C236" s="1">
        <v>45689</v>
      </c>
      <c r="D236">
        <v>36</v>
      </c>
      <c r="E236" t="str">
        <f>IF(Table1[[#This Row],[Age]]&lt;=19,"Teenager",
 IF(Table1[[#This Row],[Age]]&lt;=29,"Young Adult",
 IF(Table1[[#This Row],[Age]]&lt;=39,"Adult",
 IF(Table1[[#This Row],[Age]]&lt;=54,"Middle-Aged Adult",
 IF(Table1[[#This Row],[Age]]&lt;=64,"Pre-Retirement",
 "Senior/Retiree")))))</f>
        <v>Adult</v>
      </c>
      <c r="F236" t="s">
        <v>35</v>
      </c>
      <c r="G236" t="e">
        <f>VLOOKUP(Table1[[#This Row],[State]],#REF!,2,FALSE)</f>
        <v>#REF!</v>
      </c>
      <c r="H236" t="s">
        <v>20</v>
      </c>
      <c r="I236">
        <f>COUNTIF(A:A,Table1[[#This Row],[Customer ID]])</f>
        <v>2</v>
      </c>
      <c r="J236" t="str">
        <f>IF(Table1[[#This Row],[Device Count]]&gt;1,"Multiple Devices", "Single Device")</f>
        <v>Multiple Devices</v>
      </c>
      <c r="K236" t="s">
        <v>30</v>
      </c>
      <c r="L236" s="26">
        <v>1</v>
      </c>
      <c r="M236" t="s">
        <v>37</v>
      </c>
      <c r="N236">
        <v>46</v>
      </c>
      <c r="O2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36" t="s">
        <v>23</v>
      </c>
      <c r="Q236" s="2">
        <v>35000</v>
      </c>
      <c r="R236">
        <v>17</v>
      </c>
      <c r="S236" s="3">
        <v>595000</v>
      </c>
      <c r="T236" s="3">
        <f>SUMIF(A:A,Table1[[#This Row],[Customer ID]],S:S)</f>
        <v>715000</v>
      </c>
      <c r="U236" s="3" t="str" cm="1">
        <f t="array" ref="U236">_xlfn.SWITCH(TRUE,
Table1[[#This Row],[Total user revenue]]&gt;=1500000,"High-Premium",
Table1[[#This Row],[Total user revenue]]&gt;=500000,"Premium",
Table1[[#This Row],[Total user revenue]]&gt;=100000,"Standard",
"Basic")</f>
        <v>Premium</v>
      </c>
      <c r="V236" s="32">
        <f>SUMIF(A:A,Table1[[#This Row],[Customer ID]],W:W)</f>
        <v>183.28</v>
      </c>
      <c r="W236">
        <v>165.48</v>
      </c>
      <c r="X236" t="s">
        <v>39</v>
      </c>
      <c r="Y236" s="6">
        <f>COUNTIFS(Table1[MTN Device],Table1[[#This Row],[MTN Device]],Table1[Customer Churn Status],"Yes")/COUNTIF(Table1[MTN Device],Table1[[#This Row],[MTN Device]])</f>
        <v>0.30092592592592593</v>
      </c>
      <c r="Z236">
        <f>IF(Table1[[#This Row],[Customer Churn Status]]="Yes", 1, 0)</f>
        <v>0</v>
      </c>
      <c r="AA236" t="str">
        <f>IF(Table1[[#This Row],[Reasons for Churn]]= "No reason", "No Reason", "Churned")</f>
        <v>No Reason</v>
      </c>
      <c r="AB236" t="s">
        <v>1083</v>
      </c>
      <c r="AC236">
        <f t="shared" si="3"/>
        <v>70</v>
      </c>
    </row>
    <row r="237" spans="1:29" x14ac:dyDescent="0.25">
      <c r="A237" t="s">
        <v>336</v>
      </c>
      <c r="B237" t="s">
        <v>337</v>
      </c>
      <c r="C237" s="1">
        <v>45689</v>
      </c>
      <c r="D237">
        <v>36</v>
      </c>
      <c r="E237" t="str">
        <f>IF(Table1[[#This Row],[Age]]&lt;=19,"Teenager",
 IF(Table1[[#This Row],[Age]]&lt;=29,"Young Adult",
 IF(Table1[[#This Row],[Age]]&lt;=39,"Adult",
 IF(Table1[[#This Row],[Age]]&lt;=54,"Middle-Aged Adult",
 IF(Table1[[#This Row],[Age]]&lt;=64,"Pre-Retirement",
 "Senior/Retiree")))))</f>
        <v>Adult</v>
      </c>
      <c r="F237" t="s">
        <v>35</v>
      </c>
      <c r="G237" t="e">
        <f>VLOOKUP(Table1[[#This Row],[State]],#REF!,2,FALSE)</f>
        <v>#REF!</v>
      </c>
      <c r="H237" t="s">
        <v>41</v>
      </c>
      <c r="I237">
        <f>COUNTIF(A:A,Table1[[#This Row],[Customer ID]])</f>
        <v>2</v>
      </c>
      <c r="J237" t="str">
        <f>IF(Table1[[#This Row],[Device Count]]&gt;1,"Multiple Devices", "Single Device")</f>
        <v>Multiple Devices</v>
      </c>
      <c r="K237" t="s">
        <v>30</v>
      </c>
      <c r="L237" s="26">
        <v>1</v>
      </c>
      <c r="M237" t="s">
        <v>37</v>
      </c>
      <c r="N237">
        <v>46</v>
      </c>
      <c r="O2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37" t="s">
        <v>65</v>
      </c>
      <c r="Q237" s="2">
        <v>30000</v>
      </c>
      <c r="R237">
        <v>4</v>
      </c>
      <c r="S237" s="3">
        <v>120000</v>
      </c>
      <c r="T237" s="3">
        <f>SUMIF(A:A,Table1[[#This Row],[Customer ID]],S:S)</f>
        <v>715000</v>
      </c>
      <c r="U237" s="3" t="str" cm="1">
        <f t="array" ref="U237">_xlfn.SWITCH(TRUE,
Table1[[#This Row],[Total user revenue]]&gt;=1500000,"High-Premium",
Table1[[#This Row],[Total user revenue]]&gt;=500000,"Premium",
Table1[[#This Row],[Total user revenue]]&gt;=100000,"Standard",
"Basic")</f>
        <v>Premium</v>
      </c>
      <c r="V237" s="32">
        <f>SUMIF(A:A,Table1[[#This Row],[Customer ID]],W:W)</f>
        <v>183.28</v>
      </c>
      <c r="W237">
        <v>17.8</v>
      </c>
      <c r="X237" t="s">
        <v>39</v>
      </c>
      <c r="Y237" s="6">
        <f>COUNTIFS(Table1[MTN Device],Table1[[#This Row],[MTN Device]],Table1[Customer Churn Status],"Yes")/COUNTIF(Table1[MTN Device],Table1[[#This Row],[MTN Device]])</f>
        <v>0.26754385964912281</v>
      </c>
      <c r="Z237">
        <f>IF(Table1[[#This Row],[Customer Churn Status]]="Yes", 1, 0)</f>
        <v>0</v>
      </c>
      <c r="AA237" t="str">
        <f>IF(Table1[[#This Row],[Reasons for Churn]]= "No reason", "No Reason", "Churned")</f>
        <v>No Reason</v>
      </c>
      <c r="AB237" t="s">
        <v>1083</v>
      </c>
      <c r="AC237">
        <f t="shared" si="3"/>
        <v>70</v>
      </c>
    </row>
    <row r="238" spans="1:29" x14ac:dyDescent="0.25">
      <c r="A238" t="s">
        <v>338</v>
      </c>
      <c r="B238" t="s">
        <v>339</v>
      </c>
      <c r="C238" s="1">
        <v>45689</v>
      </c>
      <c r="D238">
        <v>33</v>
      </c>
      <c r="E238" t="str">
        <f>IF(Table1[[#This Row],[Age]]&lt;=19,"Teenager",
 IF(Table1[[#This Row],[Age]]&lt;=29,"Young Adult",
 IF(Table1[[#This Row],[Age]]&lt;=39,"Adult",
 IF(Table1[[#This Row],[Age]]&lt;=54,"Middle-Aged Adult",
 IF(Table1[[#This Row],[Age]]&lt;=64,"Pre-Retirement",
 "Senior/Retiree")))))</f>
        <v>Adult</v>
      </c>
      <c r="F238" t="s">
        <v>213</v>
      </c>
      <c r="G238" t="e">
        <f>VLOOKUP(Table1[[#This Row],[State]],#REF!,2,FALSE)</f>
        <v>#REF!</v>
      </c>
      <c r="H238" t="s">
        <v>36</v>
      </c>
      <c r="I238">
        <f>COUNTIF(A:A,Table1[[#This Row],[Customer ID]])</f>
        <v>2</v>
      </c>
      <c r="J238" t="str">
        <f>IF(Table1[[#This Row],[Device Count]]&gt;1,"Multiple Devices", "Single Device")</f>
        <v>Multiple Devices</v>
      </c>
      <c r="K238" t="s">
        <v>30</v>
      </c>
      <c r="L238" s="26">
        <v>1</v>
      </c>
      <c r="M238" t="s">
        <v>37</v>
      </c>
      <c r="N238">
        <v>60</v>
      </c>
      <c r="O2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38" t="s">
        <v>62</v>
      </c>
      <c r="Q238" s="2">
        <v>24000</v>
      </c>
      <c r="R238">
        <v>19</v>
      </c>
      <c r="S238" s="3">
        <v>456000</v>
      </c>
      <c r="T238" s="3">
        <f>SUMIF(A:A,Table1[[#This Row],[Customer ID]],S:S)</f>
        <v>648000</v>
      </c>
      <c r="U238" s="3" t="str" cm="1">
        <f t="array" ref="U238">_xlfn.SWITCH(TRUE,
Table1[[#This Row],[Total user revenue]]&gt;=1500000,"High-Premium",
Table1[[#This Row],[Total user revenue]]&gt;=500000,"Premium",
Table1[[#This Row],[Total user revenue]]&gt;=100000,"Standard",
"Basic")</f>
        <v>Premium</v>
      </c>
      <c r="V238" s="32">
        <f>SUMIF(A:A,Table1[[#This Row],[Customer ID]],W:W)</f>
        <v>169.38</v>
      </c>
      <c r="W238">
        <v>116.7</v>
      </c>
      <c r="X238" t="s">
        <v>24</v>
      </c>
      <c r="Y238" s="6">
        <f>COUNTIFS(Table1[MTN Device],Table1[[#This Row],[MTN Device]],Table1[Customer Churn Status],"Yes")/COUNTIF(Table1[MTN Device],Table1[[#This Row],[MTN Device]])</f>
        <v>0.27947598253275108</v>
      </c>
      <c r="Z238">
        <f>IF(Table1[[#This Row],[Customer Churn Status]]="Yes", 1, 0)</f>
        <v>1</v>
      </c>
      <c r="AA238" t="str">
        <f>IF(Table1[[#This Row],[Reasons for Churn]]= "No reason", "No Reason", "Churned")</f>
        <v>Churned</v>
      </c>
      <c r="AB238" t="s">
        <v>265</v>
      </c>
      <c r="AC238">
        <f t="shared" si="3"/>
        <v>70</v>
      </c>
    </row>
    <row r="239" spans="1:29" x14ac:dyDescent="0.25">
      <c r="A239" t="s">
        <v>338</v>
      </c>
      <c r="B239" t="s">
        <v>339</v>
      </c>
      <c r="C239" s="1">
        <v>45689</v>
      </c>
      <c r="D239">
        <v>33</v>
      </c>
      <c r="E239" t="str">
        <f>IF(Table1[[#This Row],[Age]]&lt;=19,"Teenager",
 IF(Table1[[#This Row],[Age]]&lt;=29,"Young Adult",
 IF(Table1[[#This Row],[Age]]&lt;=39,"Adult",
 IF(Table1[[#This Row],[Age]]&lt;=54,"Middle-Aged Adult",
 IF(Table1[[#This Row],[Age]]&lt;=64,"Pre-Retirement",
 "Senior/Retiree")))))</f>
        <v>Adult</v>
      </c>
      <c r="F239" t="s">
        <v>213</v>
      </c>
      <c r="G239" t="e">
        <f>VLOOKUP(Table1[[#This Row],[State]],#REF!,2,FALSE)</f>
        <v>#REF!</v>
      </c>
      <c r="H239" t="s">
        <v>20</v>
      </c>
      <c r="I239">
        <f>COUNTIF(A:A,Table1[[#This Row],[Customer ID]])</f>
        <v>2</v>
      </c>
      <c r="J239" t="str">
        <f>IF(Table1[[#This Row],[Device Count]]&gt;1,"Multiple Devices", "Single Device")</f>
        <v>Multiple Devices</v>
      </c>
      <c r="K239" t="s">
        <v>30</v>
      </c>
      <c r="L239" s="26">
        <v>1</v>
      </c>
      <c r="M239" t="s">
        <v>37</v>
      </c>
      <c r="N239">
        <v>60</v>
      </c>
      <c r="O2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39" t="s">
        <v>58</v>
      </c>
      <c r="Q239" s="2">
        <v>16000</v>
      </c>
      <c r="R239">
        <v>12</v>
      </c>
      <c r="S239" s="3">
        <v>192000</v>
      </c>
      <c r="T239" s="3">
        <f>SUMIF(A:A,Table1[[#This Row],[Customer ID]],S:S)</f>
        <v>648000</v>
      </c>
      <c r="U239" s="3" t="str" cm="1">
        <f t="array" ref="U239">_xlfn.SWITCH(TRUE,
Table1[[#This Row],[Total user revenue]]&gt;=1500000,"High-Premium",
Table1[[#This Row],[Total user revenue]]&gt;=500000,"Premium",
Table1[[#This Row],[Total user revenue]]&gt;=100000,"Standard",
"Basic")</f>
        <v>Premium</v>
      </c>
      <c r="V239" s="32">
        <f>SUMIF(A:A,Table1[[#This Row],[Customer ID]],W:W)</f>
        <v>169.38</v>
      </c>
      <c r="W239">
        <v>52.68</v>
      </c>
      <c r="X239" t="s">
        <v>24</v>
      </c>
      <c r="Y239" s="6">
        <f>COUNTIFS(Table1[MTN Device],Table1[[#This Row],[MTN Device]],Table1[Customer Churn Status],"Yes")/COUNTIF(Table1[MTN Device],Table1[[#This Row],[MTN Device]])</f>
        <v>0.30092592592592593</v>
      </c>
      <c r="Z239">
        <f>IF(Table1[[#This Row],[Customer Churn Status]]="Yes", 1, 0)</f>
        <v>1</v>
      </c>
      <c r="AA239" t="str">
        <f>IF(Table1[[#This Row],[Reasons for Churn]]= "No reason", "No Reason", "Churned")</f>
        <v>Churned</v>
      </c>
      <c r="AB239" t="s">
        <v>265</v>
      </c>
      <c r="AC239">
        <f t="shared" si="3"/>
        <v>70</v>
      </c>
    </row>
    <row r="240" spans="1:29" x14ac:dyDescent="0.25">
      <c r="A240" t="s">
        <v>340</v>
      </c>
      <c r="B240" t="s">
        <v>341</v>
      </c>
      <c r="C240" s="1">
        <v>45689</v>
      </c>
      <c r="D240">
        <v>23</v>
      </c>
      <c r="E240" t="str">
        <f>IF(Table1[[#This Row],[Age]]&lt;=19,"Teenager",
 IF(Table1[[#This Row],[Age]]&lt;=29,"Young Adult",
 IF(Table1[[#This Row],[Age]]&lt;=39,"Adult",
 IF(Table1[[#This Row],[Age]]&lt;=54,"Middle-Aged Adult",
 IF(Table1[[#This Row],[Age]]&lt;=64,"Pre-Retirement",
 "Senior/Retiree")))))</f>
        <v>Young Adult</v>
      </c>
      <c r="F240" t="s">
        <v>176</v>
      </c>
      <c r="G240" t="e">
        <f>VLOOKUP(Table1[[#This Row],[State]],#REF!,2,FALSE)</f>
        <v>#REF!</v>
      </c>
      <c r="H240" t="s">
        <v>36</v>
      </c>
      <c r="I240">
        <f>COUNTIF(A:A,Table1[[#This Row],[Customer ID]])</f>
        <v>3</v>
      </c>
      <c r="J240" t="str">
        <f>IF(Table1[[#This Row],[Device Count]]&gt;1,"Multiple Devices", "Single Device")</f>
        <v>Multiple Devices</v>
      </c>
      <c r="K240" t="s">
        <v>30</v>
      </c>
      <c r="L240" s="26">
        <v>4</v>
      </c>
      <c r="M240" t="s">
        <v>114</v>
      </c>
      <c r="N240">
        <v>20</v>
      </c>
      <c r="O2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40" t="s">
        <v>62</v>
      </c>
      <c r="Q240" s="2">
        <v>24000</v>
      </c>
      <c r="R240">
        <v>8</v>
      </c>
      <c r="S240" s="3">
        <v>192000</v>
      </c>
      <c r="T240" s="3">
        <f>SUMIF(A:A,Table1[[#This Row],[Customer ID]],S:S)</f>
        <v>597600</v>
      </c>
      <c r="U240" s="3" t="str" cm="1">
        <f t="array" ref="U240">_xlfn.SWITCH(TRUE,
Table1[[#This Row],[Total user revenue]]&gt;=1500000,"High-Premium",
Table1[[#This Row],[Total user revenue]]&gt;=500000,"Premium",
Table1[[#This Row],[Total user revenue]]&gt;=100000,"Standard",
"Basic")</f>
        <v>Premium</v>
      </c>
      <c r="V240" s="32">
        <f>SUMIF(A:A,Table1[[#This Row],[Customer ID]],W:W)</f>
        <v>356.59</v>
      </c>
      <c r="W240">
        <v>73.83</v>
      </c>
      <c r="X240" t="s">
        <v>39</v>
      </c>
      <c r="Y240" s="6">
        <f>COUNTIFS(Table1[MTN Device],Table1[[#This Row],[MTN Device]],Table1[Customer Churn Status],"Yes")/COUNTIF(Table1[MTN Device],Table1[[#This Row],[MTN Device]])</f>
        <v>0.27947598253275108</v>
      </c>
      <c r="Z240">
        <f>IF(Table1[[#This Row],[Customer Churn Status]]="Yes", 1, 0)</f>
        <v>0</v>
      </c>
      <c r="AA240" t="str">
        <f>IF(Table1[[#This Row],[Reasons for Churn]]= "No reason", "No Reason", "Churned")</f>
        <v>No Reason</v>
      </c>
      <c r="AB240" t="s">
        <v>1083</v>
      </c>
      <c r="AC240">
        <f t="shared" si="3"/>
        <v>40</v>
      </c>
    </row>
    <row r="241" spans="1:29" x14ac:dyDescent="0.25">
      <c r="A241" t="s">
        <v>340</v>
      </c>
      <c r="B241" t="s">
        <v>341</v>
      </c>
      <c r="C241" s="1">
        <v>45689</v>
      </c>
      <c r="D241">
        <v>23</v>
      </c>
      <c r="E241" t="str">
        <f>IF(Table1[[#This Row],[Age]]&lt;=19,"Teenager",
 IF(Table1[[#This Row],[Age]]&lt;=29,"Young Adult",
 IF(Table1[[#This Row],[Age]]&lt;=39,"Adult",
 IF(Table1[[#This Row],[Age]]&lt;=54,"Middle-Aged Adult",
 IF(Table1[[#This Row],[Age]]&lt;=64,"Pre-Retirement",
 "Senior/Retiree")))))</f>
        <v>Young Adult</v>
      </c>
      <c r="F241" t="s">
        <v>176</v>
      </c>
      <c r="G241" t="e">
        <f>VLOOKUP(Table1[[#This Row],[State]],#REF!,2,FALSE)</f>
        <v>#REF!</v>
      </c>
      <c r="H241" t="s">
        <v>29</v>
      </c>
      <c r="I241">
        <f>COUNTIF(A:A,Table1[[#This Row],[Customer ID]])</f>
        <v>3</v>
      </c>
      <c r="J241" t="str">
        <f>IF(Table1[[#This Row],[Device Count]]&gt;1,"Multiple Devices", "Single Device")</f>
        <v>Multiple Devices</v>
      </c>
      <c r="K241" t="s">
        <v>30</v>
      </c>
      <c r="L241" s="26">
        <v>4</v>
      </c>
      <c r="M241" t="s">
        <v>114</v>
      </c>
      <c r="N241">
        <v>20</v>
      </c>
      <c r="O2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41" t="s">
        <v>72</v>
      </c>
      <c r="Q241" s="2">
        <v>350</v>
      </c>
      <c r="R241">
        <v>16</v>
      </c>
      <c r="S241" s="3">
        <v>5600</v>
      </c>
      <c r="T241" s="3">
        <f>SUMIF(A:A,Table1[[#This Row],[Customer ID]],S:S)</f>
        <v>597600</v>
      </c>
      <c r="U241" s="3" t="str" cm="1">
        <f t="array" ref="U241">_xlfn.SWITCH(TRUE,
Table1[[#This Row],[Total user revenue]]&gt;=1500000,"High-Premium",
Table1[[#This Row],[Total user revenue]]&gt;=500000,"Premium",
Table1[[#This Row],[Total user revenue]]&gt;=100000,"Standard",
"Basic")</f>
        <v>Premium</v>
      </c>
      <c r="V241" s="32">
        <f>SUMIF(A:A,Table1[[#This Row],[Customer ID]],W:W)</f>
        <v>356.59</v>
      </c>
      <c r="W241">
        <v>191.49</v>
      </c>
      <c r="X241" t="s">
        <v>39</v>
      </c>
      <c r="Y241" s="6">
        <f>COUNTIFS(Table1[MTN Device],Table1[[#This Row],[MTN Device]],Table1[Customer Churn Status],"Yes")/COUNTIF(Table1[MTN Device],Table1[[#This Row],[MTN Device]])</f>
        <v>0.3122923588039867</v>
      </c>
      <c r="Z241">
        <f>IF(Table1[[#This Row],[Customer Churn Status]]="Yes", 1, 0)</f>
        <v>0</v>
      </c>
      <c r="AA241" t="str">
        <f>IF(Table1[[#This Row],[Reasons for Churn]]= "No reason", "No Reason", "Churned")</f>
        <v>No Reason</v>
      </c>
      <c r="AB241" t="s">
        <v>1083</v>
      </c>
      <c r="AC241">
        <f t="shared" si="3"/>
        <v>40</v>
      </c>
    </row>
    <row r="242" spans="1:29" x14ac:dyDescent="0.25">
      <c r="A242" t="s">
        <v>340</v>
      </c>
      <c r="B242" t="s">
        <v>341</v>
      </c>
      <c r="C242" s="1">
        <v>45689</v>
      </c>
      <c r="D242">
        <v>23</v>
      </c>
      <c r="E242" t="str">
        <f>IF(Table1[[#This Row],[Age]]&lt;=19,"Teenager",
 IF(Table1[[#This Row],[Age]]&lt;=29,"Young Adult",
 IF(Table1[[#This Row],[Age]]&lt;=39,"Adult",
 IF(Table1[[#This Row],[Age]]&lt;=54,"Middle-Aged Adult",
 IF(Table1[[#This Row],[Age]]&lt;=64,"Pre-Retirement",
 "Senior/Retiree")))))</f>
        <v>Young Adult</v>
      </c>
      <c r="F242" t="s">
        <v>176</v>
      </c>
      <c r="G242" t="e">
        <f>VLOOKUP(Table1[[#This Row],[State]],#REF!,2,FALSE)</f>
        <v>#REF!</v>
      </c>
      <c r="H242" t="s">
        <v>41</v>
      </c>
      <c r="I242">
        <f>COUNTIF(A:A,Table1[[#This Row],[Customer ID]])</f>
        <v>3</v>
      </c>
      <c r="J242" t="str">
        <f>IF(Table1[[#This Row],[Device Count]]&gt;1,"Multiple Devices", "Single Device")</f>
        <v>Multiple Devices</v>
      </c>
      <c r="K242" t="s">
        <v>30</v>
      </c>
      <c r="L242" s="26">
        <v>4</v>
      </c>
      <c r="M242" t="s">
        <v>114</v>
      </c>
      <c r="N242">
        <v>20</v>
      </c>
      <c r="O2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42" t="s">
        <v>38</v>
      </c>
      <c r="Q242" s="2">
        <v>20000</v>
      </c>
      <c r="R242">
        <v>20</v>
      </c>
      <c r="S242" s="3">
        <v>400000</v>
      </c>
      <c r="T242" s="3">
        <f>SUMIF(A:A,Table1[[#This Row],[Customer ID]],S:S)</f>
        <v>597600</v>
      </c>
      <c r="U242" s="3" t="str" cm="1">
        <f t="array" ref="U242">_xlfn.SWITCH(TRUE,
Table1[[#This Row],[Total user revenue]]&gt;=1500000,"High-Premium",
Table1[[#This Row],[Total user revenue]]&gt;=500000,"Premium",
Table1[[#This Row],[Total user revenue]]&gt;=100000,"Standard",
"Basic")</f>
        <v>Premium</v>
      </c>
      <c r="V242" s="32">
        <f>SUMIF(A:A,Table1[[#This Row],[Customer ID]],W:W)</f>
        <v>356.59</v>
      </c>
      <c r="W242">
        <v>91.27</v>
      </c>
      <c r="X242" t="s">
        <v>39</v>
      </c>
      <c r="Y242" s="6">
        <f>COUNTIFS(Table1[MTN Device],Table1[[#This Row],[MTN Device]],Table1[Customer Churn Status],"Yes")/COUNTIF(Table1[MTN Device],Table1[[#This Row],[MTN Device]])</f>
        <v>0.26754385964912281</v>
      </c>
      <c r="Z242">
        <f>IF(Table1[[#This Row],[Customer Churn Status]]="Yes", 1, 0)</f>
        <v>0</v>
      </c>
      <c r="AA242" t="str">
        <f>IF(Table1[[#This Row],[Reasons for Churn]]= "No reason", "No Reason", "Churned")</f>
        <v>No Reason</v>
      </c>
      <c r="AB242" t="s">
        <v>1083</v>
      </c>
      <c r="AC242">
        <f t="shared" si="3"/>
        <v>40</v>
      </c>
    </row>
    <row r="243" spans="1:29" x14ac:dyDescent="0.25">
      <c r="A243" t="s">
        <v>342</v>
      </c>
      <c r="B243" t="s">
        <v>343</v>
      </c>
      <c r="C243" s="1">
        <v>45689</v>
      </c>
      <c r="D243">
        <v>69</v>
      </c>
      <c r="E243" t="str">
        <f>IF(Table1[[#This Row],[Age]]&lt;=19,"Teenager",
 IF(Table1[[#This Row],[Age]]&lt;=29,"Young Adult",
 IF(Table1[[#This Row],[Age]]&lt;=39,"Adult",
 IF(Table1[[#This Row],[Age]]&lt;=54,"Middle-Aged Adult",
 IF(Table1[[#This Row],[Age]]&lt;=64,"Pre-Retirement",
 "Senior/Retiree")))))</f>
        <v>Senior/Retiree</v>
      </c>
      <c r="F243" t="s">
        <v>213</v>
      </c>
      <c r="G243" t="e">
        <f>VLOOKUP(Table1[[#This Row],[State]],#REF!,2,FALSE)</f>
        <v>#REF!</v>
      </c>
      <c r="H243" t="s">
        <v>29</v>
      </c>
      <c r="I243">
        <f>COUNTIF(A:A,Table1[[#This Row],[Customer ID]])</f>
        <v>1</v>
      </c>
      <c r="J243" t="str">
        <f>IF(Table1[[#This Row],[Device Count]]&gt;1,"Multiple Devices", "Single Device")</f>
        <v>Single Device</v>
      </c>
      <c r="K243" t="s">
        <v>21</v>
      </c>
      <c r="L243" s="26">
        <v>5</v>
      </c>
      <c r="M243" t="s">
        <v>55</v>
      </c>
      <c r="N243">
        <v>49</v>
      </c>
      <c r="O2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43" t="s">
        <v>193</v>
      </c>
      <c r="Q243" s="2">
        <v>6500</v>
      </c>
      <c r="R243">
        <v>3</v>
      </c>
      <c r="S243" s="3">
        <v>19500</v>
      </c>
      <c r="T243" s="3">
        <f>SUMIF(A:A,Table1[[#This Row],[Customer ID]],S:S)</f>
        <v>19500</v>
      </c>
      <c r="U243" s="3" t="str" cm="1">
        <f t="array" ref="U243">_xlfn.SWITCH(TRUE,
Table1[[#This Row],[Total user revenue]]&gt;=1500000,"High-Premium",
Table1[[#This Row],[Total user revenue]]&gt;=500000,"Premium",
Table1[[#This Row],[Total user revenue]]&gt;=100000,"Standard",
"Basic")</f>
        <v>Basic</v>
      </c>
      <c r="V243" s="32">
        <f>SUMIF(A:A,Table1[[#This Row],[Customer ID]],W:W)</f>
        <v>140.9</v>
      </c>
      <c r="W243">
        <v>140.9</v>
      </c>
      <c r="X243" t="s">
        <v>39</v>
      </c>
      <c r="Y243" s="6">
        <f>COUNTIFS(Table1[MTN Device],Table1[[#This Row],[MTN Device]],Table1[Customer Churn Status],"Yes")/COUNTIF(Table1[MTN Device],Table1[[#This Row],[MTN Device]])</f>
        <v>0.3122923588039867</v>
      </c>
      <c r="Z243">
        <f>IF(Table1[[#This Row],[Customer Churn Status]]="Yes", 1, 0)</f>
        <v>0</v>
      </c>
      <c r="AA243" t="str">
        <f>IF(Table1[[#This Row],[Reasons for Churn]]= "No reason", "No Reason", "Churned")</f>
        <v>No Reason</v>
      </c>
      <c r="AB243" t="s">
        <v>1083</v>
      </c>
      <c r="AC243">
        <f t="shared" si="3"/>
        <v>15</v>
      </c>
    </row>
    <row r="244" spans="1:29" x14ac:dyDescent="0.25">
      <c r="A244" t="s">
        <v>344</v>
      </c>
      <c r="B244" t="s">
        <v>345</v>
      </c>
      <c r="C244" s="1">
        <v>45689</v>
      </c>
      <c r="D244">
        <v>23</v>
      </c>
      <c r="E244" t="str">
        <f>IF(Table1[[#This Row],[Age]]&lt;=19,"Teenager",
 IF(Table1[[#This Row],[Age]]&lt;=29,"Young Adult",
 IF(Table1[[#This Row],[Age]]&lt;=39,"Adult",
 IF(Table1[[#This Row],[Age]]&lt;=54,"Middle-Aged Adult",
 IF(Table1[[#This Row],[Age]]&lt;=64,"Pre-Retirement",
 "Senior/Retiree")))))</f>
        <v>Young Adult</v>
      </c>
      <c r="F244" t="s">
        <v>189</v>
      </c>
      <c r="G244" t="e">
        <f>VLOOKUP(Table1[[#This Row],[State]],#REF!,2,FALSE)</f>
        <v>#REF!</v>
      </c>
      <c r="H244" t="s">
        <v>29</v>
      </c>
      <c r="I244">
        <f>COUNTIF(A:A,Table1[[#This Row],[Customer ID]])</f>
        <v>3</v>
      </c>
      <c r="J244" t="str">
        <f>IF(Table1[[#This Row],[Device Count]]&gt;1,"Multiple Devices", "Single Device")</f>
        <v>Multiple Devices</v>
      </c>
      <c r="K244" t="s">
        <v>21</v>
      </c>
      <c r="L244" s="26">
        <v>2</v>
      </c>
      <c r="M244" t="s">
        <v>22</v>
      </c>
      <c r="N244">
        <v>37</v>
      </c>
      <c r="O2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44" t="s">
        <v>31</v>
      </c>
      <c r="Q244" s="2">
        <v>5500</v>
      </c>
      <c r="R244">
        <v>17</v>
      </c>
      <c r="S244" s="3">
        <v>93500</v>
      </c>
      <c r="T244" s="3">
        <f>SUMIF(A:A,Table1[[#This Row],[Customer ID]],S:S)</f>
        <v>761000</v>
      </c>
      <c r="U244" s="3" t="str" cm="1">
        <f t="array" ref="U244">_xlfn.SWITCH(TRUE,
Table1[[#This Row],[Total user revenue]]&gt;=1500000,"High-Premium",
Table1[[#This Row],[Total user revenue]]&gt;=500000,"Premium",
Table1[[#This Row],[Total user revenue]]&gt;=100000,"Standard",
"Basic")</f>
        <v>Premium</v>
      </c>
      <c r="V244" s="32">
        <f>SUMIF(A:A,Table1[[#This Row],[Customer ID]],W:W)</f>
        <v>283.36</v>
      </c>
      <c r="W244">
        <v>18.64</v>
      </c>
      <c r="X244" t="s">
        <v>39</v>
      </c>
      <c r="Y244" s="6">
        <f>COUNTIFS(Table1[MTN Device],Table1[[#This Row],[MTN Device]],Table1[Customer Churn Status],"Yes")/COUNTIF(Table1[MTN Device],Table1[[#This Row],[MTN Device]])</f>
        <v>0.3122923588039867</v>
      </c>
      <c r="Z244">
        <f>IF(Table1[[#This Row],[Customer Churn Status]]="Yes", 1, 0)</f>
        <v>0</v>
      </c>
      <c r="AA244" t="str">
        <f>IF(Table1[[#This Row],[Reasons for Churn]]= "No reason", "No Reason", "Churned")</f>
        <v>No Reason</v>
      </c>
      <c r="AB244" t="s">
        <v>1083</v>
      </c>
      <c r="AC244">
        <f t="shared" si="3"/>
        <v>65</v>
      </c>
    </row>
    <row r="245" spans="1:29" x14ac:dyDescent="0.25">
      <c r="A245" t="s">
        <v>344</v>
      </c>
      <c r="B245" t="s">
        <v>345</v>
      </c>
      <c r="C245" s="1">
        <v>45689</v>
      </c>
      <c r="D245">
        <v>23</v>
      </c>
      <c r="E245" t="str">
        <f>IF(Table1[[#This Row],[Age]]&lt;=19,"Teenager",
 IF(Table1[[#This Row],[Age]]&lt;=29,"Young Adult",
 IF(Table1[[#This Row],[Age]]&lt;=39,"Adult",
 IF(Table1[[#This Row],[Age]]&lt;=54,"Middle-Aged Adult",
 IF(Table1[[#This Row],[Age]]&lt;=64,"Pre-Retirement",
 "Senior/Retiree")))))</f>
        <v>Young Adult</v>
      </c>
      <c r="F245" t="s">
        <v>189</v>
      </c>
      <c r="G245" t="e">
        <f>VLOOKUP(Table1[[#This Row],[State]],#REF!,2,FALSE)</f>
        <v>#REF!</v>
      </c>
      <c r="H245" t="s">
        <v>41</v>
      </c>
      <c r="I245">
        <f>COUNTIF(A:A,Table1[[#This Row],[Customer ID]])</f>
        <v>3</v>
      </c>
      <c r="J245" t="str">
        <f>IF(Table1[[#This Row],[Device Count]]&gt;1,"Multiple Devices", "Single Device")</f>
        <v>Multiple Devices</v>
      </c>
      <c r="K245" t="s">
        <v>21</v>
      </c>
      <c r="L245" s="26">
        <v>2</v>
      </c>
      <c r="M245" t="s">
        <v>22</v>
      </c>
      <c r="N245">
        <v>37</v>
      </c>
      <c r="O2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45" t="s">
        <v>71</v>
      </c>
      <c r="Q245" s="2">
        <v>14500</v>
      </c>
      <c r="R245">
        <v>15</v>
      </c>
      <c r="S245" s="3">
        <v>217500</v>
      </c>
      <c r="T245" s="3">
        <f>SUMIF(A:A,Table1[[#This Row],[Customer ID]],S:S)</f>
        <v>761000</v>
      </c>
      <c r="U245" s="3" t="str" cm="1">
        <f t="array" ref="U245">_xlfn.SWITCH(TRUE,
Table1[[#This Row],[Total user revenue]]&gt;=1500000,"High-Premium",
Table1[[#This Row],[Total user revenue]]&gt;=500000,"Premium",
Table1[[#This Row],[Total user revenue]]&gt;=100000,"Standard",
"Basic")</f>
        <v>Premium</v>
      </c>
      <c r="V245" s="32">
        <f>SUMIF(A:A,Table1[[#This Row],[Customer ID]],W:W)</f>
        <v>283.36</v>
      </c>
      <c r="W245">
        <v>161.83000000000001</v>
      </c>
      <c r="X245" t="s">
        <v>39</v>
      </c>
      <c r="Y245" s="6">
        <f>COUNTIFS(Table1[MTN Device],Table1[[#This Row],[MTN Device]],Table1[Customer Churn Status],"Yes")/COUNTIF(Table1[MTN Device],Table1[[#This Row],[MTN Device]])</f>
        <v>0.26754385964912281</v>
      </c>
      <c r="Z245">
        <f>IF(Table1[[#This Row],[Customer Churn Status]]="Yes", 1, 0)</f>
        <v>0</v>
      </c>
      <c r="AA245" t="str">
        <f>IF(Table1[[#This Row],[Reasons for Churn]]= "No reason", "No Reason", "Churned")</f>
        <v>No Reason</v>
      </c>
      <c r="AB245" t="s">
        <v>1083</v>
      </c>
      <c r="AC245">
        <f t="shared" si="3"/>
        <v>65</v>
      </c>
    </row>
    <row r="246" spans="1:29" x14ac:dyDescent="0.25">
      <c r="A246" t="s">
        <v>344</v>
      </c>
      <c r="B246" t="s">
        <v>345</v>
      </c>
      <c r="C246" s="1">
        <v>45689</v>
      </c>
      <c r="D246">
        <v>23</v>
      </c>
      <c r="E246" t="str">
        <f>IF(Table1[[#This Row],[Age]]&lt;=19,"Teenager",
 IF(Table1[[#This Row],[Age]]&lt;=29,"Young Adult",
 IF(Table1[[#This Row],[Age]]&lt;=39,"Adult",
 IF(Table1[[#This Row],[Age]]&lt;=54,"Middle-Aged Adult",
 IF(Table1[[#This Row],[Age]]&lt;=64,"Pre-Retirement",
 "Senior/Retiree")))))</f>
        <v>Young Adult</v>
      </c>
      <c r="F246" t="s">
        <v>189</v>
      </c>
      <c r="G246" t="e">
        <f>VLOOKUP(Table1[[#This Row],[State]],#REF!,2,FALSE)</f>
        <v>#REF!</v>
      </c>
      <c r="H246" t="s">
        <v>36</v>
      </c>
      <c r="I246">
        <f>COUNTIF(A:A,Table1[[#This Row],[Customer ID]])</f>
        <v>3</v>
      </c>
      <c r="J246" t="str">
        <f>IF(Table1[[#This Row],[Device Count]]&gt;1,"Multiple Devices", "Single Device")</f>
        <v>Multiple Devices</v>
      </c>
      <c r="K246" t="s">
        <v>21</v>
      </c>
      <c r="L246" s="26">
        <v>2</v>
      </c>
      <c r="M246" t="s">
        <v>22</v>
      </c>
      <c r="N246">
        <v>37</v>
      </c>
      <c r="O2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46" t="s">
        <v>65</v>
      </c>
      <c r="Q246" s="2">
        <v>30000</v>
      </c>
      <c r="R246">
        <v>15</v>
      </c>
      <c r="S246" s="3">
        <v>450000</v>
      </c>
      <c r="T246" s="3">
        <f>SUMIF(A:A,Table1[[#This Row],[Customer ID]],S:S)</f>
        <v>761000</v>
      </c>
      <c r="U246" s="3" t="str" cm="1">
        <f t="array" ref="U246">_xlfn.SWITCH(TRUE,
Table1[[#This Row],[Total user revenue]]&gt;=1500000,"High-Premium",
Table1[[#This Row],[Total user revenue]]&gt;=500000,"Premium",
Table1[[#This Row],[Total user revenue]]&gt;=100000,"Standard",
"Basic")</f>
        <v>Premium</v>
      </c>
      <c r="V246" s="32">
        <f>SUMIF(A:A,Table1[[#This Row],[Customer ID]],W:W)</f>
        <v>283.36</v>
      </c>
      <c r="W246">
        <v>102.89</v>
      </c>
      <c r="X246" t="s">
        <v>39</v>
      </c>
      <c r="Y246" s="6">
        <f>COUNTIFS(Table1[MTN Device],Table1[[#This Row],[MTN Device]],Table1[Customer Churn Status],"Yes")/COUNTIF(Table1[MTN Device],Table1[[#This Row],[MTN Device]])</f>
        <v>0.27947598253275108</v>
      </c>
      <c r="Z246">
        <f>IF(Table1[[#This Row],[Customer Churn Status]]="Yes", 1, 0)</f>
        <v>0</v>
      </c>
      <c r="AA246" t="str">
        <f>IF(Table1[[#This Row],[Reasons for Churn]]= "No reason", "No Reason", "Churned")</f>
        <v>No Reason</v>
      </c>
      <c r="AB246" t="s">
        <v>1083</v>
      </c>
      <c r="AC246">
        <f t="shared" si="3"/>
        <v>65</v>
      </c>
    </row>
    <row r="247" spans="1:29" x14ac:dyDescent="0.25">
      <c r="A247" t="s">
        <v>346</v>
      </c>
      <c r="B247" t="s">
        <v>347</v>
      </c>
      <c r="C247" s="1">
        <v>45717</v>
      </c>
      <c r="D247">
        <v>75</v>
      </c>
      <c r="E247" t="str">
        <f>IF(Table1[[#This Row],[Age]]&lt;=19,"Teenager",
 IF(Table1[[#This Row],[Age]]&lt;=29,"Young Adult",
 IF(Table1[[#This Row],[Age]]&lt;=39,"Adult",
 IF(Table1[[#This Row],[Age]]&lt;=54,"Middle-Aged Adult",
 IF(Table1[[#This Row],[Age]]&lt;=64,"Pre-Retirement",
 "Senior/Retiree")))))</f>
        <v>Senior/Retiree</v>
      </c>
      <c r="F247" t="s">
        <v>149</v>
      </c>
      <c r="G247" t="e">
        <f>VLOOKUP(Table1[[#This Row],[State]],#REF!,2,FALSE)</f>
        <v>#REF!</v>
      </c>
      <c r="H247" t="s">
        <v>41</v>
      </c>
      <c r="I247">
        <f>COUNTIF(A:A,Table1[[#This Row],[Customer ID]])</f>
        <v>3</v>
      </c>
      <c r="J247" t="str">
        <f>IF(Table1[[#This Row],[Device Count]]&gt;1,"Multiple Devices", "Single Device")</f>
        <v>Multiple Devices</v>
      </c>
      <c r="K247" t="s">
        <v>21</v>
      </c>
      <c r="L247" s="26">
        <v>1</v>
      </c>
      <c r="M247" t="s">
        <v>37</v>
      </c>
      <c r="N247">
        <v>26</v>
      </c>
      <c r="O2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47" t="s">
        <v>65</v>
      </c>
      <c r="Q247" s="2">
        <v>30000</v>
      </c>
      <c r="R247">
        <v>18</v>
      </c>
      <c r="S247" s="3">
        <v>540000</v>
      </c>
      <c r="T247" s="3">
        <f>SUMIF(A:A,Table1[[#This Row],[Customer ID]],S:S)</f>
        <v>1032700</v>
      </c>
      <c r="U247" s="3" t="str" cm="1">
        <f t="array" ref="U247">_xlfn.SWITCH(TRUE,
Table1[[#This Row],[Total user revenue]]&gt;=1500000,"High-Premium",
Table1[[#This Row],[Total user revenue]]&gt;=500000,"Premium",
Table1[[#This Row],[Total user revenue]]&gt;=100000,"Standard",
"Basic")</f>
        <v>Premium</v>
      </c>
      <c r="V247" s="32">
        <f>SUMIF(A:A,Table1[[#This Row],[Customer ID]],W:W)</f>
        <v>334.00999999999993</v>
      </c>
      <c r="W247">
        <v>140.22999999999999</v>
      </c>
      <c r="X247" t="s">
        <v>39</v>
      </c>
      <c r="Y247" s="6">
        <f>COUNTIFS(Table1[MTN Device],Table1[[#This Row],[MTN Device]],Table1[Customer Churn Status],"Yes")/COUNTIF(Table1[MTN Device],Table1[[#This Row],[MTN Device]])</f>
        <v>0.26754385964912281</v>
      </c>
      <c r="Z247">
        <f>IF(Table1[[#This Row],[Customer Churn Status]]="Yes", 1, 0)</f>
        <v>0</v>
      </c>
      <c r="AA247" t="str">
        <f>IF(Table1[[#This Row],[Reasons for Churn]]= "No reason", "No Reason", "Churned")</f>
        <v>No Reason</v>
      </c>
      <c r="AB247" t="s">
        <v>1083</v>
      </c>
      <c r="AC247">
        <f t="shared" si="3"/>
        <v>75</v>
      </c>
    </row>
    <row r="248" spans="1:29" x14ac:dyDescent="0.25">
      <c r="A248" t="s">
        <v>346</v>
      </c>
      <c r="B248" t="s">
        <v>347</v>
      </c>
      <c r="C248" s="1">
        <v>45717</v>
      </c>
      <c r="D248">
        <v>75</v>
      </c>
      <c r="E248" t="str">
        <f>IF(Table1[[#This Row],[Age]]&lt;=19,"Teenager",
 IF(Table1[[#This Row],[Age]]&lt;=29,"Young Adult",
 IF(Table1[[#This Row],[Age]]&lt;=39,"Adult",
 IF(Table1[[#This Row],[Age]]&lt;=54,"Middle-Aged Adult",
 IF(Table1[[#This Row],[Age]]&lt;=64,"Pre-Retirement",
 "Senior/Retiree")))))</f>
        <v>Senior/Retiree</v>
      </c>
      <c r="F248" t="s">
        <v>149</v>
      </c>
      <c r="G248" t="e">
        <f>VLOOKUP(Table1[[#This Row],[State]],#REF!,2,FALSE)</f>
        <v>#REF!</v>
      </c>
      <c r="H248" t="s">
        <v>29</v>
      </c>
      <c r="I248">
        <f>COUNTIF(A:A,Table1[[#This Row],[Customer ID]])</f>
        <v>3</v>
      </c>
      <c r="J248" t="str">
        <f>IF(Table1[[#This Row],[Device Count]]&gt;1,"Multiple Devices", "Single Device")</f>
        <v>Multiple Devices</v>
      </c>
      <c r="K248" t="s">
        <v>21</v>
      </c>
      <c r="L248" s="26">
        <v>1</v>
      </c>
      <c r="M248" t="s">
        <v>37</v>
      </c>
      <c r="N248">
        <v>26</v>
      </c>
      <c r="O2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48" t="s">
        <v>102</v>
      </c>
      <c r="Q248" s="2">
        <v>900</v>
      </c>
      <c r="R248">
        <v>3</v>
      </c>
      <c r="S248" s="3">
        <v>2700</v>
      </c>
      <c r="T248" s="3">
        <f>SUMIF(A:A,Table1[[#This Row],[Customer ID]],S:S)</f>
        <v>1032700</v>
      </c>
      <c r="U248" s="3" t="str" cm="1">
        <f t="array" ref="U248">_xlfn.SWITCH(TRUE,
Table1[[#This Row],[Total user revenue]]&gt;=1500000,"High-Premium",
Table1[[#This Row],[Total user revenue]]&gt;=500000,"Premium",
Table1[[#This Row],[Total user revenue]]&gt;=100000,"Standard",
"Basic")</f>
        <v>Premium</v>
      </c>
      <c r="V248" s="32">
        <f>SUMIF(A:A,Table1[[#This Row],[Customer ID]],W:W)</f>
        <v>334.00999999999993</v>
      </c>
      <c r="W248">
        <v>186.95</v>
      </c>
      <c r="X248" t="s">
        <v>39</v>
      </c>
      <c r="Y248" s="6">
        <f>COUNTIFS(Table1[MTN Device],Table1[[#This Row],[MTN Device]],Table1[Customer Churn Status],"Yes")/COUNTIF(Table1[MTN Device],Table1[[#This Row],[MTN Device]])</f>
        <v>0.3122923588039867</v>
      </c>
      <c r="Z248">
        <f>IF(Table1[[#This Row],[Customer Churn Status]]="Yes", 1, 0)</f>
        <v>0</v>
      </c>
      <c r="AA248" t="str">
        <f>IF(Table1[[#This Row],[Reasons for Churn]]= "No reason", "No Reason", "Churned")</f>
        <v>No Reason</v>
      </c>
      <c r="AB248" t="s">
        <v>1083</v>
      </c>
      <c r="AC248">
        <f t="shared" si="3"/>
        <v>75</v>
      </c>
    </row>
    <row r="249" spans="1:29" x14ac:dyDescent="0.25">
      <c r="A249" t="s">
        <v>346</v>
      </c>
      <c r="B249" t="s">
        <v>347</v>
      </c>
      <c r="C249" s="1">
        <v>45717</v>
      </c>
      <c r="D249">
        <v>75</v>
      </c>
      <c r="E249" t="str">
        <f>IF(Table1[[#This Row],[Age]]&lt;=19,"Teenager",
 IF(Table1[[#This Row],[Age]]&lt;=29,"Young Adult",
 IF(Table1[[#This Row],[Age]]&lt;=39,"Adult",
 IF(Table1[[#This Row],[Age]]&lt;=54,"Middle-Aged Adult",
 IF(Table1[[#This Row],[Age]]&lt;=64,"Pre-Retirement",
 "Senior/Retiree")))))</f>
        <v>Senior/Retiree</v>
      </c>
      <c r="F249" t="s">
        <v>149</v>
      </c>
      <c r="G249" t="e">
        <f>VLOOKUP(Table1[[#This Row],[State]],#REF!,2,FALSE)</f>
        <v>#REF!</v>
      </c>
      <c r="H249" t="s">
        <v>29</v>
      </c>
      <c r="I249">
        <f>COUNTIF(A:A,Table1[[#This Row],[Customer ID]])</f>
        <v>3</v>
      </c>
      <c r="J249" t="str">
        <f>IF(Table1[[#This Row],[Device Count]]&gt;1,"Multiple Devices", "Single Device")</f>
        <v>Multiple Devices</v>
      </c>
      <c r="K249" t="s">
        <v>21</v>
      </c>
      <c r="L249" s="26">
        <v>1</v>
      </c>
      <c r="M249" t="s">
        <v>37</v>
      </c>
      <c r="N249">
        <v>26</v>
      </c>
      <c r="O2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49" t="s">
        <v>23</v>
      </c>
      <c r="Q249" s="2">
        <v>35000</v>
      </c>
      <c r="R249">
        <v>14</v>
      </c>
      <c r="S249" s="3">
        <v>490000</v>
      </c>
      <c r="T249" s="3">
        <f>SUMIF(A:A,Table1[[#This Row],[Customer ID]],S:S)</f>
        <v>1032700</v>
      </c>
      <c r="U249" s="3" t="str" cm="1">
        <f t="array" ref="U249">_xlfn.SWITCH(TRUE,
Table1[[#This Row],[Total user revenue]]&gt;=1500000,"High-Premium",
Table1[[#This Row],[Total user revenue]]&gt;=500000,"Premium",
Table1[[#This Row],[Total user revenue]]&gt;=100000,"Standard",
"Basic")</f>
        <v>Premium</v>
      </c>
      <c r="V249" s="32">
        <f>SUMIF(A:A,Table1[[#This Row],[Customer ID]],W:W)</f>
        <v>334.00999999999993</v>
      </c>
      <c r="W249">
        <v>6.83</v>
      </c>
      <c r="X249" t="s">
        <v>39</v>
      </c>
      <c r="Y249" s="6">
        <f>COUNTIFS(Table1[MTN Device],Table1[[#This Row],[MTN Device]],Table1[Customer Churn Status],"Yes")/COUNTIF(Table1[MTN Device],Table1[[#This Row],[MTN Device]])</f>
        <v>0.3122923588039867</v>
      </c>
      <c r="Z249">
        <f>IF(Table1[[#This Row],[Customer Churn Status]]="Yes", 1, 0)</f>
        <v>0</v>
      </c>
      <c r="AA249" t="str">
        <f>IF(Table1[[#This Row],[Reasons for Churn]]= "No reason", "No Reason", "Churned")</f>
        <v>No Reason</v>
      </c>
      <c r="AB249" t="s">
        <v>1083</v>
      </c>
      <c r="AC249">
        <f t="shared" si="3"/>
        <v>75</v>
      </c>
    </row>
    <row r="250" spans="1:29" x14ac:dyDescent="0.25">
      <c r="A250" t="s">
        <v>348</v>
      </c>
      <c r="B250" t="s">
        <v>349</v>
      </c>
      <c r="C250" s="1">
        <v>45689</v>
      </c>
      <c r="D250">
        <v>33</v>
      </c>
      <c r="E250" t="str">
        <f>IF(Table1[[#This Row],[Age]]&lt;=19,"Teenager",
 IF(Table1[[#This Row],[Age]]&lt;=29,"Young Adult",
 IF(Table1[[#This Row],[Age]]&lt;=39,"Adult",
 IF(Table1[[#This Row],[Age]]&lt;=54,"Middle-Aged Adult",
 IF(Table1[[#This Row],[Age]]&lt;=64,"Pre-Retirement",
 "Senior/Retiree")))))</f>
        <v>Adult</v>
      </c>
      <c r="F250" t="s">
        <v>110</v>
      </c>
      <c r="G250" t="e">
        <f>VLOOKUP(Table1[[#This Row],[State]],#REF!,2,FALSE)</f>
        <v>#REF!</v>
      </c>
      <c r="H250" t="s">
        <v>29</v>
      </c>
      <c r="I250">
        <f>COUNTIF(A:A,Table1[[#This Row],[Customer ID]])</f>
        <v>2</v>
      </c>
      <c r="J250" t="str">
        <f>IF(Table1[[#This Row],[Device Count]]&gt;1,"Multiple Devices", "Single Device")</f>
        <v>Multiple Devices</v>
      </c>
      <c r="K250" t="s">
        <v>30</v>
      </c>
      <c r="L250" s="26">
        <v>4</v>
      </c>
      <c r="M250" t="s">
        <v>114</v>
      </c>
      <c r="N250">
        <v>58</v>
      </c>
      <c r="O2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50" t="s">
        <v>193</v>
      </c>
      <c r="Q250" s="2">
        <v>6500</v>
      </c>
      <c r="R250">
        <v>12</v>
      </c>
      <c r="S250" s="3">
        <v>78000</v>
      </c>
      <c r="T250" s="3">
        <f>SUMIF(A:A,Table1[[#This Row],[Customer ID]],S:S)</f>
        <v>240000</v>
      </c>
      <c r="U250" s="3" t="str" cm="1">
        <f t="array" ref="U250">_xlfn.SWITCH(TRUE,
Table1[[#This Row],[Total user revenue]]&gt;=1500000,"High-Premium",
Table1[[#This Row],[Total user revenue]]&gt;=500000,"Premium",
Table1[[#This Row],[Total user revenue]]&gt;=100000,"Standard",
"Basic")</f>
        <v>Standard</v>
      </c>
      <c r="V250" s="32">
        <f>SUMIF(A:A,Table1[[#This Row],[Customer ID]],W:W)</f>
        <v>63.14</v>
      </c>
      <c r="W250">
        <v>27.03</v>
      </c>
      <c r="X250" t="s">
        <v>39</v>
      </c>
      <c r="Y250" s="6">
        <f>COUNTIFS(Table1[MTN Device],Table1[[#This Row],[MTN Device]],Table1[Customer Churn Status],"Yes")/COUNTIF(Table1[MTN Device],Table1[[#This Row],[MTN Device]])</f>
        <v>0.3122923588039867</v>
      </c>
      <c r="Z250">
        <f>IF(Table1[[#This Row],[Customer Churn Status]]="Yes", 1, 0)</f>
        <v>0</v>
      </c>
      <c r="AA250" t="str">
        <f>IF(Table1[[#This Row],[Reasons for Churn]]= "No reason", "No Reason", "Churned")</f>
        <v>No Reason</v>
      </c>
      <c r="AB250" t="s">
        <v>1083</v>
      </c>
      <c r="AC250">
        <f t="shared" si="3"/>
        <v>20</v>
      </c>
    </row>
    <row r="251" spans="1:29" x14ac:dyDescent="0.25">
      <c r="A251" t="s">
        <v>348</v>
      </c>
      <c r="B251" t="s">
        <v>349</v>
      </c>
      <c r="C251" s="1">
        <v>45689</v>
      </c>
      <c r="D251">
        <v>33</v>
      </c>
      <c r="E251" t="str">
        <f>IF(Table1[[#This Row],[Age]]&lt;=19,"Teenager",
 IF(Table1[[#This Row],[Age]]&lt;=29,"Young Adult",
 IF(Table1[[#This Row],[Age]]&lt;=39,"Adult",
 IF(Table1[[#This Row],[Age]]&lt;=54,"Middle-Aged Adult",
 IF(Table1[[#This Row],[Age]]&lt;=64,"Pre-Retirement",
 "Senior/Retiree")))))</f>
        <v>Adult</v>
      </c>
      <c r="F251" t="s">
        <v>110</v>
      </c>
      <c r="G251" t="e">
        <f>VLOOKUP(Table1[[#This Row],[State]],#REF!,2,FALSE)</f>
        <v>#REF!</v>
      </c>
      <c r="H251" t="s">
        <v>41</v>
      </c>
      <c r="I251">
        <f>COUNTIF(A:A,Table1[[#This Row],[Customer ID]])</f>
        <v>2</v>
      </c>
      <c r="J251" t="str">
        <f>IF(Table1[[#This Row],[Device Count]]&gt;1,"Multiple Devices", "Single Device")</f>
        <v>Multiple Devices</v>
      </c>
      <c r="K251" t="s">
        <v>30</v>
      </c>
      <c r="L251" s="26">
        <v>4</v>
      </c>
      <c r="M251" t="s">
        <v>114</v>
      </c>
      <c r="N251">
        <v>58</v>
      </c>
      <c r="O2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51" t="s">
        <v>42</v>
      </c>
      <c r="Q251" s="2">
        <v>9000</v>
      </c>
      <c r="R251">
        <v>18</v>
      </c>
      <c r="S251" s="3">
        <v>162000</v>
      </c>
      <c r="T251" s="3">
        <f>SUMIF(A:A,Table1[[#This Row],[Customer ID]],S:S)</f>
        <v>240000</v>
      </c>
      <c r="U251" s="3" t="str" cm="1">
        <f t="array" ref="U251">_xlfn.SWITCH(TRUE,
Table1[[#This Row],[Total user revenue]]&gt;=1500000,"High-Premium",
Table1[[#This Row],[Total user revenue]]&gt;=500000,"Premium",
Table1[[#This Row],[Total user revenue]]&gt;=100000,"Standard",
"Basic")</f>
        <v>Standard</v>
      </c>
      <c r="V251" s="32">
        <f>SUMIF(A:A,Table1[[#This Row],[Customer ID]],W:W)</f>
        <v>63.14</v>
      </c>
      <c r="W251">
        <v>36.11</v>
      </c>
      <c r="X251" t="s">
        <v>39</v>
      </c>
      <c r="Y251" s="6">
        <f>COUNTIFS(Table1[MTN Device],Table1[[#This Row],[MTN Device]],Table1[Customer Churn Status],"Yes")/COUNTIF(Table1[MTN Device],Table1[[#This Row],[MTN Device]])</f>
        <v>0.26754385964912281</v>
      </c>
      <c r="Z251">
        <f>IF(Table1[[#This Row],[Customer Churn Status]]="Yes", 1, 0)</f>
        <v>0</v>
      </c>
      <c r="AA251" t="str">
        <f>IF(Table1[[#This Row],[Reasons for Churn]]= "No reason", "No Reason", "Churned")</f>
        <v>No Reason</v>
      </c>
      <c r="AB251" t="s">
        <v>1083</v>
      </c>
      <c r="AC251">
        <f t="shared" si="3"/>
        <v>20</v>
      </c>
    </row>
    <row r="252" spans="1:29" x14ac:dyDescent="0.25">
      <c r="A252" t="s">
        <v>350</v>
      </c>
      <c r="B252" t="s">
        <v>351</v>
      </c>
      <c r="C252" s="1">
        <v>45658</v>
      </c>
      <c r="D252">
        <v>32</v>
      </c>
      <c r="E252" t="str">
        <f>IF(Table1[[#This Row],[Age]]&lt;=19,"Teenager",
 IF(Table1[[#This Row],[Age]]&lt;=29,"Young Adult",
 IF(Table1[[#This Row],[Age]]&lt;=39,"Adult",
 IF(Table1[[#This Row],[Age]]&lt;=54,"Middle-Aged Adult",
 IF(Table1[[#This Row],[Age]]&lt;=64,"Pre-Retirement",
 "Senior/Retiree")))))</f>
        <v>Adult</v>
      </c>
      <c r="F252" t="s">
        <v>113</v>
      </c>
      <c r="G252" t="e">
        <f>VLOOKUP(Table1[[#This Row],[State]],#REF!,2,FALSE)</f>
        <v>#REF!</v>
      </c>
      <c r="H252" t="s">
        <v>29</v>
      </c>
      <c r="I252">
        <f>COUNTIF(A:A,Table1[[#This Row],[Customer ID]])</f>
        <v>3</v>
      </c>
      <c r="J252" t="str">
        <f>IF(Table1[[#This Row],[Device Count]]&gt;1,"Multiple Devices", "Single Device")</f>
        <v>Multiple Devices</v>
      </c>
      <c r="K252" t="s">
        <v>21</v>
      </c>
      <c r="L252" s="26">
        <v>3</v>
      </c>
      <c r="M252" t="s">
        <v>50</v>
      </c>
      <c r="N252">
        <v>49</v>
      </c>
      <c r="O2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52" t="s">
        <v>72</v>
      </c>
      <c r="Q252" s="2">
        <v>350</v>
      </c>
      <c r="R252">
        <v>12</v>
      </c>
      <c r="S252" s="3">
        <v>4200</v>
      </c>
      <c r="T252" s="3">
        <f>SUMIF(A:A,Table1[[#This Row],[Customer ID]],S:S)</f>
        <v>348200</v>
      </c>
      <c r="U252" s="3" t="str" cm="1">
        <f t="array" ref="U252">_xlfn.SWITCH(TRUE,
Table1[[#This Row],[Total user revenue]]&gt;=1500000,"High-Premium",
Table1[[#This Row],[Total user revenue]]&gt;=500000,"Premium",
Table1[[#This Row],[Total user revenue]]&gt;=100000,"Standard",
"Basic")</f>
        <v>Standard</v>
      </c>
      <c r="V252" s="32">
        <f>SUMIF(A:A,Table1[[#This Row],[Customer ID]],W:W)</f>
        <v>267.36</v>
      </c>
      <c r="W252">
        <v>49.88</v>
      </c>
      <c r="X252" t="s">
        <v>39</v>
      </c>
      <c r="Y252" s="6">
        <f>COUNTIFS(Table1[MTN Device],Table1[[#This Row],[MTN Device]],Table1[Customer Churn Status],"Yes")/COUNTIF(Table1[MTN Device],Table1[[#This Row],[MTN Device]])</f>
        <v>0.3122923588039867</v>
      </c>
      <c r="Z252">
        <f>IF(Table1[[#This Row],[Customer Churn Status]]="Yes", 1, 0)</f>
        <v>0</v>
      </c>
      <c r="AA252" t="str">
        <f>IF(Table1[[#This Row],[Reasons for Churn]]= "No reason", "No Reason", "Churned")</f>
        <v>No Reason</v>
      </c>
      <c r="AB252" t="s">
        <v>1083</v>
      </c>
      <c r="AC252">
        <f t="shared" si="3"/>
        <v>45</v>
      </c>
    </row>
    <row r="253" spans="1:29" x14ac:dyDescent="0.25">
      <c r="A253" t="s">
        <v>350</v>
      </c>
      <c r="B253" t="s">
        <v>351</v>
      </c>
      <c r="C253" s="1">
        <v>45658</v>
      </c>
      <c r="D253">
        <v>32</v>
      </c>
      <c r="E253" t="str">
        <f>IF(Table1[[#This Row],[Age]]&lt;=19,"Teenager",
 IF(Table1[[#This Row],[Age]]&lt;=29,"Young Adult",
 IF(Table1[[#This Row],[Age]]&lt;=39,"Adult",
 IF(Table1[[#This Row],[Age]]&lt;=54,"Middle-Aged Adult",
 IF(Table1[[#This Row],[Age]]&lt;=64,"Pre-Retirement",
 "Senior/Retiree")))))</f>
        <v>Adult</v>
      </c>
      <c r="F253" t="s">
        <v>113</v>
      </c>
      <c r="G253" t="e">
        <f>VLOOKUP(Table1[[#This Row],[State]],#REF!,2,FALSE)</f>
        <v>#REF!</v>
      </c>
      <c r="H253" t="s">
        <v>36</v>
      </c>
      <c r="I253">
        <f>COUNTIF(A:A,Table1[[#This Row],[Customer ID]])</f>
        <v>3</v>
      </c>
      <c r="J253" t="str">
        <f>IF(Table1[[#This Row],[Device Count]]&gt;1,"Multiple Devices", "Single Device")</f>
        <v>Multiple Devices</v>
      </c>
      <c r="K253" t="s">
        <v>21</v>
      </c>
      <c r="L253" s="26">
        <v>3</v>
      </c>
      <c r="M253" t="s">
        <v>50</v>
      </c>
      <c r="N253">
        <v>49</v>
      </c>
      <c r="O2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53" t="s">
        <v>65</v>
      </c>
      <c r="Q253" s="2">
        <v>30000</v>
      </c>
      <c r="R253">
        <v>4</v>
      </c>
      <c r="S253" s="3">
        <v>120000</v>
      </c>
      <c r="T253" s="3">
        <f>SUMIF(A:A,Table1[[#This Row],[Customer ID]],S:S)</f>
        <v>348200</v>
      </c>
      <c r="U253" s="3" t="str" cm="1">
        <f t="array" ref="U253">_xlfn.SWITCH(TRUE,
Table1[[#This Row],[Total user revenue]]&gt;=1500000,"High-Premium",
Table1[[#This Row],[Total user revenue]]&gt;=500000,"Premium",
Table1[[#This Row],[Total user revenue]]&gt;=100000,"Standard",
"Basic")</f>
        <v>Standard</v>
      </c>
      <c r="V253" s="32">
        <f>SUMIF(A:A,Table1[[#This Row],[Customer ID]],W:W)</f>
        <v>267.36</v>
      </c>
      <c r="W253">
        <v>55.49</v>
      </c>
      <c r="X253" t="s">
        <v>39</v>
      </c>
      <c r="Y253" s="6">
        <f>COUNTIFS(Table1[MTN Device],Table1[[#This Row],[MTN Device]],Table1[Customer Churn Status],"Yes")/COUNTIF(Table1[MTN Device],Table1[[#This Row],[MTN Device]])</f>
        <v>0.27947598253275108</v>
      </c>
      <c r="Z253">
        <f>IF(Table1[[#This Row],[Customer Churn Status]]="Yes", 1, 0)</f>
        <v>0</v>
      </c>
      <c r="AA253" t="str">
        <f>IF(Table1[[#This Row],[Reasons for Churn]]= "No reason", "No Reason", "Churned")</f>
        <v>No Reason</v>
      </c>
      <c r="AB253" t="s">
        <v>1083</v>
      </c>
      <c r="AC253">
        <f t="shared" si="3"/>
        <v>45</v>
      </c>
    </row>
    <row r="254" spans="1:29" x14ac:dyDescent="0.25">
      <c r="A254" t="s">
        <v>350</v>
      </c>
      <c r="B254" t="s">
        <v>351</v>
      </c>
      <c r="C254" s="1">
        <v>45658</v>
      </c>
      <c r="D254">
        <v>32</v>
      </c>
      <c r="E254" t="str">
        <f>IF(Table1[[#This Row],[Age]]&lt;=19,"Teenager",
 IF(Table1[[#This Row],[Age]]&lt;=29,"Young Adult",
 IF(Table1[[#This Row],[Age]]&lt;=39,"Adult",
 IF(Table1[[#This Row],[Age]]&lt;=54,"Middle-Aged Adult",
 IF(Table1[[#This Row],[Age]]&lt;=64,"Pre-Retirement",
 "Senior/Retiree")))))</f>
        <v>Adult</v>
      </c>
      <c r="F254" t="s">
        <v>113</v>
      </c>
      <c r="G254" t="e">
        <f>VLOOKUP(Table1[[#This Row],[State]],#REF!,2,FALSE)</f>
        <v>#REF!</v>
      </c>
      <c r="H254" t="s">
        <v>20</v>
      </c>
      <c r="I254">
        <f>COUNTIF(A:A,Table1[[#This Row],[Customer ID]])</f>
        <v>3</v>
      </c>
      <c r="J254" t="str">
        <f>IF(Table1[[#This Row],[Device Count]]&gt;1,"Multiple Devices", "Single Device")</f>
        <v>Multiple Devices</v>
      </c>
      <c r="K254" t="s">
        <v>21</v>
      </c>
      <c r="L254" s="26">
        <v>3</v>
      </c>
      <c r="M254" t="s">
        <v>50</v>
      </c>
      <c r="N254">
        <v>49</v>
      </c>
      <c r="O2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54" t="s">
        <v>58</v>
      </c>
      <c r="Q254" s="2">
        <v>16000</v>
      </c>
      <c r="R254">
        <v>14</v>
      </c>
      <c r="S254" s="3">
        <v>224000</v>
      </c>
      <c r="T254" s="3">
        <f>SUMIF(A:A,Table1[[#This Row],[Customer ID]],S:S)</f>
        <v>348200</v>
      </c>
      <c r="U254" s="3" t="str" cm="1">
        <f t="array" ref="U254">_xlfn.SWITCH(TRUE,
Table1[[#This Row],[Total user revenue]]&gt;=1500000,"High-Premium",
Table1[[#This Row],[Total user revenue]]&gt;=500000,"Premium",
Table1[[#This Row],[Total user revenue]]&gt;=100000,"Standard",
"Basic")</f>
        <v>Standard</v>
      </c>
      <c r="V254" s="32">
        <f>SUMIF(A:A,Table1[[#This Row],[Customer ID]],W:W)</f>
        <v>267.36</v>
      </c>
      <c r="W254">
        <v>161.99</v>
      </c>
      <c r="X254" t="s">
        <v>39</v>
      </c>
      <c r="Y254" s="6">
        <f>COUNTIFS(Table1[MTN Device],Table1[[#This Row],[MTN Device]],Table1[Customer Churn Status],"Yes")/COUNTIF(Table1[MTN Device],Table1[[#This Row],[MTN Device]])</f>
        <v>0.30092592592592593</v>
      </c>
      <c r="Z254">
        <f>IF(Table1[[#This Row],[Customer Churn Status]]="Yes", 1, 0)</f>
        <v>0</v>
      </c>
      <c r="AA254" t="str">
        <f>IF(Table1[[#This Row],[Reasons for Churn]]= "No reason", "No Reason", "Churned")</f>
        <v>No Reason</v>
      </c>
      <c r="AB254" t="s">
        <v>1083</v>
      </c>
      <c r="AC254">
        <f t="shared" si="3"/>
        <v>45</v>
      </c>
    </row>
    <row r="255" spans="1:29" x14ac:dyDescent="0.25">
      <c r="A255" t="s">
        <v>352</v>
      </c>
      <c r="B255" t="s">
        <v>353</v>
      </c>
      <c r="C255" s="1">
        <v>45658</v>
      </c>
      <c r="D255">
        <v>46</v>
      </c>
      <c r="E255" t="str">
        <f>IF(Table1[[#This Row],[Age]]&lt;=19,"Teenager",
 IF(Table1[[#This Row],[Age]]&lt;=29,"Young Adult",
 IF(Table1[[#This Row],[Age]]&lt;=39,"Adult",
 IF(Table1[[#This Row],[Age]]&lt;=54,"Middle-Aged Adult",
 IF(Table1[[#This Row],[Age]]&lt;=64,"Pre-Retirement",
 "Senior/Retiree")))))</f>
        <v>Middle-Aged Adult</v>
      </c>
      <c r="F255" t="s">
        <v>79</v>
      </c>
      <c r="G255" t="e">
        <f>VLOOKUP(Table1[[#This Row],[State]],#REF!,2,FALSE)</f>
        <v>#REF!</v>
      </c>
      <c r="H255" t="s">
        <v>41</v>
      </c>
      <c r="I255">
        <f>COUNTIF(A:A,Table1[[#This Row],[Customer ID]])</f>
        <v>3</v>
      </c>
      <c r="J255" t="str">
        <f>IF(Table1[[#This Row],[Device Count]]&gt;1,"Multiple Devices", "Single Device")</f>
        <v>Multiple Devices</v>
      </c>
      <c r="K255" t="s">
        <v>21</v>
      </c>
      <c r="L255" s="26">
        <v>4</v>
      </c>
      <c r="M255" t="s">
        <v>114</v>
      </c>
      <c r="N255">
        <v>7</v>
      </c>
      <c r="O2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255" t="s">
        <v>71</v>
      </c>
      <c r="Q255" s="2">
        <v>14500</v>
      </c>
      <c r="R255">
        <v>18</v>
      </c>
      <c r="S255" s="3">
        <v>261000</v>
      </c>
      <c r="T255" s="3">
        <f>SUMIF(A:A,Table1[[#This Row],[Customer ID]],S:S)</f>
        <v>561700</v>
      </c>
      <c r="U255" s="3" t="str" cm="1">
        <f t="array" ref="U255">_xlfn.SWITCH(TRUE,
Table1[[#This Row],[Total user revenue]]&gt;=1500000,"High-Premium",
Table1[[#This Row],[Total user revenue]]&gt;=500000,"Premium",
Table1[[#This Row],[Total user revenue]]&gt;=100000,"Standard",
"Basic")</f>
        <v>Premium</v>
      </c>
      <c r="V255" s="32">
        <f>SUMIF(A:A,Table1[[#This Row],[Customer ID]],W:W)</f>
        <v>340.1</v>
      </c>
      <c r="W255">
        <v>88.07</v>
      </c>
      <c r="X255" t="s">
        <v>39</v>
      </c>
      <c r="Y255" s="6">
        <f>COUNTIFS(Table1[MTN Device],Table1[[#This Row],[MTN Device]],Table1[Customer Churn Status],"Yes")/COUNTIF(Table1[MTN Device],Table1[[#This Row],[MTN Device]])</f>
        <v>0.26754385964912281</v>
      </c>
      <c r="Z255">
        <f>IF(Table1[[#This Row],[Customer Churn Status]]="Yes", 1, 0)</f>
        <v>0</v>
      </c>
      <c r="AA255" t="str">
        <f>IF(Table1[[#This Row],[Reasons for Churn]]= "No reason", "No Reason", "Churned")</f>
        <v>No Reason</v>
      </c>
      <c r="AB255" t="s">
        <v>1083</v>
      </c>
      <c r="AC255">
        <f t="shared" si="3"/>
        <v>50</v>
      </c>
    </row>
    <row r="256" spans="1:29" x14ac:dyDescent="0.25">
      <c r="A256" t="s">
        <v>352</v>
      </c>
      <c r="B256" t="s">
        <v>353</v>
      </c>
      <c r="C256" s="1">
        <v>45658</v>
      </c>
      <c r="D256">
        <v>46</v>
      </c>
      <c r="E256" t="str">
        <f>IF(Table1[[#This Row],[Age]]&lt;=19,"Teenager",
 IF(Table1[[#This Row],[Age]]&lt;=29,"Young Adult",
 IF(Table1[[#This Row],[Age]]&lt;=39,"Adult",
 IF(Table1[[#This Row],[Age]]&lt;=54,"Middle-Aged Adult",
 IF(Table1[[#This Row],[Age]]&lt;=64,"Pre-Retirement",
 "Senior/Retiree")))))</f>
        <v>Middle-Aged Adult</v>
      </c>
      <c r="F256" t="s">
        <v>79</v>
      </c>
      <c r="G256" t="e">
        <f>VLOOKUP(Table1[[#This Row],[State]],#REF!,2,FALSE)</f>
        <v>#REF!</v>
      </c>
      <c r="H256" t="s">
        <v>29</v>
      </c>
      <c r="I256">
        <f>COUNTIF(A:A,Table1[[#This Row],[Customer ID]])</f>
        <v>3</v>
      </c>
      <c r="J256" t="str">
        <f>IF(Table1[[#This Row],[Device Count]]&gt;1,"Multiple Devices", "Single Device")</f>
        <v>Multiple Devices</v>
      </c>
      <c r="K256" t="s">
        <v>21</v>
      </c>
      <c r="L256" s="26">
        <v>4</v>
      </c>
      <c r="M256" t="s">
        <v>114</v>
      </c>
      <c r="N256">
        <v>7</v>
      </c>
      <c r="O2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256" t="s">
        <v>72</v>
      </c>
      <c r="Q256" s="2">
        <v>350</v>
      </c>
      <c r="R256">
        <v>2</v>
      </c>
      <c r="S256" s="3">
        <v>700</v>
      </c>
      <c r="T256" s="3">
        <f>SUMIF(A:A,Table1[[#This Row],[Customer ID]],S:S)</f>
        <v>561700</v>
      </c>
      <c r="U256" s="3" t="str" cm="1">
        <f t="array" ref="U256">_xlfn.SWITCH(TRUE,
Table1[[#This Row],[Total user revenue]]&gt;=1500000,"High-Premium",
Table1[[#This Row],[Total user revenue]]&gt;=500000,"Premium",
Table1[[#This Row],[Total user revenue]]&gt;=100000,"Standard",
"Basic")</f>
        <v>Premium</v>
      </c>
      <c r="V256" s="32">
        <f>SUMIF(A:A,Table1[[#This Row],[Customer ID]],W:W)</f>
        <v>340.1</v>
      </c>
      <c r="W256">
        <v>151</v>
      </c>
      <c r="X256" t="s">
        <v>39</v>
      </c>
      <c r="Y256" s="6">
        <f>COUNTIFS(Table1[MTN Device],Table1[[#This Row],[MTN Device]],Table1[Customer Churn Status],"Yes")/COUNTIF(Table1[MTN Device],Table1[[#This Row],[MTN Device]])</f>
        <v>0.3122923588039867</v>
      </c>
      <c r="Z256">
        <f>IF(Table1[[#This Row],[Customer Churn Status]]="Yes", 1, 0)</f>
        <v>0</v>
      </c>
      <c r="AA256" t="str">
        <f>IF(Table1[[#This Row],[Reasons for Churn]]= "No reason", "No Reason", "Churned")</f>
        <v>No Reason</v>
      </c>
      <c r="AB256" t="s">
        <v>1083</v>
      </c>
      <c r="AC256">
        <f t="shared" si="3"/>
        <v>50</v>
      </c>
    </row>
    <row r="257" spans="1:29" x14ac:dyDescent="0.25">
      <c r="A257" t="s">
        <v>352</v>
      </c>
      <c r="B257" t="s">
        <v>353</v>
      </c>
      <c r="C257" s="1">
        <v>45658</v>
      </c>
      <c r="D257">
        <v>46</v>
      </c>
      <c r="E257" t="str">
        <f>IF(Table1[[#This Row],[Age]]&lt;=19,"Teenager",
 IF(Table1[[#This Row],[Age]]&lt;=29,"Young Adult",
 IF(Table1[[#This Row],[Age]]&lt;=39,"Adult",
 IF(Table1[[#This Row],[Age]]&lt;=54,"Middle-Aged Adult",
 IF(Table1[[#This Row],[Age]]&lt;=64,"Pre-Retirement",
 "Senior/Retiree")))))</f>
        <v>Middle-Aged Adult</v>
      </c>
      <c r="F257" t="s">
        <v>79</v>
      </c>
      <c r="G257" t="e">
        <f>VLOOKUP(Table1[[#This Row],[State]],#REF!,2,FALSE)</f>
        <v>#REF!</v>
      </c>
      <c r="H257" t="s">
        <v>36</v>
      </c>
      <c r="I257">
        <f>COUNTIF(A:A,Table1[[#This Row],[Customer ID]])</f>
        <v>3</v>
      </c>
      <c r="J257" t="str">
        <f>IF(Table1[[#This Row],[Device Count]]&gt;1,"Multiple Devices", "Single Device")</f>
        <v>Multiple Devices</v>
      </c>
      <c r="K257" t="s">
        <v>21</v>
      </c>
      <c r="L257" s="26">
        <v>4</v>
      </c>
      <c r="M257" t="s">
        <v>114</v>
      </c>
      <c r="N257">
        <v>7</v>
      </c>
      <c r="O2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257" t="s">
        <v>65</v>
      </c>
      <c r="Q257" s="2">
        <v>30000</v>
      </c>
      <c r="R257">
        <v>10</v>
      </c>
      <c r="S257" s="3">
        <v>300000</v>
      </c>
      <c r="T257" s="3">
        <f>SUMIF(A:A,Table1[[#This Row],[Customer ID]],S:S)</f>
        <v>561700</v>
      </c>
      <c r="U257" s="3" t="str" cm="1">
        <f t="array" ref="U257">_xlfn.SWITCH(TRUE,
Table1[[#This Row],[Total user revenue]]&gt;=1500000,"High-Premium",
Table1[[#This Row],[Total user revenue]]&gt;=500000,"Premium",
Table1[[#This Row],[Total user revenue]]&gt;=100000,"Standard",
"Basic")</f>
        <v>Premium</v>
      </c>
      <c r="V257" s="32">
        <f>SUMIF(A:A,Table1[[#This Row],[Customer ID]],W:W)</f>
        <v>340.1</v>
      </c>
      <c r="W257">
        <v>101.03</v>
      </c>
      <c r="X257" t="s">
        <v>39</v>
      </c>
      <c r="Y257" s="6">
        <f>COUNTIFS(Table1[MTN Device],Table1[[#This Row],[MTN Device]],Table1[Customer Churn Status],"Yes")/COUNTIF(Table1[MTN Device],Table1[[#This Row],[MTN Device]])</f>
        <v>0.27947598253275108</v>
      </c>
      <c r="Z257">
        <f>IF(Table1[[#This Row],[Customer Churn Status]]="Yes", 1, 0)</f>
        <v>0</v>
      </c>
      <c r="AA257" t="str">
        <f>IF(Table1[[#This Row],[Reasons for Churn]]= "No reason", "No Reason", "Churned")</f>
        <v>No Reason</v>
      </c>
      <c r="AB257" t="s">
        <v>1083</v>
      </c>
      <c r="AC257">
        <f t="shared" si="3"/>
        <v>50</v>
      </c>
    </row>
    <row r="258" spans="1:29" x14ac:dyDescent="0.25">
      <c r="A258" t="s">
        <v>354</v>
      </c>
      <c r="B258" t="s">
        <v>355</v>
      </c>
      <c r="C258" s="1">
        <v>45689</v>
      </c>
      <c r="D258">
        <v>56</v>
      </c>
      <c r="E258" t="str">
        <f>IF(Table1[[#This Row],[Age]]&lt;=19,"Teenager",
 IF(Table1[[#This Row],[Age]]&lt;=29,"Young Adult",
 IF(Table1[[#This Row],[Age]]&lt;=39,"Adult",
 IF(Table1[[#This Row],[Age]]&lt;=54,"Middle-Aged Adult",
 IF(Table1[[#This Row],[Age]]&lt;=64,"Pre-Retirement",
 "Senior/Retiree")))))</f>
        <v>Pre-Retirement</v>
      </c>
      <c r="F258" t="s">
        <v>258</v>
      </c>
      <c r="G258" t="e">
        <f>VLOOKUP(Table1[[#This Row],[State]],#REF!,2,FALSE)</f>
        <v>#REF!</v>
      </c>
      <c r="H258" t="s">
        <v>41</v>
      </c>
      <c r="I258">
        <f>COUNTIF(A:A,Table1[[#This Row],[Customer ID]])</f>
        <v>2</v>
      </c>
      <c r="J258" t="str">
        <f>IF(Table1[[#This Row],[Device Count]]&gt;1,"Multiple Devices", "Single Device")</f>
        <v>Multiple Devices</v>
      </c>
      <c r="K258" t="s">
        <v>21</v>
      </c>
      <c r="L258" s="26">
        <v>5</v>
      </c>
      <c r="M258" t="s">
        <v>55</v>
      </c>
      <c r="N258">
        <v>20</v>
      </c>
      <c r="O2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58" t="s">
        <v>62</v>
      </c>
      <c r="Q258" s="2">
        <v>24000</v>
      </c>
      <c r="R258">
        <v>6</v>
      </c>
      <c r="S258" s="3">
        <v>144000</v>
      </c>
      <c r="T258" s="3">
        <f>SUMIF(A:A,Table1[[#This Row],[Customer ID]],S:S)</f>
        <v>294000</v>
      </c>
      <c r="U258" s="3" t="str" cm="1">
        <f t="array" ref="U258">_xlfn.SWITCH(TRUE,
Table1[[#This Row],[Total user revenue]]&gt;=1500000,"High-Premium",
Table1[[#This Row],[Total user revenue]]&gt;=500000,"Premium",
Table1[[#This Row],[Total user revenue]]&gt;=100000,"Standard",
"Basic")</f>
        <v>Standard</v>
      </c>
      <c r="V258" s="32">
        <f>SUMIF(A:A,Table1[[#This Row],[Customer ID]],W:W)</f>
        <v>287.39</v>
      </c>
      <c r="W258">
        <v>176</v>
      </c>
      <c r="X258" t="s">
        <v>24</v>
      </c>
      <c r="Y258" s="6">
        <f>COUNTIFS(Table1[MTN Device],Table1[[#This Row],[MTN Device]],Table1[Customer Churn Status],"Yes")/COUNTIF(Table1[MTN Device],Table1[[#This Row],[MTN Device]])</f>
        <v>0.26754385964912281</v>
      </c>
      <c r="Z258">
        <f>IF(Table1[[#This Row],[Customer Churn Status]]="Yes", 1, 0)</f>
        <v>1</v>
      </c>
      <c r="AA258" t="str">
        <f>IF(Table1[[#This Row],[Reasons for Churn]]= "No reason", "No Reason", "Churned")</f>
        <v>Churned</v>
      </c>
      <c r="AB258" t="s">
        <v>96</v>
      </c>
      <c r="AC258">
        <f t="shared" ref="AC258:AC321" si="4">IF(L258=1,50,IF(L258=2,40,IF(L258=3,20,IF(L258=4,10,IF(L258=5,5,0)))))
+ IF(N258&lt;=3,30,IF(N258&lt;=12,20,IF(N258&lt;=24,10,5)))
+ IF(I258&gt;=3,10,5)
+ IF(V258&gt;150,10,0)</f>
        <v>30</v>
      </c>
    </row>
    <row r="259" spans="1:29" x14ac:dyDescent="0.25">
      <c r="A259" t="s">
        <v>354</v>
      </c>
      <c r="B259" t="s">
        <v>355</v>
      </c>
      <c r="C259" s="1">
        <v>45689</v>
      </c>
      <c r="D259">
        <v>56</v>
      </c>
      <c r="E259" t="str">
        <f>IF(Table1[[#This Row],[Age]]&lt;=19,"Teenager",
 IF(Table1[[#This Row],[Age]]&lt;=29,"Young Adult",
 IF(Table1[[#This Row],[Age]]&lt;=39,"Adult",
 IF(Table1[[#This Row],[Age]]&lt;=54,"Middle-Aged Adult",
 IF(Table1[[#This Row],[Age]]&lt;=64,"Pre-Retirement",
 "Senior/Retiree")))))</f>
        <v>Pre-Retirement</v>
      </c>
      <c r="F259" t="s">
        <v>258</v>
      </c>
      <c r="G259" t="e">
        <f>VLOOKUP(Table1[[#This Row],[State]],#REF!,2,FALSE)</f>
        <v>#REF!</v>
      </c>
      <c r="H259" t="s">
        <v>36</v>
      </c>
      <c r="I259">
        <f>COUNTIF(A:A,Table1[[#This Row],[Customer ID]])</f>
        <v>2</v>
      </c>
      <c r="J259" t="str">
        <f>IF(Table1[[#This Row],[Device Count]]&gt;1,"Multiple Devices", "Single Device")</f>
        <v>Multiple Devices</v>
      </c>
      <c r="K259" t="s">
        <v>21</v>
      </c>
      <c r="L259" s="26">
        <v>5</v>
      </c>
      <c r="M259" t="s">
        <v>55</v>
      </c>
      <c r="N259">
        <v>20</v>
      </c>
      <c r="O2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59" t="s">
        <v>105</v>
      </c>
      <c r="Q259" s="2">
        <v>75000</v>
      </c>
      <c r="R259">
        <v>2</v>
      </c>
      <c r="S259" s="3">
        <v>150000</v>
      </c>
      <c r="T259" s="3">
        <f>SUMIF(A:A,Table1[[#This Row],[Customer ID]],S:S)</f>
        <v>294000</v>
      </c>
      <c r="U259" s="3" t="str" cm="1">
        <f t="array" ref="U259">_xlfn.SWITCH(TRUE,
Table1[[#This Row],[Total user revenue]]&gt;=1500000,"High-Premium",
Table1[[#This Row],[Total user revenue]]&gt;=500000,"Premium",
Table1[[#This Row],[Total user revenue]]&gt;=100000,"Standard",
"Basic")</f>
        <v>Standard</v>
      </c>
      <c r="V259" s="32">
        <f>SUMIF(A:A,Table1[[#This Row],[Customer ID]],W:W)</f>
        <v>287.39</v>
      </c>
      <c r="W259">
        <v>111.39</v>
      </c>
      <c r="X259" t="s">
        <v>24</v>
      </c>
      <c r="Y259" s="6">
        <f>COUNTIFS(Table1[MTN Device],Table1[[#This Row],[MTN Device]],Table1[Customer Churn Status],"Yes")/COUNTIF(Table1[MTN Device],Table1[[#This Row],[MTN Device]])</f>
        <v>0.27947598253275108</v>
      </c>
      <c r="Z259">
        <f>IF(Table1[[#This Row],[Customer Churn Status]]="Yes", 1, 0)</f>
        <v>1</v>
      </c>
      <c r="AA259" t="str">
        <f>IF(Table1[[#This Row],[Reasons for Churn]]= "No reason", "No Reason", "Churned")</f>
        <v>Churned</v>
      </c>
      <c r="AB259" t="s">
        <v>96</v>
      </c>
      <c r="AC259">
        <f t="shared" si="4"/>
        <v>30</v>
      </c>
    </row>
    <row r="260" spans="1:29" x14ac:dyDescent="0.25">
      <c r="A260" t="s">
        <v>356</v>
      </c>
      <c r="B260" t="s">
        <v>357</v>
      </c>
      <c r="C260" s="1">
        <v>45689</v>
      </c>
      <c r="D260">
        <v>64</v>
      </c>
      <c r="E260" t="str">
        <f>IF(Table1[[#This Row],[Age]]&lt;=19,"Teenager",
 IF(Table1[[#This Row],[Age]]&lt;=29,"Young Adult",
 IF(Table1[[#This Row],[Age]]&lt;=39,"Adult",
 IF(Table1[[#This Row],[Age]]&lt;=54,"Middle-Aged Adult",
 IF(Table1[[#This Row],[Age]]&lt;=64,"Pre-Retirement",
 "Senior/Retiree")))))</f>
        <v>Pre-Retirement</v>
      </c>
      <c r="F260" t="s">
        <v>75</v>
      </c>
      <c r="G260" t="e">
        <f>VLOOKUP(Table1[[#This Row],[State]],#REF!,2,FALSE)</f>
        <v>#REF!</v>
      </c>
      <c r="H260" t="s">
        <v>29</v>
      </c>
      <c r="I260">
        <f>COUNTIF(A:A,Table1[[#This Row],[Customer ID]])</f>
        <v>1</v>
      </c>
      <c r="J260" t="str">
        <f>IF(Table1[[#This Row],[Device Count]]&gt;1,"Multiple Devices", "Single Device")</f>
        <v>Single Device</v>
      </c>
      <c r="K260" t="s">
        <v>30</v>
      </c>
      <c r="L260" s="26">
        <v>4</v>
      </c>
      <c r="M260" t="s">
        <v>114</v>
      </c>
      <c r="N260">
        <v>45</v>
      </c>
      <c r="O2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60" t="s">
        <v>72</v>
      </c>
      <c r="Q260" s="2">
        <v>350</v>
      </c>
      <c r="R260">
        <v>10</v>
      </c>
      <c r="S260" s="3">
        <v>3500</v>
      </c>
      <c r="T260" s="3">
        <f>SUMIF(A:A,Table1[[#This Row],[Customer ID]],S:S)</f>
        <v>3500</v>
      </c>
      <c r="U260" s="3" t="str" cm="1">
        <f t="array" ref="U260">_xlfn.SWITCH(TRUE,
Table1[[#This Row],[Total user revenue]]&gt;=1500000,"High-Premium",
Table1[[#This Row],[Total user revenue]]&gt;=500000,"Premium",
Table1[[#This Row],[Total user revenue]]&gt;=100000,"Standard",
"Basic")</f>
        <v>Basic</v>
      </c>
      <c r="V260" s="32">
        <f>SUMIF(A:A,Table1[[#This Row],[Customer ID]],W:W)</f>
        <v>169.94</v>
      </c>
      <c r="W260">
        <v>169.94</v>
      </c>
      <c r="X260" t="s">
        <v>24</v>
      </c>
      <c r="Y260" s="6">
        <f>COUNTIFS(Table1[MTN Device],Table1[[#This Row],[MTN Device]],Table1[Customer Churn Status],"Yes")/COUNTIF(Table1[MTN Device],Table1[[#This Row],[MTN Device]])</f>
        <v>0.3122923588039867</v>
      </c>
      <c r="Z260">
        <f>IF(Table1[[#This Row],[Customer Churn Status]]="Yes", 1, 0)</f>
        <v>1</v>
      </c>
      <c r="AA260" t="str">
        <f>IF(Table1[[#This Row],[Reasons for Churn]]= "No reason", "No Reason", "Churned")</f>
        <v>Churned</v>
      </c>
      <c r="AB260" t="s">
        <v>167</v>
      </c>
      <c r="AC260">
        <f t="shared" si="4"/>
        <v>30</v>
      </c>
    </row>
    <row r="261" spans="1:29" x14ac:dyDescent="0.25">
      <c r="A261" t="s">
        <v>358</v>
      </c>
      <c r="B261" t="s">
        <v>359</v>
      </c>
      <c r="C261" s="1">
        <v>45689</v>
      </c>
      <c r="D261">
        <v>75</v>
      </c>
      <c r="E261" t="str">
        <f>IF(Table1[[#This Row],[Age]]&lt;=19,"Teenager",
 IF(Table1[[#This Row],[Age]]&lt;=29,"Young Adult",
 IF(Table1[[#This Row],[Age]]&lt;=39,"Adult",
 IF(Table1[[#This Row],[Age]]&lt;=54,"Middle-Aged Adult",
 IF(Table1[[#This Row],[Age]]&lt;=64,"Pre-Retirement",
 "Senior/Retiree")))))</f>
        <v>Senior/Retiree</v>
      </c>
      <c r="F261" t="s">
        <v>49</v>
      </c>
      <c r="G261" t="e">
        <f>VLOOKUP(Table1[[#This Row],[State]],#REF!,2,FALSE)</f>
        <v>#REF!</v>
      </c>
      <c r="H261" t="s">
        <v>41</v>
      </c>
      <c r="I261">
        <f>COUNTIF(A:A,Table1[[#This Row],[Customer ID]])</f>
        <v>2</v>
      </c>
      <c r="J261" t="str">
        <f>IF(Table1[[#This Row],[Device Count]]&gt;1,"Multiple Devices", "Single Device")</f>
        <v>Multiple Devices</v>
      </c>
      <c r="K261" t="s">
        <v>30</v>
      </c>
      <c r="L261" s="26">
        <v>4</v>
      </c>
      <c r="M261" t="s">
        <v>114</v>
      </c>
      <c r="N261">
        <v>27</v>
      </c>
      <c r="O2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61" t="s">
        <v>65</v>
      </c>
      <c r="Q261" s="2">
        <v>30000</v>
      </c>
      <c r="R261">
        <v>7</v>
      </c>
      <c r="S261" s="3">
        <v>210000</v>
      </c>
      <c r="T261" s="3">
        <f>SUMIF(A:A,Table1[[#This Row],[Customer ID]],S:S)</f>
        <v>530000</v>
      </c>
      <c r="U261" s="3" t="str" cm="1">
        <f t="array" ref="U261">_xlfn.SWITCH(TRUE,
Table1[[#This Row],[Total user revenue]]&gt;=1500000,"High-Premium",
Table1[[#This Row],[Total user revenue]]&gt;=500000,"Premium",
Table1[[#This Row],[Total user revenue]]&gt;=100000,"Standard",
"Basic")</f>
        <v>Premium</v>
      </c>
      <c r="V261" s="32">
        <f>SUMIF(A:A,Table1[[#This Row],[Customer ID]],W:W)</f>
        <v>73.010000000000005</v>
      </c>
      <c r="W261">
        <v>18.95</v>
      </c>
      <c r="X261" t="s">
        <v>24</v>
      </c>
      <c r="Y261" s="6">
        <f>COUNTIFS(Table1[MTN Device],Table1[[#This Row],[MTN Device]],Table1[Customer Churn Status],"Yes")/COUNTIF(Table1[MTN Device],Table1[[#This Row],[MTN Device]])</f>
        <v>0.26754385964912281</v>
      </c>
      <c r="Z261">
        <f>IF(Table1[[#This Row],[Customer Churn Status]]="Yes", 1, 0)</f>
        <v>1</v>
      </c>
      <c r="AA261" t="str">
        <f>IF(Table1[[#This Row],[Reasons for Churn]]= "No reason", "No Reason", "Churned")</f>
        <v>Churned</v>
      </c>
      <c r="AB261" t="s">
        <v>265</v>
      </c>
      <c r="AC261">
        <f t="shared" si="4"/>
        <v>20</v>
      </c>
    </row>
    <row r="262" spans="1:29" x14ac:dyDescent="0.25">
      <c r="A262" t="s">
        <v>358</v>
      </c>
      <c r="B262" t="s">
        <v>359</v>
      </c>
      <c r="C262" s="1">
        <v>45689</v>
      </c>
      <c r="D262">
        <v>75</v>
      </c>
      <c r="E262" t="str">
        <f>IF(Table1[[#This Row],[Age]]&lt;=19,"Teenager",
 IF(Table1[[#This Row],[Age]]&lt;=29,"Young Adult",
 IF(Table1[[#This Row],[Age]]&lt;=39,"Adult",
 IF(Table1[[#This Row],[Age]]&lt;=54,"Middle-Aged Adult",
 IF(Table1[[#This Row],[Age]]&lt;=64,"Pre-Retirement",
 "Senior/Retiree")))))</f>
        <v>Senior/Retiree</v>
      </c>
      <c r="F262" t="s">
        <v>49</v>
      </c>
      <c r="G262" t="e">
        <f>VLOOKUP(Table1[[#This Row],[State]],#REF!,2,FALSE)</f>
        <v>#REF!</v>
      </c>
      <c r="H262" t="s">
        <v>20</v>
      </c>
      <c r="I262">
        <f>COUNTIF(A:A,Table1[[#This Row],[Customer ID]])</f>
        <v>2</v>
      </c>
      <c r="J262" t="str">
        <f>IF(Table1[[#This Row],[Device Count]]&gt;1,"Multiple Devices", "Single Device")</f>
        <v>Multiple Devices</v>
      </c>
      <c r="K262" t="s">
        <v>30</v>
      </c>
      <c r="L262" s="26">
        <v>4</v>
      </c>
      <c r="M262" t="s">
        <v>114</v>
      </c>
      <c r="N262">
        <v>27</v>
      </c>
      <c r="O2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62" t="s">
        <v>58</v>
      </c>
      <c r="Q262" s="2">
        <v>16000</v>
      </c>
      <c r="R262">
        <v>20</v>
      </c>
      <c r="S262" s="3">
        <v>320000</v>
      </c>
      <c r="T262" s="3">
        <f>SUMIF(A:A,Table1[[#This Row],[Customer ID]],S:S)</f>
        <v>530000</v>
      </c>
      <c r="U262" s="3" t="str" cm="1">
        <f t="array" ref="U262">_xlfn.SWITCH(TRUE,
Table1[[#This Row],[Total user revenue]]&gt;=1500000,"High-Premium",
Table1[[#This Row],[Total user revenue]]&gt;=500000,"Premium",
Table1[[#This Row],[Total user revenue]]&gt;=100000,"Standard",
"Basic")</f>
        <v>Premium</v>
      </c>
      <c r="V262" s="32">
        <f>SUMIF(A:A,Table1[[#This Row],[Customer ID]],W:W)</f>
        <v>73.010000000000005</v>
      </c>
      <c r="W262">
        <v>54.06</v>
      </c>
      <c r="X262" t="s">
        <v>24</v>
      </c>
      <c r="Y262" s="6">
        <f>COUNTIFS(Table1[MTN Device],Table1[[#This Row],[MTN Device]],Table1[Customer Churn Status],"Yes")/COUNTIF(Table1[MTN Device],Table1[[#This Row],[MTN Device]])</f>
        <v>0.30092592592592593</v>
      </c>
      <c r="Z262">
        <f>IF(Table1[[#This Row],[Customer Churn Status]]="Yes", 1, 0)</f>
        <v>1</v>
      </c>
      <c r="AA262" t="str">
        <f>IF(Table1[[#This Row],[Reasons for Churn]]= "No reason", "No Reason", "Churned")</f>
        <v>Churned</v>
      </c>
      <c r="AB262" t="s">
        <v>265</v>
      </c>
      <c r="AC262">
        <f t="shared" si="4"/>
        <v>20</v>
      </c>
    </row>
    <row r="263" spans="1:29" x14ac:dyDescent="0.25">
      <c r="A263" t="s">
        <v>360</v>
      </c>
      <c r="B263" t="s">
        <v>361</v>
      </c>
      <c r="C263" s="1">
        <v>45689</v>
      </c>
      <c r="D263">
        <v>25</v>
      </c>
      <c r="E263" t="str">
        <f>IF(Table1[[#This Row],[Age]]&lt;=19,"Teenager",
 IF(Table1[[#This Row],[Age]]&lt;=29,"Young Adult",
 IF(Table1[[#This Row],[Age]]&lt;=39,"Adult",
 IF(Table1[[#This Row],[Age]]&lt;=54,"Middle-Aged Adult",
 IF(Table1[[#This Row],[Age]]&lt;=64,"Pre-Retirement",
 "Senior/Retiree")))))</f>
        <v>Young Adult</v>
      </c>
      <c r="F263" t="s">
        <v>121</v>
      </c>
      <c r="G263" t="e">
        <f>VLOOKUP(Table1[[#This Row],[State]],#REF!,2,FALSE)</f>
        <v>#REF!</v>
      </c>
      <c r="H263" t="s">
        <v>29</v>
      </c>
      <c r="I263">
        <f>COUNTIF(A:A,Table1[[#This Row],[Customer ID]])</f>
        <v>1</v>
      </c>
      <c r="J263" t="str">
        <f>IF(Table1[[#This Row],[Device Count]]&gt;1,"Multiple Devices", "Single Device")</f>
        <v>Single Device</v>
      </c>
      <c r="K263" t="s">
        <v>21</v>
      </c>
      <c r="L263" s="26">
        <v>3</v>
      </c>
      <c r="M263" t="s">
        <v>50</v>
      </c>
      <c r="N263">
        <v>31</v>
      </c>
      <c r="O2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63" t="s">
        <v>46</v>
      </c>
      <c r="Q263" s="2">
        <v>4500</v>
      </c>
      <c r="R263">
        <v>4</v>
      </c>
      <c r="S263" s="3">
        <v>18000</v>
      </c>
      <c r="T263" s="3">
        <f>SUMIF(A:A,Table1[[#This Row],[Customer ID]],S:S)</f>
        <v>18000</v>
      </c>
      <c r="U263" s="3" t="str" cm="1">
        <f t="array" ref="U263">_xlfn.SWITCH(TRUE,
Table1[[#This Row],[Total user revenue]]&gt;=1500000,"High-Premium",
Table1[[#This Row],[Total user revenue]]&gt;=500000,"Premium",
Table1[[#This Row],[Total user revenue]]&gt;=100000,"Standard",
"Basic")</f>
        <v>Basic</v>
      </c>
      <c r="V263" s="32">
        <f>SUMIF(A:A,Table1[[#This Row],[Customer ID]],W:W)</f>
        <v>192.43</v>
      </c>
      <c r="W263">
        <v>192.43</v>
      </c>
      <c r="X263" t="s">
        <v>39</v>
      </c>
      <c r="Y263" s="6">
        <f>COUNTIFS(Table1[MTN Device],Table1[[#This Row],[MTN Device]],Table1[Customer Churn Status],"Yes")/COUNTIF(Table1[MTN Device],Table1[[#This Row],[MTN Device]])</f>
        <v>0.3122923588039867</v>
      </c>
      <c r="Z263">
        <f>IF(Table1[[#This Row],[Customer Churn Status]]="Yes", 1, 0)</f>
        <v>0</v>
      </c>
      <c r="AA263" t="str">
        <f>IF(Table1[[#This Row],[Reasons for Churn]]= "No reason", "No Reason", "Churned")</f>
        <v>No Reason</v>
      </c>
      <c r="AB263" t="s">
        <v>1083</v>
      </c>
      <c r="AC263">
        <f t="shared" si="4"/>
        <v>40</v>
      </c>
    </row>
    <row r="264" spans="1:29" x14ac:dyDescent="0.25">
      <c r="A264" t="s">
        <v>362</v>
      </c>
      <c r="B264" t="s">
        <v>363</v>
      </c>
      <c r="C264" s="1">
        <v>45689</v>
      </c>
      <c r="D264">
        <v>47</v>
      </c>
      <c r="E264" t="str">
        <f>IF(Table1[[#This Row],[Age]]&lt;=19,"Teenager",
 IF(Table1[[#This Row],[Age]]&lt;=29,"Young Adult",
 IF(Table1[[#This Row],[Age]]&lt;=39,"Adult",
 IF(Table1[[#This Row],[Age]]&lt;=54,"Middle-Aged Adult",
 IF(Table1[[#This Row],[Age]]&lt;=64,"Pre-Retirement",
 "Senior/Retiree")))))</f>
        <v>Middle-Aged Adult</v>
      </c>
      <c r="F264" t="s">
        <v>79</v>
      </c>
      <c r="G264" t="e">
        <f>VLOOKUP(Table1[[#This Row],[State]],#REF!,2,FALSE)</f>
        <v>#REF!</v>
      </c>
      <c r="H264" t="s">
        <v>29</v>
      </c>
      <c r="I264">
        <f>COUNTIF(A:A,Table1[[#This Row],[Customer ID]])</f>
        <v>2</v>
      </c>
      <c r="J264" t="str">
        <f>IF(Table1[[#This Row],[Device Count]]&gt;1,"Multiple Devices", "Single Device")</f>
        <v>Multiple Devices</v>
      </c>
      <c r="K264" t="s">
        <v>30</v>
      </c>
      <c r="L264" s="26">
        <v>5</v>
      </c>
      <c r="M264" t="s">
        <v>55</v>
      </c>
      <c r="N264">
        <v>59</v>
      </c>
      <c r="O2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64" t="s">
        <v>193</v>
      </c>
      <c r="Q264" s="2">
        <v>6500</v>
      </c>
      <c r="R264">
        <v>10</v>
      </c>
      <c r="S264" s="3">
        <v>65000</v>
      </c>
      <c r="T264" s="3">
        <f>SUMIF(A:A,Table1[[#This Row],[Customer ID]],S:S)</f>
        <v>209000</v>
      </c>
      <c r="U264" s="3" t="str" cm="1">
        <f t="array" ref="U264">_xlfn.SWITCH(TRUE,
Table1[[#This Row],[Total user revenue]]&gt;=1500000,"High-Premium",
Table1[[#This Row],[Total user revenue]]&gt;=500000,"Premium",
Table1[[#This Row],[Total user revenue]]&gt;=100000,"Standard",
"Basic")</f>
        <v>Standard</v>
      </c>
      <c r="V264" s="32">
        <f>SUMIF(A:A,Table1[[#This Row],[Customer ID]],W:W)</f>
        <v>202.17</v>
      </c>
      <c r="W264">
        <v>129.91999999999999</v>
      </c>
      <c r="X264" t="s">
        <v>39</v>
      </c>
      <c r="Y264" s="6">
        <f>COUNTIFS(Table1[MTN Device],Table1[[#This Row],[MTN Device]],Table1[Customer Churn Status],"Yes")/COUNTIF(Table1[MTN Device],Table1[[#This Row],[MTN Device]])</f>
        <v>0.3122923588039867</v>
      </c>
      <c r="Z264">
        <f>IF(Table1[[#This Row],[Customer Churn Status]]="Yes", 1, 0)</f>
        <v>0</v>
      </c>
      <c r="AA264" t="str">
        <f>IF(Table1[[#This Row],[Reasons for Churn]]= "No reason", "No Reason", "Churned")</f>
        <v>No Reason</v>
      </c>
      <c r="AB264" t="s">
        <v>1083</v>
      </c>
      <c r="AC264">
        <f t="shared" si="4"/>
        <v>25</v>
      </c>
    </row>
    <row r="265" spans="1:29" x14ac:dyDescent="0.25">
      <c r="A265" t="s">
        <v>362</v>
      </c>
      <c r="B265" t="s">
        <v>363</v>
      </c>
      <c r="C265" s="1">
        <v>45689</v>
      </c>
      <c r="D265">
        <v>47</v>
      </c>
      <c r="E265" t="str">
        <f>IF(Table1[[#This Row],[Age]]&lt;=19,"Teenager",
 IF(Table1[[#This Row],[Age]]&lt;=29,"Young Adult",
 IF(Table1[[#This Row],[Age]]&lt;=39,"Adult",
 IF(Table1[[#This Row],[Age]]&lt;=54,"Middle-Aged Adult",
 IF(Table1[[#This Row],[Age]]&lt;=64,"Pre-Retirement",
 "Senior/Retiree")))))</f>
        <v>Middle-Aged Adult</v>
      </c>
      <c r="F265" t="s">
        <v>79</v>
      </c>
      <c r="G265" t="e">
        <f>VLOOKUP(Table1[[#This Row],[State]],#REF!,2,FALSE)</f>
        <v>#REF!</v>
      </c>
      <c r="H265" t="s">
        <v>20</v>
      </c>
      <c r="I265">
        <f>COUNTIF(A:A,Table1[[#This Row],[Customer ID]])</f>
        <v>2</v>
      </c>
      <c r="J265" t="str">
        <f>IF(Table1[[#This Row],[Device Count]]&gt;1,"Multiple Devices", "Single Device")</f>
        <v>Multiple Devices</v>
      </c>
      <c r="K265" t="s">
        <v>30</v>
      </c>
      <c r="L265" s="26">
        <v>5</v>
      </c>
      <c r="M265" t="s">
        <v>55</v>
      </c>
      <c r="N265">
        <v>59</v>
      </c>
      <c r="O2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65" t="s">
        <v>51</v>
      </c>
      <c r="Q265" s="2">
        <v>9000</v>
      </c>
      <c r="R265">
        <v>16</v>
      </c>
      <c r="S265" s="3">
        <v>144000</v>
      </c>
      <c r="T265" s="3">
        <f>SUMIF(A:A,Table1[[#This Row],[Customer ID]],S:S)</f>
        <v>209000</v>
      </c>
      <c r="U265" s="3" t="str" cm="1">
        <f t="array" ref="U265">_xlfn.SWITCH(TRUE,
Table1[[#This Row],[Total user revenue]]&gt;=1500000,"High-Premium",
Table1[[#This Row],[Total user revenue]]&gt;=500000,"Premium",
Table1[[#This Row],[Total user revenue]]&gt;=100000,"Standard",
"Basic")</f>
        <v>Standard</v>
      </c>
      <c r="V265" s="32">
        <f>SUMIF(A:A,Table1[[#This Row],[Customer ID]],W:W)</f>
        <v>202.17</v>
      </c>
      <c r="W265">
        <v>72.25</v>
      </c>
      <c r="X265" t="s">
        <v>39</v>
      </c>
      <c r="Y265" s="6">
        <f>COUNTIFS(Table1[MTN Device],Table1[[#This Row],[MTN Device]],Table1[Customer Churn Status],"Yes")/COUNTIF(Table1[MTN Device],Table1[[#This Row],[MTN Device]])</f>
        <v>0.30092592592592593</v>
      </c>
      <c r="Z265">
        <f>IF(Table1[[#This Row],[Customer Churn Status]]="Yes", 1, 0)</f>
        <v>0</v>
      </c>
      <c r="AA265" t="str">
        <f>IF(Table1[[#This Row],[Reasons for Churn]]= "No reason", "No Reason", "Churned")</f>
        <v>No Reason</v>
      </c>
      <c r="AB265" t="s">
        <v>1083</v>
      </c>
      <c r="AC265">
        <f t="shared" si="4"/>
        <v>25</v>
      </c>
    </row>
    <row r="266" spans="1:29" x14ac:dyDescent="0.25">
      <c r="A266" t="s">
        <v>364</v>
      </c>
      <c r="B266" t="s">
        <v>365</v>
      </c>
      <c r="C266" s="1">
        <v>45689</v>
      </c>
      <c r="D266">
        <v>28</v>
      </c>
      <c r="E266" t="str">
        <f>IF(Table1[[#This Row],[Age]]&lt;=19,"Teenager",
 IF(Table1[[#This Row],[Age]]&lt;=29,"Young Adult",
 IF(Table1[[#This Row],[Age]]&lt;=39,"Adult",
 IF(Table1[[#This Row],[Age]]&lt;=54,"Middle-Aged Adult",
 IF(Table1[[#This Row],[Age]]&lt;=64,"Pre-Retirement",
 "Senior/Retiree")))))</f>
        <v>Young Adult</v>
      </c>
      <c r="F266" t="s">
        <v>213</v>
      </c>
      <c r="G266" t="e">
        <f>VLOOKUP(Table1[[#This Row],[State]],#REF!,2,FALSE)</f>
        <v>#REF!</v>
      </c>
      <c r="H266" t="s">
        <v>20</v>
      </c>
      <c r="I266">
        <f>COUNTIF(A:A,Table1[[#This Row],[Customer ID]])</f>
        <v>1</v>
      </c>
      <c r="J266" t="str">
        <f>IF(Table1[[#This Row],[Device Count]]&gt;1,"Multiple Devices", "Single Device")</f>
        <v>Single Device</v>
      </c>
      <c r="K266" t="s">
        <v>30</v>
      </c>
      <c r="L266" s="26">
        <v>3</v>
      </c>
      <c r="M266" t="s">
        <v>50</v>
      </c>
      <c r="N266">
        <v>59</v>
      </c>
      <c r="O2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66" t="s">
        <v>46</v>
      </c>
      <c r="Q266" s="2">
        <v>4500</v>
      </c>
      <c r="R266">
        <v>18</v>
      </c>
      <c r="S266" s="3">
        <v>81000</v>
      </c>
      <c r="T266" s="3">
        <f>SUMIF(A:A,Table1[[#This Row],[Customer ID]],S:S)</f>
        <v>81000</v>
      </c>
      <c r="U266" s="3" t="str" cm="1">
        <f t="array" ref="U266">_xlfn.SWITCH(TRUE,
Table1[[#This Row],[Total user revenue]]&gt;=1500000,"High-Premium",
Table1[[#This Row],[Total user revenue]]&gt;=500000,"Premium",
Table1[[#This Row],[Total user revenue]]&gt;=100000,"Standard",
"Basic")</f>
        <v>Basic</v>
      </c>
      <c r="V266" s="32">
        <f>SUMIF(A:A,Table1[[#This Row],[Customer ID]],W:W)</f>
        <v>3.74</v>
      </c>
      <c r="W266">
        <v>3.74</v>
      </c>
      <c r="X266" t="s">
        <v>39</v>
      </c>
      <c r="Y266" s="6">
        <f>COUNTIFS(Table1[MTN Device],Table1[[#This Row],[MTN Device]],Table1[Customer Churn Status],"Yes")/COUNTIF(Table1[MTN Device],Table1[[#This Row],[MTN Device]])</f>
        <v>0.30092592592592593</v>
      </c>
      <c r="Z266">
        <f>IF(Table1[[#This Row],[Customer Churn Status]]="Yes", 1, 0)</f>
        <v>0</v>
      </c>
      <c r="AA266" t="str">
        <f>IF(Table1[[#This Row],[Reasons for Churn]]= "No reason", "No Reason", "Churned")</f>
        <v>No Reason</v>
      </c>
      <c r="AB266" t="s">
        <v>1083</v>
      </c>
      <c r="AC266">
        <f t="shared" si="4"/>
        <v>30</v>
      </c>
    </row>
    <row r="267" spans="1:29" x14ac:dyDescent="0.25">
      <c r="A267" t="s">
        <v>366</v>
      </c>
      <c r="B267" t="s">
        <v>367</v>
      </c>
      <c r="C267" s="1">
        <v>45689</v>
      </c>
      <c r="D267">
        <v>53</v>
      </c>
      <c r="E267" t="str">
        <f>IF(Table1[[#This Row],[Age]]&lt;=19,"Teenager",
 IF(Table1[[#This Row],[Age]]&lt;=29,"Young Adult",
 IF(Table1[[#This Row],[Age]]&lt;=39,"Adult",
 IF(Table1[[#This Row],[Age]]&lt;=54,"Middle-Aged Adult",
 IF(Table1[[#This Row],[Age]]&lt;=64,"Pre-Retirement",
 "Senior/Retiree")))))</f>
        <v>Middle-Aged Adult</v>
      </c>
      <c r="F267" t="s">
        <v>54</v>
      </c>
      <c r="G267" t="e">
        <f>VLOOKUP(Table1[[#This Row],[State]],#REF!,2,FALSE)</f>
        <v>#REF!</v>
      </c>
      <c r="H267" t="s">
        <v>29</v>
      </c>
      <c r="I267">
        <f>COUNTIF(A:A,Table1[[#This Row],[Customer ID]])</f>
        <v>1</v>
      </c>
      <c r="J267" t="str">
        <f>IF(Table1[[#This Row],[Device Count]]&gt;1,"Multiple Devices", "Single Device")</f>
        <v>Single Device</v>
      </c>
      <c r="K267" t="s">
        <v>21</v>
      </c>
      <c r="L267" s="26">
        <v>4</v>
      </c>
      <c r="M267" t="s">
        <v>114</v>
      </c>
      <c r="N267">
        <v>22</v>
      </c>
      <c r="O2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67" t="s">
        <v>193</v>
      </c>
      <c r="Q267" s="2">
        <v>6500</v>
      </c>
      <c r="R267">
        <v>11</v>
      </c>
      <c r="S267" s="3">
        <v>71500</v>
      </c>
      <c r="T267" s="3">
        <f>SUMIF(A:A,Table1[[#This Row],[Customer ID]],S:S)</f>
        <v>71500</v>
      </c>
      <c r="U267" s="3" t="str" cm="1">
        <f t="array" ref="U267">_xlfn.SWITCH(TRUE,
Table1[[#This Row],[Total user revenue]]&gt;=1500000,"High-Premium",
Table1[[#This Row],[Total user revenue]]&gt;=500000,"Premium",
Table1[[#This Row],[Total user revenue]]&gt;=100000,"Standard",
"Basic")</f>
        <v>Basic</v>
      </c>
      <c r="V267" s="32">
        <f>SUMIF(A:A,Table1[[#This Row],[Customer ID]],W:W)</f>
        <v>131.09</v>
      </c>
      <c r="W267">
        <v>131.09</v>
      </c>
      <c r="X267" t="s">
        <v>39</v>
      </c>
      <c r="Y267" s="6">
        <f>COUNTIFS(Table1[MTN Device],Table1[[#This Row],[MTN Device]],Table1[Customer Churn Status],"Yes")/COUNTIF(Table1[MTN Device],Table1[[#This Row],[MTN Device]])</f>
        <v>0.3122923588039867</v>
      </c>
      <c r="Z267">
        <f>IF(Table1[[#This Row],[Customer Churn Status]]="Yes", 1, 0)</f>
        <v>0</v>
      </c>
      <c r="AA267" t="str">
        <f>IF(Table1[[#This Row],[Reasons for Churn]]= "No reason", "No Reason", "Churned")</f>
        <v>No Reason</v>
      </c>
      <c r="AB267" t="s">
        <v>1083</v>
      </c>
      <c r="AC267">
        <f t="shared" si="4"/>
        <v>25</v>
      </c>
    </row>
    <row r="268" spans="1:29" x14ac:dyDescent="0.25">
      <c r="A268" t="s">
        <v>368</v>
      </c>
      <c r="B268" t="s">
        <v>369</v>
      </c>
      <c r="C268" s="1">
        <v>45717</v>
      </c>
      <c r="D268">
        <v>78</v>
      </c>
      <c r="E268" t="str">
        <f>IF(Table1[[#This Row],[Age]]&lt;=19,"Teenager",
 IF(Table1[[#This Row],[Age]]&lt;=29,"Young Adult",
 IF(Table1[[#This Row],[Age]]&lt;=39,"Adult",
 IF(Table1[[#This Row],[Age]]&lt;=54,"Middle-Aged Adult",
 IF(Table1[[#This Row],[Age]]&lt;=64,"Pre-Retirement",
 "Senior/Retiree")))))</f>
        <v>Senior/Retiree</v>
      </c>
      <c r="F268" t="s">
        <v>90</v>
      </c>
      <c r="G268" t="e">
        <f>VLOOKUP(Table1[[#This Row],[State]],#REF!,2,FALSE)</f>
        <v>#REF!</v>
      </c>
      <c r="H268" t="s">
        <v>20</v>
      </c>
      <c r="I268">
        <f>COUNTIF(A:A,Table1[[#This Row],[Customer ID]])</f>
        <v>2</v>
      </c>
      <c r="J268" t="str">
        <f>IF(Table1[[#This Row],[Device Count]]&gt;1,"Multiple Devices", "Single Device")</f>
        <v>Multiple Devices</v>
      </c>
      <c r="K268" t="s">
        <v>30</v>
      </c>
      <c r="L268" s="26">
        <v>2</v>
      </c>
      <c r="M268" t="s">
        <v>22</v>
      </c>
      <c r="N268">
        <v>11</v>
      </c>
      <c r="O2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268" t="s">
        <v>58</v>
      </c>
      <c r="Q268" s="2">
        <v>16000</v>
      </c>
      <c r="R268">
        <v>3</v>
      </c>
      <c r="S268" s="3">
        <v>48000</v>
      </c>
      <c r="T268" s="3">
        <f>SUMIF(A:A,Table1[[#This Row],[Customer ID]],S:S)</f>
        <v>174000</v>
      </c>
      <c r="U268" s="3" t="str" cm="1">
        <f t="array" ref="U268">_xlfn.SWITCH(TRUE,
Table1[[#This Row],[Total user revenue]]&gt;=1500000,"High-Premium",
Table1[[#This Row],[Total user revenue]]&gt;=500000,"Premium",
Table1[[#This Row],[Total user revenue]]&gt;=100000,"Standard",
"Basic")</f>
        <v>Standard</v>
      </c>
      <c r="V268" s="32">
        <f>SUMIF(A:A,Table1[[#This Row],[Customer ID]],W:W)</f>
        <v>258.02</v>
      </c>
      <c r="W268">
        <v>105.03</v>
      </c>
      <c r="X268" t="s">
        <v>24</v>
      </c>
      <c r="Y268" s="6">
        <f>COUNTIFS(Table1[MTN Device],Table1[[#This Row],[MTN Device]],Table1[Customer Churn Status],"Yes")/COUNTIF(Table1[MTN Device],Table1[[#This Row],[MTN Device]])</f>
        <v>0.30092592592592593</v>
      </c>
      <c r="Z268">
        <f>IF(Table1[[#This Row],[Customer Churn Status]]="Yes", 1, 0)</f>
        <v>1</v>
      </c>
      <c r="AA268" t="str">
        <f>IF(Table1[[#This Row],[Reasons for Churn]]= "No reason", "No Reason", "Churned")</f>
        <v>Churned</v>
      </c>
      <c r="AB268" t="s">
        <v>25</v>
      </c>
      <c r="AC268">
        <f t="shared" si="4"/>
        <v>75</v>
      </c>
    </row>
    <row r="269" spans="1:29" x14ac:dyDescent="0.25">
      <c r="A269" t="s">
        <v>368</v>
      </c>
      <c r="B269" t="s">
        <v>369</v>
      </c>
      <c r="C269" s="1">
        <v>45717</v>
      </c>
      <c r="D269">
        <v>78</v>
      </c>
      <c r="E269" t="str">
        <f>IF(Table1[[#This Row],[Age]]&lt;=19,"Teenager",
 IF(Table1[[#This Row],[Age]]&lt;=29,"Young Adult",
 IF(Table1[[#This Row],[Age]]&lt;=39,"Adult",
 IF(Table1[[#This Row],[Age]]&lt;=54,"Middle-Aged Adult",
 IF(Table1[[#This Row],[Age]]&lt;=64,"Pre-Retirement",
 "Senior/Retiree")))))</f>
        <v>Senior/Retiree</v>
      </c>
      <c r="F269" t="s">
        <v>90</v>
      </c>
      <c r="G269" t="e">
        <f>VLOOKUP(Table1[[#This Row],[State]],#REF!,2,FALSE)</f>
        <v>#REF!</v>
      </c>
      <c r="H269" t="s">
        <v>36</v>
      </c>
      <c r="I269">
        <f>COUNTIF(A:A,Table1[[#This Row],[Customer ID]])</f>
        <v>2</v>
      </c>
      <c r="J269" t="str">
        <f>IF(Table1[[#This Row],[Device Count]]&gt;1,"Multiple Devices", "Single Device")</f>
        <v>Multiple Devices</v>
      </c>
      <c r="K269" t="s">
        <v>30</v>
      </c>
      <c r="L269" s="26">
        <v>2</v>
      </c>
      <c r="M269" t="s">
        <v>22</v>
      </c>
      <c r="N269">
        <v>11</v>
      </c>
      <c r="O2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269" t="s">
        <v>42</v>
      </c>
      <c r="Q269" s="2">
        <v>9000</v>
      </c>
      <c r="R269">
        <v>14</v>
      </c>
      <c r="S269" s="3">
        <v>126000</v>
      </c>
      <c r="T269" s="3">
        <f>SUMIF(A:A,Table1[[#This Row],[Customer ID]],S:S)</f>
        <v>174000</v>
      </c>
      <c r="U269" s="3" t="str" cm="1">
        <f t="array" ref="U269">_xlfn.SWITCH(TRUE,
Table1[[#This Row],[Total user revenue]]&gt;=1500000,"High-Premium",
Table1[[#This Row],[Total user revenue]]&gt;=500000,"Premium",
Table1[[#This Row],[Total user revenue]]&gt;=100000,"Standard",
"Basic")</f>
        <v>Standard</v>
      </c>
      <c r="V269" s="32">
        <f>SUMIF(A:A,Table1[[#This Row],[Customer ID]],W:W)</f>
        <v>258.02</v>
      </c>
      <c r="W269">
        <v>152.99</v>
      </c>
      <c r="X269" t="s">
        <v>24</v>
      </c>
      <c r="Y269" s="6">
        <f>COUNTIFS(Table1[MTN Device],Table1[[#This Row],[MTN Device]],Table1[Customer Churn Status],"Yes")/COUNTIF(Table1[MTN Device],Table1[[#This Row],[MTN Device]])</f>
        <v>0.27947598253275108</v>
      </c>
      <c r="Z269">
        <f>IF(Table1[[#This Row],[Customer Churn Status]]="Yes", 1, 0)</f>
        <v>1</v>
      </c>
      <c r="AA269" t="str">
        <f>IF(Table1[[#This Row],[Reasons for Churn]]= "No reason", "No Reason", "Churned")</f>
        <v>Churned</v>
      </c>
      <c r="AB269" t="s">
        <v>25</v>
      </c>
      <c r="AC269">
        <f t="shared" si="4"/>
        <v>75</v>
      </c>
    </row>
    <row r="270" spans="1:29" x14ac:dyDescent="0.25">
      <c r="A270" t="s">
        <v>370</v>
      </c>
      <c r="B270" t="s">
        <v>371</v>
      </c>
      <c r="C270" s="1">
        <v>45689</v>
      </c>
      <c r="D270">
        <v>45</v>
      </c>
      <c r="E270" t="str">
        <f>IF(Table1[[#This Row],[Age]]&lt;=19,"Teenager",
 IF(Table1[[#This Row],[Age]]&lt;=29,"Young Adult",
 IF(Table1[[#This Row],[Age]]&lt;=39,"Adult",
 IF(Table1[[#This Row],[Age]]&lt;=54,"Middle-Aged Adult",
 IF(Table1[[#This Row],[Age]]&lt;=64,"Pre-Retirement",
 "Senior/Retiree")))))</f>
        <v>Middle-Aged Adult</v>
      </c>
      <c r="F270" t="s">
        <v>146</v>
      </c>
      <c r="G270" t="e">
        <f>VLOOKUP(Table1[[#This Row],[State]],#REF!,2,FALSE)</f>
        <v>#REF!</v>
      </c>
      <c r="H270" t="s">
        <v>29</v>
      </c>
      <c r="I270">
        <f>COUNTIF(A:A,Table1[[#This Row],[Customer ID]])</f>
        <v>1</v>
      </c>
      <c r="J270" t="str">
        <f>IF(Table1[[#This Row],[Device Count]]&gt;1,"Multiple Devices", "Single Device")</f>
        <v>Single Device</v>
      </c>
      <c r="K270" t="s">
        <v>21</v>
      </c>
      <c r="L270" s="26">
        <v>5</v>
      </c>
      <c r="M270" t="s">
        <v>55</v>
      </c>
      <c r="N270">
        <v>1</v>
      </c>
      <c r="O2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270" t="s">
        <v>31</v>
      </c>
      <c r="Q270" s="2">
        <v>5500</v>
      </c>
      <c r="R270">
        <v>18</v>
      </c>
      <c r="S270" s="3">
        <v>99000</v>
      </c>
      <c r="T270" s="3">
        <f>SUMIF(A:A,Table1[[#This Row],[Customer ID]],S:S)</f>
        <v>99000</v>
      </c>
      <c r="U270" s="3" t="str" cm="1">
        <f t="array" ref="U270">_xlfn.SWITCH(TRUE,
Table1[[#This Row],[Total user revenue]]&gt;=1500000,"High-Premium",
Table1[[#This Row],[Total user revenue]]&gt;=500000,"Premium",
Table1[[#This Row],[Total user revenue]]&gt;=100000,"Standard",
"Basic")</f>
        <v>Basic</v>
      </c>
      <c r="V270" s="32">
        <f>SUMIF(A:A,Table1[[#This Row],[Customer ID]],W:W)</f>
        <v>3.64</v>
      </c>
      <c r="W270">
        <v>3.64</v>
      </c>
      <c r="X270" t="s">
        <v>39</v>
      </c>
      <c r="Y270" s="6">
        <f>COUNTIFS(Table1[MTN Device],Table1[[#This Row],[MTN Device]],Table1[Customer Churn Status],"Yes")/COUNTIF(Table1[MTN Device],Table1[[#This Row],[MTN Device]])</f>
        <v>0.3122923588039867</v>
      </c>
      <c r="Z270">
        <f>IF(Table1[[#This Row],[Customer Churn Status]]="Yes", 1, 0)</f>
        <v>0</v>
      </c>
      <c r="AA270" t="str">
        <f>IF(Table1[[#This Row],[Reasons for Churn]]= "No reason", "No Reason", "Churned")</f>
        <v>No Reason</v>
      </c>
      <c r="AB270" t="s">
        <v>1083</v>
      </c>
      <c r="AC270">
        <f t="shared" si="4"/>
        <v>40</v>
      </c>
    </row>
    <row r="271" spans="1:29" x14ac:dyDescent="0.25">
      <c r="A271" t="s">
        <v>372</v>
      </c>
      <c r="B271" t="s">
        <v>373</v>
      </c>
      <c r="C271" s="1">
        <v>45717</v>
      </c>
      <c r="D271">
        <v>17</v>
      </c>
      <c r="E271" t="str">
        <f>IF(Table1[[#This Row],[Age]]&lt;=19,"Teenager",
 IF(Table1[[#This Row],[Age]]&lt;=29,"Young Adult",
 IF(Table1[[#This Row],[Age]]&lt;=39,"Adult",
 IF(Table1[[#This Row],[Age]]&lt;=54,"Middle-Aged Adult",
 IF(Table1[[#This Row],[Age]]&lt;=64,"Pre-Retirement",
 "Senior/Retiree")))))</f>
        <v>Teenager</v>
      </c>
      <c r="F271" t="s">
        <v>118</v>
      </c>
      <c r="G271" t="e">
        <f>VLOOKUP(Table1[[#This Row],[State]],#REF!,2,FALSE)</f>
        <v>#REF!</v>
      </c>
      <c r="H271" t="s">
        <v>29</v>
      </c>
      <c r="I271">
        <f>COUNTIF(A:A,Table1[[#This Row],[Customer ID]])</f>
        <v>1</v>
      </c>
      <c r="J271" t="str">
        <f>IF(Table1[[#This Row],[Device Count]]&gt;1,"Multiple Devices", "Single Device")</f>
        <v>Single Device</v>
      </c>
      <c r="K271" t="s">
        <v>30</v>
      </c>
      <c r="L271" s="26">
        <v>1</v>
      </c>
      <c r="M271" t="s">
        <v>37</v>
      </c>
      <c r="N271">
        <v>35</v>
      </c>
      <c r="O2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71" t="s">
        <v>83</v>
      </c>
      <c r="Q271" s="2">
        <v>1000</v>
      </c>
      <c r="R271">
        <v>8</v>
      </c>
      <c r="S271" s="3">
        <v>8000</v>
      </c>
      <c r="T271" s="3">
        <f>SUMIF(A:A,Table1[[#This Row],[Customer ID]],S:S)</f>
        <v>8000</v>
      </c>
      <c r="U271" s="3" t="str" cm="1">
        <f t="array" ref="U271">_xlfn.SWITCH(TRUE,
Table1[[#This Row],[Total user revenue]]&gt;=1500000,"High-Premium",
Table1[[#This Row],[Total user revenue]]&gt;=500000,"Premium",
Table1[[#This Row],[Total user revenue]]&gt;=100000,"Standard",
"Basic")</f>
        <v>Basic</v>
      </c>
      <c r="V271" s="32">
        <f>SUMIF(A:A,Table1[[#This Row],[Customer ID]],W:W)</f>
        <v>105.11</v>
      </c>
      <c r="W271">
        <v>105.11</v>
      </c>
      <c r="X271" t="s">
        <v>39</v>
      </c>
      <c r="Y271" s="6">
        <f>COUNTIFS(Table1[MTN Device],Table1[[#This Row],[MTN Device]],Table1[Customer Churn Status],"Yes")/COUNTIF(Table1[MTN Device],Table1[[#This Row],[MTN Device]])</f>
        <v>0.3122923588039867</v>
      </c>
      <c r="Z271">
        <f>IF(Table1[[#This Row],[Customer Churn Status]]="Yes", 1, 0)</f>
        <v>0</v>
      </c>
      <c r="AA271" t="str">
        <f>IF(Table1[[#This Row],[Reasons for Churn]]= "No reason", "No Reason", "Churned")</f>
        <v>No Reason</v>
      </c>
      <c r="AB271" t="s">
        <v>1083</v>
      </c>
      <c r="AC271">
        <f t="shared" si="4"/>
        <v>60</v>
      </c>
    </row>
    <row r="272" spans="1:29" x14ac:dyDescent="0.25">
      <c r="A272" t="s">
        <v>374</v>
      </c>
      <c r="B272" t="s">
        <v>375</v>
      </c>
      <c r="C272" s="1">
        <v>45689</v>
      </c>
      <c r="D272">
        <v>48</v>
      </c>
      <c r="E272" t="str">
        <f>IF(Table1[[#This Row],[Age]]&lt;=19,"Teenager",
 IF(Table1[[#This Row],[Age]]&lt;=29,"Young Adult",
 IF(Table1[[#This Row],[Age]]&lt;=39,"Adult",
 IF(Table1[[#This Row],[Age]]&lt;=54,"Middle-Aged Adult",
 IF(Table1[[#This Row],[Age]]&lt;=64,"Pre-Retirement",
 "Senior/Retiree")))))</f>
        <v>Middle-Aged Adult</v>
      </c>
      <c r="F272" t="s">
        <v>152</v>
      </c>
      <c r="G272" t="e">
        <f>VLOOKUP(Table1[[#This Row],[State]],#REF!,2,FALSE)</f>
        <v>#REF!</v>
      </c>
      <c r="H272" t="s">
        <v>29</v>
      </c>
      <c r="I272">
        <f>COUNTIF(A:A,Table1[[#This Row],[Customer ID]])</f>
        <v>2</v>
      </c>
      <c r="J272" t="str">
        <f>IF(Table1[[#This Row],[Device Count]]&gt;1,"Multiple Devices", "Single Device")</f>
        <v>Multiple Devices</v>
      </c>
      <c r="K272" t="s">
        <v>30</v>
      </c>
      <c r="L272" s="26">
        <v>1</v>
      </c>
      <c r="M272" t="s">
        <v>37</v>
      </c>
      <c r="N272">
        <v>51</v>
      </c>
      <c r="O2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72" t="s">
        <v>72</v>
      </c>
      <c r="Q272" s="2">
        <v>350</v>
      </c>
      <c r="R272">
        <v>8</v>
      </c>
      <c r="S272" s="3">
        <v>2800</v>
      </c>
      <c r="T272" s="3">
        <f>SUMIF(A:A,Table1[[#This Row],[Customer ID]],S:S)</f>
        <v>74800</v>
      </c>
      <c r="U272" s="3" t="str" cm="1">
        <f t="array" ref="U272">_xlfn.SWITCH(TRUE,
Table1[[#This Row],[Total user revenue]]&gt;=1500000,"High-Premium",
Table1[[#This Row],[Total user revenue]]&gt;=500000,"Premium",
Table1[[#This Row],[Total user revenue]]&gt;=100000,"Standard",
"Basic")</f>
        <v>Basic</v>
      </c>
      <c r="V272" s="32">
        <f>SUMIF(A:A,Table1[[#This Row],[Customer ID]],W:W)</f>
        <v>335.02</v>
      </c>
      <c r="W272">
        <v>198.05</v>
      </c>
      <c r="X272" t="s">
        <v>39</v>
      </c>
      <c r="Y272" s="6">
        <f>COUNTIFS(Table1[MTN Device],Table1[[#This Row],[MTN Device]],Table1[Customer Churn Status],"Yes")/COUNTIF(Table1[MTN Device],Table1[[#This Row],[MTN Device]])</f>
        <v>0.3122923588039867</v>
      </c>
      <c r="Z272">
        <f>IF(Table1[[#This Row],[Customer Churn Status]]="Yes", 1, 0)</f>
        <v>0</v>
      </c>
      <c r="AA272" t="str">
        <f>IF(Table1[[#This Row],[Reasons for Churn]]= "No reason", "No Reason", "Churned")</f>
        <v>No Reason</v>
      </c>
      <c r="AB272" t="s">
        <v>1083</v>
      </c>
      <c r="AC272">
        <f t="shared" si="4"/>
        <v>70</v>
      </c>
    </row>
    <row r="273" spans="1:29" x14ac:dyDescent="0.25">
      <c r="A273" t="s">
        <v>374</v>
      </c>
      <c r="B273" t="s">
        <v>375</v>
      </c>
      <c r="C273" s="1">
        <v>45689</v>
      </c>
      <c r="D273">
        <v>48</v>
      </c>
      <c r="E273" t="str">
        <f>IF(Table1[[#This Row],[Age]]&lt;=19,"Teenager",
 IF(Table1[[#This Row],[Age]]&lt;=29,"Young Adult",
 IF(Table1[[#This Row],[Age]]&lt;=39,"Adult",
 IF(Table1[[#This Row],[Age]]&lt;=54,"Middle-Aged Adult",
 IF(Table1[[#This Row],[Age]]&lt;=64,"Pre-Retirement",
 "Senior/Retiree")))))</f>
        <v>Middle-Aged Adult</v>
      </c>
      <c r="F273" t="s">
        <v>152</v>
      </c>
      <c r="G273" t="e">
        <f>VLOOKUP(Table1[[#This Row],[State]],#REF!,2,FALSE)</f>
        <v>#REF!</v>
      </c>
      <c r="H273" t="s">
        <v>36</v>
      </c>
      <c r="I273">
        <f>COUNTIF(A:A,Table1[[#This Row],[Customer ID]])</f>
        <v>2</v>
      </c>
      <c r="J273" t="str">
        <f>IF(Table1[[#This Row],[Device Count]]&gt;1,"Multiple Devices", "Single Device")</f>
        <v>Multiple Devices</v>
      </c>
      <c r="K273" t="s">
        <v>30</v>
      </c>
      <c r="L273" s="26">
        <v>1</v>
      </c>
      <c r="M273" t="s">
        <v>37</v>
      </c>
      <c r="N273">
        <v>51</v>
      </c>
      <c r="O2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73" t="s">
        <v>62</v>
      </c>
      <c r="Q273" s="2">
        <v>24000</v>
      </c>
      <c r="R273">
        <v>3</v>
      </c>
      <c r="S273" s="3">
        <v>72000</v>
      </c>
      <c r="T273" s="3">
        <f>SUMIF(A:A,Table1[[#This Row],[Customer ID]],S:S)</f>
        <v>74800</v>
      </c>
      <c r="U273" s="3" t="str" cm="1">
        <f t="array" ref="U273">_xlfn.SWITCH(TRUE,
Table1[[#This Row],[Total user revenue]]&gt;=1500000,"High-Premium",
Table1[[#This Row],[Total user revenue]]&gt;=500000,"Premium",
Table1[[#This Row],[Total user revenue]]&gt;=100000,"Standard",
"Basic")</f>
        <v>Basic</v>
      </c>
      <c r="V273" s="32">
        <f>SUMIF(A:A,Table1[[#This Row],[Customer ID]],W:W)</f>
        <v>335.02</v>
      </c>
      <c r="W273">
        <v>136.97</v>
      </c>
      <c r="X273" t="s">
        <v>39</v>
      </c>
      <c r="Y273" s="6">
        <f>COUNTIFS(Table1[MTN Device],Table1[[#This Row],[MTN Device]],Table1[Customer Churn Status],"Yes")/COUNTIF(Table1[MTN Device],Table1[[#This Row],[MTN Device]])</f>
        <v>0.27947598253275108</v>
      </c>
      <c r="Z273">
        <f>IF(Table1[[#This Row],[Customer Churn Status]]="Yes", 1, 0)</f>
        <v>0</v>
      </c>
      <c r="AA273" t="str">
        <f>IF(Table1[[#This Row],[Reasons for Churn]]= "No reason", "No Reason", "Churned")</f>
        <v>No Reason</v>
      </c>
      <c r="AB273" t="s">
        <v>1083</v>
      </c>
      <c r="AC273">
        <f t="shared" si="4"/>
        <v>70</v>
      </c>
    </row>
    <row r="274" spans="1:29" x14ac:dyDescent="0.25">
      <c r="A274" t="s">
        <v>376</v>
      </c>
      <c r="B274" t="s">
        <v>377</v>
      </c>
      <c r="C274" s="1">
        <v>45689</v>
      </c>
      <c r="D274">
        <v>27</v>
      </c>
      <c r="E274" t="str">
        <f>IF(Table1[[#This Row],[Age]]&lt;=19,"Teenager",
 IF(Table1[[#This Row],[Age]]&lt;=29,"Young Adult",
 IF(Table1[[#This Row],[Age]]&lt;=39,"Adult",
 IF(Table1[[#This Row],[Age]]&lt;=54,"Middle-Aged Adult",
 IF(Table1[[#This Row],[Age]]&lt;=64,"Pre-Retirement",
 "Senior/Retiree")))))</f>
        <v>Young Adult</v>
      </c>
      <c r="F274" t="s">
        <v>82</v>
      </c>
      <c r="G274" t="e">
        <f>VLOOKUP(Table1[[#This Row],[State]],#REF!,2,FALSE)</f>
        <v>#REF!</v>
      </c>
      <c r="H274" t="s">
        <v>29</v>
      </c>
      <c r="I274">
        <f>COUNTIF(A:A,Table1[[#This Row],[Customer ID]])</f>
        <v>3</v>
      </c>
      <c r="J274" t="str">
        <f>IF(Table1[[#This Row],[Device Count]]&gt;1,"Multiple Devices", "Single Device")</f>
        <v>Multiple Devices</v>
      </c>
      <c r="K274" t="s">
        <v>30</v>
      </c>
      <c r="L274" s="26">
        <v>1</v>
      </c>
      <c r="M274" t="s">
        <v>37</v>
      </c>
      <c r="N274">
        <v>25</v>
      </c>
      <c r="O2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74" t="s">
        <v>23</v>
      </c>
      <c r="Q274" s="2">
        <v>35000</v>
      </c>
      <c r="R274">
        <v>11</v>
      </c>
      <c r="S274" s="3">
        <v>385000</v>
      </c>
      <c r="T274" s="3">
        <f>SUMIF(A:A,Table1[[#This Row],[Customer ID]],S:S)</f>
        <v>533000</v>
      </c>
      <c r="U274" s="3" t="str" cm="1">
        <f t="array" ref="U274">_xlfn.SWITCH(TRUE,
Table1[[#This Row],[Total user revenue]]&gt;=1500000,"High-Premium",
Table1[[#This Row],[Total user revenue]]&gt;=500000,"Premium",
Table1[[#This Row],[Total user revenue]]&gt;=100000,"Standard",
"Basic")</f>
        <v>Premium</v>
      </c>
      <c r="V274" s="32">
        <f>SUMIF(A:A,Table1[[#This Row],[Customer ID]],W:W)</f>
        <v>508.51</v>
      </c>
      <c r="W274">
        <v>129.16</v>
      </c>
      <c r="X274" t="s">
        <v>39</v>
      </c>
      <c r="Y274" s="6">
        <f>COUNTIFS(Table1[MTN Device],Table1[[#This Row],[MTN Device]],Table1[Customer Churn Status],"Yes")/COUNTIF(Table1[MTN Device],Table1[[#This Row],[MTN Device]])</f>
        <v>0.3122923588039867</v>
      </c>
      <c r="Z274">
        <f>IF(Table1[[#This Row],[Customer Churn Status]]="Yes", 1, 0)</f>
        <v>0</v>
      </c>
      <c r="AA274" t="str">
        <f>IF(Table1[[#This Row],[Reasons for Churn]]= "No reason", "No Reason", "Churned")</f>
        <v>No Reason</v>
      </c>
      <c r="AB274" t="s">
        <v>1083</v>
      </c>
      <c r="AC274">
        <f t="shared" si="4"/>
        <v>75</v>
      </c>
    </row>
    <row r="275" spans="1:29" x14ac:dyDescent="0.25">
      <c r="A275" t="s">
        <v>376</v>
      </c>
      <c r="B275" t="s">
        <v>377</v>
      </c>
      <c r="C275" s="1">
        <v>45689</v>
      </c>
      <c r="D275">
        <v>27</v>
      </c>
      <c r="E275" t="str">
        <f>IF(Table1[[#This Row],[Age]]&lt;=19,"Teenager",
 IF(Table1[[#This Row],[Age]]&lt;=29,"Young Adult",
 IF(Table1[[#This Row],[Age]]&lt;=39,"Adult",
 IF(Table1[[#This Row],[Age]]&lt;=54,"Middle-Aged Adult",
 IF(Table1[[#This Row],[Age]]&lt;=64,"Pre-Retirement",
 "Senior/Retiree")))))</f>
        <v>Young Adult</v>
      </c>
      <c r="F275" t="s">
        <v>82</v>
      </c>
      <c r="G275" t="e">
        <f>VLOOKUP(Table1[[#This Row],[State]],#REF!,2,FALSE)</f>
        <v>#REF!</v>
      </c>
      <c r="H275" t="s">
        <v>41</v>
      </c>
      <c r="I275">
        <f>COUNTIF(A:A,Table1[[#This Row],[Customer ID]])</f>
        <v>3</v>
      </c>
      <c r="J275" t="str">
        <f>IF(Table1[[#This Row],[Device Count]]&gt;1,"Multiple Devices", "Single Device")</f>
        <v>Multiple Devices</v>
      </c>
      <c r="K275" t="s">
        <v>30</v>
      </c>
      <c r="L275" s="26">
        <v>1</v>
      </c>
      <c r="M275" t="s">
        <v>37</v>
      </c>
      <c r="N275">
        <v>25</v>
      </c>
      <c r="O2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75" t="s">
        <v>62</v>
      </c>
      <c r="Q275" s="2">
        <v>24000</v>
      </c>
      <c r="R275">
        <v>4</v>
      </c>
      <c r="S275" s="3">
        <v>96000</v>
      </c>
      <c r="T275" s="3">
        <f>SUMIF(A:A,Table1[[#This Row],[Customer ID]],S:S)</f>
        <v>533000</v>
      </c>
      <c r="U275" s="3" t="str" cm="1">
        <f t="array" ref="U275">_xlfn.SWITCH(TRUE,
Table1[[#This Row],[Total user revenue]]&gt;=1500000,"High-Premium",
Table1[[#This Row],[Total user revenue]]&gt;=500000,"Premium",
Table1[[#This Row],[Total user revenue]]&gt;=100000,"Standard",
"Basic")</f>
        <v>Premium</v>
      </c>
      <c r="V275" s="32">
        <f>SUMIF(A:A,Table1[[#This Row],[Customer ID]],W:W)</f>
        <v>508.51</v>
      </c>
      <c r="W275">
        <v>195.48</v>
      </c>
      <c r="X275" t="s">
        <v>39</v>
      </c>
      <c r="Y275" s="6">
        <f>COUNTIFS(Table1[MTN Device],Table1[[#This Row],[MTN Device]],Table1[Customer Churn Status],"Yes")/COUNTIF(Table1[MTN Device],Table1[[#This Row],[MTN Device]])</f>
        <v>0.26754385964912281</v>
      </c>
      <c r="Z275">
        <f>IF(Table1[[#This Row],[Customer Churn Status]]="Yes", 1, 0)</f>
        <v>0</v>
      </c>
      <c r="AA275" t="str">
        <f>IF(Table1[[#This Row],[Reasons for Churn]]= "No reason", "No Reason", "Churned")</f>
        <v>No Reason</v>
      </c>
      <c r="AB275" t="s">
        <v>1083</v>
      </c>
      <c r="AC275">
        <f t="shared" si="4"/>
        <v>75</v>
      </c>
    </row>
    <row r="276" spans="1:29" x14ac:dyDescent="0.25">
      <c r="A276" t="s">
        <v>376</v>
      </c>
      <c r="B276" t="s">
        <v>377</v>
      </c>
      <c r="C276" s="1">
        <v>45689</v>
      </c>
      <c r="D276">
        <v>27</v>
      </c>
      <c r="E276" t="str">
        <f>IF(Table1[[#This Row],[Age]]&lt;=19,"Teenager",
 IF(Table1[[#This Row],[Age]]&lt;=29,"Young Adult",
 IF(Table1[[#This Row],[Age]]&lt;=39,"Adult",
 IF(Table1[[#This Row],[Age]]&lt;=54,"Middle-Aged Adult",
 IF(Table1[[#This Row],[Age]]&lt;=64,"Pre-Retirement",
 "Senior/Retiree")))))</f>
        <v>Young Adult</v>
      </c>
      <c r="F276" t="s">
        <v>82</v>
      </c>
      <c r="G276" t="e">
        <f>VLOOKUP(Table1[[#This Row],[State]],#REF!,2,FALSE)</f>
        <v>#REF!</v>
      </c>
      <c r="H276" t="s">
        <v>29</v>
      </c>
      <c r="I276">
        <f>COUNTIF(A:A,Table1[[#This Row],[Customer ID]])</f>
        <v>3</v>
      </c>
      <c r="J276" t="str">
        <f>IF(Table1[[#This Row],[Device Count]]&gt;1,"Multiple Devices", "Single Device")</f>
        <v>Multiple Devices</v>
      </c>
      <c r="K276" t="s">
        <v>30</v>
      </c>
      <c r="L276" s="26">
        <v>1</v>
      </c>
      <c r="M276" t="s">
        <v>37</v>
      </c>
      <c r="N276">
        <v>25</v>
      </c>
      <c r="O27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76" t="s">
        <v>193</v>
      </c>
      <c r="Q276" s="2">
        <v>6500</v>
      </c>
      <c r="R276">
        <v>8</v>
      </c>
      <c r="S276" s="3">
        <v>52000</v>
      </c>
      <c r="T276" s="3">
        <f>SUMIF(A:A,Table1[[#This Row],[Customer ID]],S:S)</f>
        <v>533000</v>
      </c>
      <c r="U276" s="3" t="str" cm="1">
        <f t="array" ref="U276">_xlfn.SWITCH(TRUE,
Table1[[#This Row],[Total user revenue]]&gt;=1500000,"High-Premium",
Table1[[#This Row],[Total user revenue]]&gt;=500000,"Premium",
Table1[[#This Row],[Total user revenue]]&gt;=100000,"Standard",
"Basic")</f>
        <v>Premium</v>
      </c>
      <c r="V276" s="32">
        <f>SUMIF(A:A,Table1[[#This Row],[Customer ID]],W:W)</f>
        <v>508.51</v>
      </c>
      <c r="W276">
        <v>183.87</v>
      </c>
      <c r="X276" t="s">
        <v>39</v>
      </c>
      <c r="Y276" s="6">
        <f>COUNTIFS(Table1[MTN Device],Table1[[#This Row],[MTN Device]],Table1[Customer Churn Status],"Yes")/COUNTIF(Table1[MTN Device],Table1[[#This Row],[MTN Device]])</f>
        <v>0.3122923588039867</v>
      </c>
      <c r="Z276">
        <f>IF(Table1[[#This Row],[Customer Churn Status]]="Yes", 1, 0)</f>
        <v>0</v>
      </c>
      <c r="AA276" t="str">
        <f>IF(Table1[[#This Row],[Reasons for Churn]]= "No reason", "No Reason", "Churned")</f>
        <v>No Reason</v>
      </c>
      <c r="AB276" t="s">
        <v>1083</v>
      </c>
      <c r="AC276">
        <f t="shared" si="4"/>
        <v>75</v>
      </c>
    </row>
    <row r="277" spans="1:29" x14ac:dyDescent="0.25">
      <c r="A277" t="s">
        <v>378</v>
      </c>
      <c r="B277" t="s">
        <v>379</v>
      </c>
      <c r="C277" s="1">
        <v>45658</v>
      </c>
      <c r="D277">
        <v>76</v>
      </c>
      <c r="E277" t="str">
        <f>IF(Table1[[#This Row],[Age]]&lt;=19,"Teenager",
 IF(Table1[[#This Row],[Age]]&lt;=29,"Young Adult",
 IF(Table1[[#This Row],[Age]]&lt;=39,"Adult",
 IF(Table1[[#This Row],[Age]]&lt;=54,"Middle-Aged Adult",
 IF(Table1[[#This Row],[Age]]&lt;=64,"Pre-Retirement",
 "Senior/Retiree")))))</f>
        <v>Senior/Retiree</v>
      </c>
      <c r="F277" t="s">
        <v>192</v>
      </c>
      <c r="G277" t="e">
        <f>VLOOKUP(Table1[[#This Row],[State]],#REF!,2,FALSE)</f>
        <v>#REF!</v>
      </c>
      <c r="H277" t="s">
        <v>41</v>
      </c>
      <c r="I277">
        <f>COUNTIF(A:A,Table1[[#This Row],[Customer ID]])</f>
        <v>3</v>
      </c>
      <c r="J277" t="str">
        <f>IF(Table1[[#This Row],[Device Count]]&gt;1,"Multiple Devices", "Single Device")</f>
        <v>Multiple Devices</v>
      </c>
      <c r="K277" t="s">
        <v>21</v>
      </c>
      <c r="L277" s="26">
        <v>3</v>
      </c>
      <c r="M277" t="s">
        <v>50</v>
      </c>
      <c r="N277">
        <v>60</v>
      </c>
      <c r="O27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77" t="s">
        <v>42</v>
      </c>
      <c r="Q277" s="2">
        <v>9000</v>
      </c>
      <c r="R277">
        <v>19</v>
      </c>
      <c r="S277" s="3">
        <v>171000</v>
      </c>
      <c r="T277" s="3">
        <f>SUMIF(A:A,Table1[[#This Row],[Customer ID]],S:S)</f>
        <v>482800</v>
      </c>
      <c r="U277" s="3" t="str" cm="1">
        <f t="array" ref="U277">_xlfn.SWITCH(TRUE,
Table1[[#This Row],[Total user revenue]]&gt;=1500000,"High-Premium",
Table1[[#This Row],[Total user revenue]]&gt;=500000,"Premium",
Table1[[#This Row],[Total user revenue]]&gt;=100000,"Standard",
"Basic")</f>
        <v>Standard</v>
      </c>
      <c r="V277" s="32">
        <f>SUMIF(A:A,Table1[[#This Row],[Customer ID]],W:W)</f>
        <v>403.09</v>
      </c>
      <c r="W277">
        <v>192.31</v>
      </c>
      <c r="X277" t="s">
        <v>39</v>
      </c>
      <c r="Y277" s="6">
        <f>COUNTIFS(Table1[MTN Device],Table1[[#This Row],[MTN Device]],Table1[Customer Churn Status],"Yes")/COUNTIF(Table1[MTN Device],Table1[[#This Row],[MTN Device]])</f>
        <v>0.26754385964912281</v>
      </c>
      <c r="Z277">
        <f>IF(Table1[[#This Row],[Customer Churn Status]]="Yes", 1, 0)</f>
        <v>0</v>
      </c>
      <c r="AA277" t="str">
        <f>IF(Table1[[#This Row],[Reasons for Churn]]= "No reason", "No Reason", "Churned")</f>
        <v>No Reason</v>
      </c>
      <c r="AB277" t="s">
        <v>1083</v>
      </c>
      <c r="AC277">
        <f t="shared" si="4"/>
        <v>45</v>
      </c>
    </row>
    <row r="278" spans="1:29" x14ac:dyDescent="0.25">
      <c r="A278" t="s">
        <v>378</v>
      </c>
      <c r="B278" t="s">
        <v>379</v>
      </c>
      <c r="C278" s="1">
        <v>45658</v>
      </c>
      <c r="D278">
        <v>76</v>
      </c>
      <c r="E278" t="str">
        <f>IF(Table1[[#This Row],[Age]]&lt;=19,"Teenager",
 IF(Table1[[#This Row],[Age]]&lt;=29,"Young Adult",
 IF(Table1[[#This Row],[Age]]&lt;=39,"Adult",
 IF(Table1[[#This Row],[Age]]&lt;=54,"Middle-Aged Adult",
 IF(Table1[[#This Row],[Age]]&lt;=64,"Pre-Retirement",
 "Senior/Retiree")))))</f>
        <v>Senior/Retiree</v>
      </c>
      <c r="F278" t="s">
        <v>192</v>
      </c>
      <c r="G278" t="e">
        <f>VLOOKUP(Table1[[#This Row],[State]],#REF!,2,FALSE)</f>
        <v>#REF!</v>
      </c>
      <c r="H278" t="s">
        <v>29</v>
      </c>
      <c r="I278">
        <f>COUNTIF(A:A,Table1[[#This Row],[Customer ID]])</f>
        <v>3</v>
      </c>
      <c r="J278" t="str">
        <f>IF(Table1[[#This Row],[Device Count]]&gt;1,"Multiple Devices", "Single Device")</f>
        <v>Multiple Devices</v>
      </c>
      <c r="K278" t="s">
        <v>21</v>
      </c>
      <c r="L278" s="26">
        <v>3</v>
      </c>
      <c r="M278" t="s">
        <v>50</v>
      </c>
      <c r="N278">
        <v>60</v>
      </c>
      <c r="O27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78" t="s">
        <v>164</v>
      </c>
      <c r="Q278" s="2">
        <v>600</v>
      </c>
      <c r="R278">
        <v>13</v>
      </c>
      <c r="S278" s="3">
        <v>7800</v>
      </c>
      <c r="T278" s="3">
        <f>SUMIF(A:A,Table1[[#This Row],[Customer ID]],S:S)</f>
        <v>482800</v>
      </c>
      <c r="U278" s="3" t="str" cm="1">
        <f t="array" ref="U278">_xlfn.SWITCH(TRUE,
Table1[[#This Row],[Total user revenue]]&gt;=1500000,"High-Premium",
Table1[[#This Row],[Total user revenue]]&gt;=500000,"Premium",
Table1[[#This Row],[Total user revenue]]&gt;=100000,"Standard",
"Basic")</f>
        <v>Standard</v>
      </c>
      <c r="V278" s="32">
        <f>SUMIF(A:A,Table1[[#This Row],[Customer ID]],W:W)</f>
        <v>403.09</v>
      </c>
      <c r="W278">
        <v>150.57</v>
      </c>
      <c r="X278" t="s">
        <v>39</v>
      </c>
      <c r="Y278" s="6">
        <f>COUNTIFS(Table1[MTN Device],Table1[[#This Row],[MTN Device]],Table1[Customer Churn Status],"Yes")/COUNTIF(Table1[MTN Device],Table1[[#This Row],[MTN Device]])</f>
        <v>0.3122923588039867</v>
      </c>
      <c r="Z278">
        <f>IF(Table1[[#This Row],[Customer Churn Status]]="Yes", 1, 0)</f>
        <v>0</v>
      </c>
      <c r="AA278" t="str">
        <f>IF(Table1[[#This Row],[Reasons for Churn]]= "No reason", "No Reason", "Churned")</f>
        <v>No Reason</v>
      </c>
      <c r="AB278" t="s">
        <v>1083</v>
      </c>
      <c r="AC278">
        <f t="shared" si="4"/>
        <v>45</v>
      </c>
    </row>
    <row r="279" spans="1:29" x14ac:dyDescent="0.25">
      <c r="A279" t="s">
        <v>378</v>
      </c>
      <c r="B279" t="s">
        <v>379</v>
      </c>
      <c r="C279" s="1">
        <v>45658</v>
      </c>
      <c r="D279">
        <v>76</v>
      </c>
      <c r="E279" t="str">
        <f>IF(Table1[[#This Row],[Age]]&lt;=19,"Teenager",
 IF(Table1[[#This Row],[Age]]&lt;=29,"Young Adult",
 IF(Table1[[#This Row],[Age]]&lt;=39,"Adult",
 IF(Table1[[#This Row],[Age]]&lt;=54,"Middle-Aged Adult",
 IF(Table1[[#This Row],[Age]]&lt;=64,"Pre-Retirement",
 "Senior/Retiree")))))</f>
        <v>Senior/Retiree</v>
      </c>
      <c r="F279" t="s">
        <v>192</v>
      </c>
      <c r="G279" t="e">
        <f>VLOOKUP(Table1[[#This Row],[State]],#REF!,2,FALSE)</f>
        <v>#REF!</v>
      </c>
      <c r="H279" t="s">
        <v>20</v>
      </c>
      <c r="I279">
        <f>COUNTIF(A:A,Table1[[#This Row],[Customer ID]])</f>
        <v>3</v>
      </c>
      <c r="J279" t="str">
        <f>IF(Table1[[#This Row],[Device Count]]&gt;1,"Multiple Devices", "Single Device")</f>
        <v>Multiple Devices</v>
      </c>
      <c r="K279" t="s">
        <v>21</v>
      </c>
      <c r="L279" s="26">
        <v>3</v>
      </c>
      <c r="M279" t="s">
        <v>50</v>
      </c>
      <c r="N279">
        <v>60</v>
      </c>
      <c r="O27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79" t="s">
        <v>58</v>
      </c>
      <c r="Q279" s="2">
        <v>16000</v>
      </c>
      <c r="R279">
        <v>19</v>
      </c>
      <c r="S279" s="3">
        <v>304000</v>
      </c>
      <c r="T279" s="3">
        <f>SUMIF(A:A,Table1[[#This Row],[Customer ID]],S:S)</f>
        <v>482800</v>
      </c>
      <c r="U279" s="3" t="str" cm="1">
        <f t="array" ref="U279">_xlfn.SWITCH(TRUE,
Table1[[#This Row],[Total user revenue]]&gt;=1500000,"High-Premium",
Table1[[#This Row],[Total user revenue]]&gt;=500000,"Premium",
Table1[[#This Row],[Total user revenue]]&gt;=100000,"Standard",
"Basic")</f>
        <v>Standard</v>
      </c>
      <c r="V279" s="32">
        <f>SUMIF(A:A,Table1[[#This Row],[Customer ID]],W:W)</f>
        <v>403.09</v>
      </c>
      <c r="W279">
        <v>60.21</v>
      </c>
      <c r="X279" t="s">
        <v>39</v>
      </c>
      <c r="Y279" s="6">
        <f>COUNTIFS(Table1[MTN Device],Table1[[#This Row],[MTN Device]],Table1[Customer Churn Status],"Yes")/COUNTIF(Table1[MTN Device],Table1[[#This Row],[MTN Device]])</f>
        <v>0.30092592592592593</v>
      </c>
      <c r="Z279">
        <f>IF(Table1[[#This Row],[Customer Churn Status]]="Yes", 1, 0)</f>
        <v>0</v>
      </c>
      <c r="AA279" t="str">
        <f>IF(Table1[[#This Row],[Reasons for Churn]]= "No reason", "No Reason", "Churned")</f>
        <v>No Reason</v>
      </c>
      <c r="AB279" t="s">
        <v>1083</v>
      </c>
      <c r="AC279">
        <f t="shared" si="4"/>
        <v>45</v>
      </c>
    </row>
    <row r="280" spans="1:29" x14ac:dyDescent="0.25">
      <c r="A280" t="s">
        <v>380</v>
      </c>
      <c r="B280" t="s">
        <v>381</v>
      </c>
      <c r="C280" s="1">
        <v>45689</v>
      </c>
      <c r="D280">
        <v>65</v>
      </c>
      <c r="E280" t="str">
        <f>IF(Table1[[#This Row],[Age]]&lt;=19,"Teenager",
 IF(Table1[[#This Row],[Age]]&lt;=29,"Young Adult",
 IF(Table1[[#This Row],[Age]]&lt;=39,"Adult",
 IF(Table1[[#This Row],[Age]]&lt;=54,"Middle-Aged Adult",
 IF(Table1[[#This Row],[Age]]&lt;=64,"Pre-Retirement",
 "Senior/Retiree")))))</f>
        <v>Senior/Retiree</v>
      </c>
      <c r="F280" t="s">
        <v>86</v>
      </c>
      <c r="G280" t="e">
        <f>VLOOKUP(Table1[[#This Row],[State]],#REF!,2,FALSE)</f>
        <v>#REF!</v>
      </c>
      <c r="H280" t="s">
        <v>41</v>
      </c>
      <c r="I280">
        <f>COUNTIF(A:A,Table1[[#This Row],[Customer ID]])</f>
        <v>2</v>
      </c>
      <c r="J280" t="str">
        <f>IF(Table1[[#This Row],[Device Count]]&gt;1,"Multiple Devices", "Single Device")</f>
        <v>Multiple Devices</v>
      </c>
      <c r="K280" t="s">
        <v>30</v>
      </c>
      <c r="L280" s="26">
        <v>1</v>
      </c>
      <c r="M280" t="s">
        <v>37</v>
      </c>
      <c r="N280">
        <v>25</v>
      </c>
      <c r="O28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80" t="s">
        <v>71</v>
      </c>
      <c r="Q280" s="2">
        <v>14500</v>
      </c>
      <c r="R280">
        <v>3</v>
      </c>
      <c r="S280" s="3">
        <v>43500</v>
      </c>
      <c r="T280" s="3">
        <f>SUMIF(A:A,Table1[[#This Row],[Customer ID]],S:S)</f>
        <v>113500</v>
      </c>
      <c r="U280" s="3" t="str" cm="1">
        <f t="array" ref="U280">_xlfn.SWITCH(TRUE,
Table1[[#This Row],[Total user revenue]]&gt;=1500000,"High-Premium",
Table1[[#This Row],[Total user revenue]]&gt;=500000,"Premium",
Table1[[#This Row],[Total user revenue]]&gt;=100000,"Standard",
"Basic")</f>
        <v>Standard</v>
      </c>
      <c r="V280" s="32">
        <f>SUMIF(A:A,Table1[[#This Row],[Customer ID]],W:W)</f>
        <v>168.04000000000002</v>
      </c>
      <c r="W280">
        <v>46.81</v>
      </c>
      <c r="X280" t="s">
        <v>39</v>
      </c>
      <c r="Y280" s="6">
        <f>COUNTIFS(Table1[MTN Device],Table1[[#This Row],[MTN Device]],Table1[Customer Churn Status],"Yes")/COUNTIF(Table1[MTN Device],Table1[[#This Row],[MTN Device]])</f>
        <v>0.26754385964912281</v>
      </c>
      <c r="Z280">
        <f>IF(Table1[[#This Row],[Customer Churn Status]]="Yes", 1, 0)</f>
        <v>0</v>
      </c>
      <c r="AA280" t="str">
        <f>IF(Table1[[#This Row],[Reasons for Churn]]= "No reason", "No Reason", "Churned")</f>
        <v>No Reason</v>
      </c>
      <c r="AB280" t="s">
        <v>1083</v>
      </c>
      <c r="AC280">
        <f t="shared" si="4"/>
        <v>70</v>
      </c>
    </row>
    <row r="281" spans="1:29" x14ac:dyDescent="0.25">
      <c r="A281" t="s">
        <v>380</v>
      </c>
      <c r="B281" t="s">
        <v>381</v>
      </c>
      <c r="C281" s="1">
        <v>45689</v>
      </c>
      <c r="D281">
        <v>65</v>
      </c>
      <c r="E281" t="str">
        <f>IF(Table1[[#This Row],[Age]]&lt;=19,"Teenager",
 IF(Table1[[#This Row],[Age]]&lt;=29,"Young Adult",
 IF(Table1[[#This Row],[Age]]&lt;=39,"Adult",
 IF(Table1[[#This Row],[Age]]&lt;=54,"Middle-Aged Adult",
 IF(Table1[[#This Row],[Age]]&lt;=64,"Pre-Retirement",
 "Senior/Retiree")))))</f>
        <v>Senior/Retiree</v>
      </c>
      <c r="F281" t="s">
        <v>86</v>
      </c>
      <c r="G281" t="e">
        <f>VLOOKUP(Table1[[#This Row],[State]],#REF!,2,FALSE)</f>
        <v>#REF!</v>
      </c>
      <c r="H281" t="s">
        <v>29</v>
      </c>
      <c r="I281">
        <f>COUNTIF(A:A,Table1[[#This Row],[Customer ID]])</f>
        <v>2</v>
      </c>
      <c r="J281" t="str">
        <f>IF(Table1[[#This Row],[Device Count]]&gt;1,"Multiple Devices", "Single Device")</f>
        <v>Multiple Devices</v>
      </c>
      <c r="K281" t="s">
        <v>30</v>
      </c>
      <c r="L281" s="26">
        <v>1</v>
      </c>
      <c r="M281" t="s">
        <v>37</v>
      </c>
      <c r="N281">
        <v>25</v>
      </c>
      <c r="O28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281" t="s">
        <v>56</v>
      </c>
      <c r="Q281" s="2">
        <v>3500</v>
      </c>
      <c r="R281">
        <v>20</v>
      </c>
      <c r="S281" s="3">
        <v>70000</v>
      </c>
      <c r="T281" s="3">
        <f>SUMIF(A:A,Table1[[#This Row],[Customer ID]],S:S)</f>
        <v>113500</v>
      </c>
      <c r="U281" s="3" t="str" cm="1">
        <f t="array" ref="U281">_xlfn.SWITCH(TRUE,
Table1[[#This Row],[Total user revenue]]&gt;=1500000,"High-Premium",
Table1[[#This Row],[Total user revenue]]&gt;=500000,"Premium",
Table1[[#This Row],[Total user revenue]]&gt;=100000,"Standard",
"Basic")</f>
        <v>Standard</v>
      </c>
      <c r="V281" s="32">
        <f>SUMIF(A:A,Table1[[#This Row],[Customer ID]],W:W)</f>
        <v>168.04000000000002</v>
      </c>
      <c r="W281">
        <v>121.23</v>
      </c>
      <c r="X281" t="s">
        <v>39</v>
      </c>
      <c r="Y281" s="6">
        <f>COUNTIFS(Table1[MTN Device],Table1[[#This Row],[MTN Device]],Table1[Customer Churn Status],"Yes")/COUNTIF(Table1[MTN Device],Table1[[#This Row],[MTN Device]])</f>
        <v>0.3122923588039867</v>
      </c>
      <c r="Z281">
        <f>IF(Table1[[#This Row],[Customer Churn Status]]="Yes", 1, 0)</f>
        <v>0</v>
      </c>
      <c r="AA281" t="str">
        <f>IF(Table1[[#This Row],[Reasons for Churn]]= "No reason", "No Reason", "Churned")</f>
        <v>No Reason</v>
      </c>
      <c r="AB281" t="s">
        <v>1083</v>
      </c>
      <c r="AC281">
        <f t="shared" si="4"/>
        <v>70</v>
      </c>
    </row>
    <row r="282" spans="1:29" x14ac:dyDescent="0.25">
      <c r="A282" t="s">
        <v>382</v>
      </c>
      <c r="B282" t="s">
        <v>383</v>
      </c>
      <c r="C282" s="1">
        <v>45689</v>
      </c>
      <c r="D282">
        <v>57</v>
      </c>
      <c r="E282" t="str">
        <f>IF(Table1[[#This Row],[Age]]&lt;=19,"Teenager",
 IF(Table1[[#This Row],[Age]]&lt;=29,"Young Adult",
 IF(Table1[[#This Row],[Age]]&lt;=39,"Adult",
 IF(Table1[[#This Row],[Age]]&lt;=54,"Middle-Aged Adult",
 IF(Table1[[#This Row],[Age]]&lt;=64,"Pre-Retirement",
 "Senior/Retiree")))))</f>
        <v>Pre-Retirement</v>
      </c>
      <c r="F282" t="s">
        <v>118</v>
      </c>
      <c r="G282" t="e">
        <f>VLOOKUP(Table1[[#This Row],[State]],#REF!,2,FALSE)</f>
        <v>#REF!</v>
      </c>
      <c r="H282" t="s">
        <v>29</v>
      </c>
      <c r="I282">
        <f>COUNTIF(A:A,Table1[[#This Row],[Customer ID]])</f>
        <v>2</v>
      </c>
      <c r="J282" t="str">
        <f>IF(Table1[[#This Row],[Device Count]]&gt;1,"Multiple Devices", "Single Device")</f>
        <v>Multiple Devices</v>
      </c>
      <c r="K282" t="s">
        <v>30</v>
      </c>
      <c r="L282" s="26">
        <v>4</v>
      </c>
      <c r="M282" t="s">
        <v>114</v>
      </c>
      <c r="N282">
        <v>51</v>
      </c>
      <c r="O28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82" t="s">
        <v>87</v>
      </c>
      <c r="Q282" s="2">
        <v>7500</v>
      </c>
      <c r="R282">
        <v>20</v>
      </c>
      <c r="S282" s="3">
        <v>150000</v>
      </c>
      <c r="T282" s="3">
        <f>SUMIF(A:A,Table1[[#This Row],[Customer ID]],S:S)</f>
        <v>240000</v>
      </c>
      <c r="U282" s="3" t="str" cm="1">
        <f t="array" ref="U282">_xlfn.SWITCH(TRUE,
Table1[[#This Row],[Total user revenue]]&gt;=1500000,"High-Premium",
Table1[[#This Row],[Total user revenue]]&gt;=500000,"Premium",
Table1[[#This Row],[Total user revenue]]&gt;=100000,"Standard",
"Basic")</f>
        <v>Standard</v>
      </c>
      <c r="V282" s="32">
        <f>SUMIF(A:A,Table1[[#This Row],[Customer ID]],W:W)</f>
        <v>177.31</v>
      </c>
      <c r="W282">
        <v>17.600000000000001</v>
      </c>
      <c r="X282" t="s">
        <v>24</v>
      </c>
      <c r="Y282" s="6">
        <f>COUNTIFS(Table1[MTN Device],Table1[[#This Row],[MTN Device]],Table1[Customer Churn Status],"Yes")/COUNTIF(Table1[MTN Device],Table1[[#This Row],[MTN Device]])</f>
        <v>0.3122923588039867</v>
      </c>
      <c r="Z282">
        <f>IF(Table1[[#This Row],[Customer Churn Status]]="Yes", 1, 0)</f>
        <v>1</v>
      </c>
      <c r="AA282" t="str">
        <f>IF(Table1[[#This Row],[Reasons for Churn]]= "No reason", "No Reason", "Churned")</f>
        <v>Churned</v>
      </c>
      <c r="AB282" t="s">
        <v>25</v>
      </c>
      <c r="AC282">
        <f t="shared" si="4"/>
        <v>30</v>
      </c>
    </row>
    <row r="283" spans="1:29" x14ac:dyDescent="0.25">
      <c r="A283" t="s">
        <v>382</v>
      </c>
      <c r="B283" t="s">
        <v>383</v>
      </c>
      <c r="C283" s="1">
        <v>45689</v>
      </c>
      <c r="D283">
        <v>57</v>
      </c>
      <c r="E283" t="str">
        <f>IF(Table1[[#This Row],[Age]]&lt;=19,"Teenager",
 IF(Table1[[#This Row],[Age]]&lt;=29,"Young Adult",
 IF(Table1[[#This Row],[Age]]&lt;=39,"Adult",
 IF(Table1[[#This Row],[Age]]&lt;=54,"Middle-Aged Adult",
 IF(Table1[[#This Row],[Age]]&lt;=64,"Pre-Retirement",
 "Senior/Retiree")))))</f>
        <v>Pre-Retirement</v>
      </c>
      <c r="F283" t="s">
        <v>118</v>
      </c>
      <c r="G283" t="e">
        <f>VLOOKUP(Table1[[#This Row],[State]],#REF!,2,FALSE)</f>
        <v>#REF!</v>
      </c>
      <c r="H283" t="s">
        <v>41</v>
      </c>
      <c r="I283">
        <f>COUNTIF(A:A,Table1[[#This Row],[Customer ID]])</f>
        <v>2</v>
      </c>
      <c r="J283" t="str">
        <f>IF(Table1[[#This Row],[Device Count]]&gt;1,"Multiple Devices", "Single Device")</f>
        <v>Multiple Devices</v>
      </c>
      <c r="K283" t="s">
        <v>30</v>
      </c>
      <c r="L283" s="26">
        <v>4</v>
      </c>
      <c r="M283" t="s">
        <v>114</v>
      </c>
      <c r="N283">
        <v>51</v>
      </c>
      <c r="O28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83" t="s">
        <v>65</v>
      </c>
      <c r="Q283" s="2">
        <v>30000</v>
      </c>
      <c r="R283">
        <v>3</v>
      </c>
      <c r="S283" s="3">
        <v>90000</v>
      </c>
      <c r="T283" s="3">
        <f>SUMIF(A:A,Table1[[#This Row],[Customer ID]],S:S)</f>
        <v>240000</v>
      </c>
      <c r="U283" s="3" t="str" cm="1">
        <f t="array" ref="U283">_xlfn.SWITCH(TRUE,
Table1[[#This Row],[Total user revenue]]&gt;=1500000,"High-Premium",
Table1[[#This Row],[Total user revenue]]&gt;=500000,"Premium",
Table1[[#This Row],[Total user revenue]]&gt;=100000,"Standard",
"Basic")</f>
        <v>Standard</v>
      </c>
      <c r="V283" s="32">
        <f>SUMIF(A:A,Table1[[#This Row],[Customer ID]],W:W)</f>
        <v>177.31</v>
      </c>
      <c r="W283">
        <v>159.71</v>
      </c>
      <c r="X283" t="s">
        <v>24</v>
      </c>
      <c r="Y283" s="6">
        <f>COUNTIFS(Table1[MTN Device],Table1[[#This Row],[MTN Device]],Table1[Customer Churn Status],"Yes")/COUNTIF(Table1[MTN Device],Table1[[#This Row],[MTN Device]])</f>
        <v>0.26754385964912281</v>
      </c>
      <c r="Z283">
        <f>IF(Table1[[#This Row],[Customer Churn Status]]="Yes", 1, 0)</f>
        <v>1</v>
      </c>
      <c r="AA283" t="str">
        <f>IF(Table1[[#This Row],[Reasons for Churn]]= "No reason", "No Reason", "Churned")</f>
        <v>Churned</v>
      </c>
      <c r="AB283" t="s">
        <v>25</v>
      </c>
      <c r="AC283">
        <f t="shared" si="4"/>
        <v>30</v>
      </c>
    </row>
    <row r="284" spans="1:29" x14ac:dyDescent="0.25">
      <c r="A284" t="s">
        <v>384</v>
      </c>
      <c r="B284" t="s">
        <v>385</v>
      </c>
      <c r="C284" s="1">
        <v>45689</v>
      </c>
      <c r="D284">
        <v>50</v>
      </c>
      <c r="E284" t="str">
        <f>IF(Table1[[#This Row],[Age]]&lt;=19,"Teenager",
 IF(Table1[[#This Row],[Age]]&lt;=29,"Young Adult",
 IF(Table1[[#This Row],[Age]]&lt;=39,"Adult",
 IF(Table1[[#This Row],[Age]]&lt;=54,"Middle-Aged Adult",
 IF(Table1[[#This Row],[Age]]&lt;=64,"Pre-Retirement",
 "Senior/Retiree")))))</f>
        <v>Middle-Aged Adult</v>
      </c>
      <c r="F284" t="s">
        <v>54</v>
      </c>
      <c r="G284" t="e">
        <f>VLOOKUP(Table1[[#This Row],[State]],#REF!,2,FALSE)</f>
        <v>#REF!</v>
      </c>
      <c r="H284" t="s">
        <v>41</v>
      </c>
      <c r="I284">
        <f>COUNTIF(A:A,Table1[[#This Row],[Customer ID]])</f>
        <v>1</v>
      </c>
      <c r="J284" t="str">
        <f>IF(Table1[[#This Row],[Device Count]]&gt;1,"Multiple Devices", "Single Device")</f>
        <v>Single Device</v>
      </c>
      <c r="K284" t="s">
        <v>30</v>
      </c>
      <c r="L284" s="26">
        <v>4</v>
      </c>
      <c r="M284" t="s">
        <v>114</v>
      </c>
      <c r="N284">
        <v>46</v>
      </c>
      <c r="O28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84" t="s">
        <v>42</v>
      </c>
      <c r="Q284" s="2">
        <v>9000</v>
      </c>
      <c r="R284">
        <v>15</v>
      </c>
      <c r="S284" s="3">
        <v>135000</v>
      </c>
      <c r="T284" s="3">
        <f>SUMIF(A:A,Table1[[#This Row],[Customer ID]],S:S)</f>
        <v>135000</v>
      </c>
      <c r="U284" s="3" t="str" cm="1">
        <f t="array" ref="U284">_xlfn.SWITCH(TRUE,
Table1[[#This Row],[Total user revenue]]&gt;=1500000,"High-Premium",
Table1[[#This Row],[Total user revenue]]&gt;=500000,"Premium",
Table1[[#This Row],[Total user revenue]]&gt;=100000,"Standard",
"Basic")</f>
        <v>Standard</v>
      </c>
      <c r="V284" s="32">
        <f>SUMIF(A:A,Table1[[#This Row],[Customer ID]],W:W)</f>
        <v>188.62</v>
      </c>
      <c r="W284">
        <v>188.62</v>
      </c>
      <c r="X284" t="s">
        <v>39</v>
      </c>
      <c r="Y284" s="6">
        <f>COUNTIFS(Table1[MTN Device],Table1[[#This Row],[MTN Device]],Table1[Customer Churn Status],"Yes")/COUNTIF(Table1[MTN Device],Table1[[#This Row],[MTN Device]])</f>
        <v>0.26754385964912281</v>
      </c>
      <c r="Z284">
        <f>IF(Table1[[#This Row],[Customer Churn Status]]="Yes", 1, 0)</f>
        <v>0</v>
      </c>
      <c r="AA284" t="str">
        <f>IF(Table1[[#This Row],[Reasons for Churn]]= "No reason", "No Reason", "Churned")</f>
        <v>No Reason</v>
      </c>
      <c r="AB284" t="s">
        <v>1083</v>
      </c>
      <c r="AC284">
        <f t="shared" si="4"/>
        <v>30</v>
      </c>
    </row>
    <row r="285" spans="1:29" x14ac:dyDescent="0.25">
      <c r="A285" t="s">
        <v>386</v>
      </c>
      <c r="B285" t="s">
        <v>387</v>
      </c>
      <c r="C285" s="1">
        <v>45689</v>
      </c>
      <c r="D285">
        <v>50</v>
      </c>
      <c r="E285" t="str">
        <f>IF(Table1[[#This Row],[Age]]&lt;=19,"Teenager",
 IF(Table1[[#This Row],[Age]]&lt;=29,"Young Adult",
 IF(Table1[[#This Row],[Age]]&lt;=39,"Adult",
 IF(Table1[[#This Row],[Age]]&lt;=54,"Middle-Aged Adult",
 IF(Table1[[#This Row],[Age]]&lt;=64,"Pre-Retirement",
 "Senior/Retiree")))))</f>
        <v>Middle-Aged Adult</v>
      </c>
      <c r="F285" t="s">
        <v>95</v>
      </c>
      <c r="G285" t="e">
        <f>VLOOKUP(Table1[[#This Row],[State]],#REF!,2,FALSE)</f>
        <v>#REF!</v>
      </c>
      <c r="H285" t="s">
        <v>29</v>
      </c>
      <c r="I285">
        <f>COUNTIF(A:A,Table1[[#This Row],[Customer ID]])</f>
        <v>3</v>
      </c>
      <c r="J285" t="str">
        <f>IF(Table1[[#This Row],[Device Count]]&gt;1,"Multiple Devices", "Single Device")</f>
        <v>Multiple Devices</v>
      </c>
      <c r="K285" t="s">
        <v>21</v>
      </c>
      <c r="L285" s="26">
        <v>4</v>
      </c>
      <c r="M285" t="s">
        <v>114</v>
      </c>
      <c r="N285">
        <v>6</v>
      </c>
      <c r="O28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285" t="s">
        <v>83</v>
      </c>
      <c r="Q285" s="2">
        <v>1000</v>
      </c>
      <c r="R285">
        <v>3</v>
      </c>
      <c r="S285" s="3">
        <v>3000</v>
      </c>
      <c r="T285" s="3">
        <f>SUMIF(A:A,Table1[[#This Row],[Customer ID]],S:S)</f>
        <v>1317000</v>
      </c>
      <c r="U285" s="3" t="str" cm="1">
        <f t="array" ref="U285">_xlfn.SWITCH(TRUE,
Table1[[#This Row],[Total user revenue]]&gt;=1500000,"High-Premium",
Table1[[#This Row],[Total user revenue]]&gt;=500000,"Premium",
Table1[[#This Row],[Total user revenue]]&gt;=100000,"Standard",
"Basic")</f>
        <v>Premium</v>
      </c>
      <c r="V285" s="32">
        <f>SUMIF(A:A,Table1[[#This Row],[Customer ID]],W:W)</f>
        <v>193.88000000000002</v>
      </c>
      <c r="W285">
        <v>71.11</v>
      </c>
      <c r="X285" t="s">
        <v>39</v>
      </c>
      <c r="Y285" s="6">
        <f>COUNTIFS(Table1[MTN Device],Table1[[#This Row],[MTN Device]],Table1[Customer Churn Status],"Yes")/COUNTIF(Table1[MTN Device],Table1[[#This Row],[MTN Device]])</f>
        <v>0.3122923588039867</v>
      </c>
      <c r="Z285">
        <f>IF(Table1[[#This Row],[Customer Churn Status]]="Yes", 1, 0)</f>
        <v>0</v>
      </c>
      <c r="AA285" t="str">
        <f>IF(Table1[[#This Row],[Reasons for Churn]]= "No reason", "No Reason", "Churned")</f>
        <v>No Reason</v>
      </c>
      <c r="AB285" t="s">
        <v>1083</v>
      </c>
      <c r="AC285">
        <f t="shared" si="4"/>
        <v>50</v>
      </c>
    </row>
    <row r="286" spans="1:29" x14ac:dyDescent="0.25">
      <c r="A286" t="s">
        <v>386</v>
      </c>
      <c r="B286" t="s">
        <v>387</v>
      </c>
      <c r="C286" s="1">
        <v>45689</v>
      </c>
      <c r="D286">
        <v>50</v>
      </c>
      <c r="E286" t="str">
        <f>IF(Table1[[#This Row],[Age]]&lt;=19,"Teenager",
 IF(Table1[[#This Row],[Age]]&lt;=29,"Young Adult",
 IF(Table1[[#This Row],[Age]]&lt;=39,"Adult",
 IF(Table1[[#This Row],[Age]]&lt;=54,"Middle-Aged Adult",
 IF(Table1[[#This Row],[Age]]&lt;=64,"Pre-Retirement",
 "Senior/Retiree")))))</f>
        <v>Middle-Aged Adult</v>
      </c>
      <c r="F286" t="s">
        <v>95</v>
      </c>
      <c r="G286" t="e">
        <f>VLOOKUP(Table1[[#This Row],[State]],#REF!,2,FALSE)</f>
        <v>#REF!</v>
      </c>
      <c r="H286" t="s">
        <v>41</v>
      </c>
      <c r="I286">
        <f>COUNTIF(A:A,Table1[[#This Row],[Customer ID]])</f>
        <v>3</v>
      </c>
      <c r="J286" t="str">
        <f>IF(Table1[[#This Row],[Device Count]]&gt;1,"Multiple Devices", "Single Device")</f>
        <v>Multiple Devices</v>
      </c>
      <c r="K286" t="s">
        <v>21</v>
      </c>
      <c r="L286" s="26">
        <v>4</v>
      </c>
      <c r="M286" t="s">
        <v>114</v>
      </c>
      <c r="N286">
        <v>6</v>
      </c>
      <c r="O28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286" t="s">
        <v>62</v>
      </c>
      <c r="Q286" s="2">
        <v>24000</v>
      </c>
      <c r="R286">
        <v>11</v>
      </c>
      <c r="S286" s="3">
        <v>264000</v>
      </c>
      <c r="T286" s="3">
        <f>SUMIF(A:A,Table1[[#This Row],[Customer ID]],S:S)</f>
        <v>1317000</v>
      </c>
      <c r="U286" s="3" t="str" cm="1">
        <f t="array" ref="U286">_xlfn.SWITCH(TRUE,
Table1[[#This Row],[Total user revenue]]&gt;=1500000,"High-Premium",
Table1[[#This Row],[Total user revenue]]&gt;=500000,"Premium",
Table1[[#This Row],[Total user revenue]]&gt;=100000,"Standard",
"Basic")</f>
        <v>Premium</v>
      </c>
      <c r="V286" s="32">
        <f>SUMIF(A:A,Table1[[#This Row],[Customer ID]],W:W)</f>
        <v>193.88000000000002</v>
      </c>
      <c r="W286">
        <v>119.81</v>
      </c>
      <c r="X286" t="s">
        <v>39</v>
      </c>
      <c r="Y286" s="6">
        <f>COUNTIFS(Table1[MTN Device],Table1[[#This Row],[MTN Device]],Table1[Customer Churn Status],"Yes")/COUNTIF(Table1[MTN Device],Table1[[#This Row],[MTN Device]])</f>
        <v>0.26754385964912281</v>
      </c>
      <c r="Z286">
        <f>IF(Table1[[#This Row],[Customer Churn Status]]="Yes", 1, 0)</f>
        <v>0</v>
      </c>
      <c r="AA286" t="str">
        <f>IF(Table1[[#This Row],[Reasons for Churn]]= "No reason", "No Reason", "Churned")</f>
        <v>No Reason</v>
      </c>
      <c r="AB286" t="s">
        <v>1083</v>
      </c>
      <c r="AC286">
        <f t="shared" si="4"/>
        <v>50</v>
      </c>
    </row>
    <row r="287" spans="1:29" x14ac:dyDescent="0.25">
      <c r="A287" t="s">
        <v>386</v>
      </c>
      <c r="B287" t="s">
        <v>387</v>
      </c>
      <c r="C287" s="1">
        <v>45689</v>
      </c>
      <c r="D287">
        <v>50</v>
      </c>
      <c r="E287" t="str">
        <f>IF(Table1[[#This Row],[Age]]&lt;=19,"Teenager",
 IF(Table1[[#This Row],[Age]]&lt;=29,"Young Adult",
 IF(Table1[[#This Row],[Age]]&lt;=39,"Adult",
 IF(Table1[[#This Row],[Age]]&lt;=54,"Middle-Aged Adult",
 IF(Table1[[#This Row],[Age]]&lt;=64,"Pre-Retirement",
 "Senior/Retiree")))))</f>
        <v>Middle-Aged Adult</v>
      </c>
      <c r="F287" t="s">
        <v>95</v>
      </c>
      <c r="G287" t="e">
        <f>VLOOKUP(Table1[[#This Row],[State]],#REF!,2,FALSE)</f>
        <v>#REF!</v>
      </c>
      <c r="H287" t="s">
        <v>36</v>
      </c>
      <c r="I287">
        <f>COUNTIF(A:A,Table1[[#This Row],[Customer ID]])</f>
        <v>3</v>
      </c>
      <c r="J287" t="str">
        <f>IF(Table1[[#This Row],[Device Count]]&gt;1,"Multiple Devices", "Single Device")</f>
        <v>Multiple Devices</v>
      </c>
      <c r="K287" t="s">
        <v>21</v>
      </c>
      <c r="L287" s="26">
        <v>4</v>
      </c>
      <c r="M287" t="s">
        <v>114</v>
      </c>
      <c r="N287">
        <v>6</v>
      </c>
      <c r="O28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287" t="s">
        <v>105</v>
      </c>
      <c r="Q287" s="2">
        <v>75000</v>
      </c>
      <c r="R287">
        <v>14</v>
      </c>
      <c r="S287" s="3">
        <v>1050000</v>
      </c>
      <c r="T287" s="3">
        <f>SUMIF(A:A,Table1[[#This Row],[Customer ID]],S:S)</f>
        <v>1317000</v>
      </c>
      <c r="U287" s="3" t="str" cm="1">
        <f t="array" ref="U287">_xlfn.SWITCH(TRUE,
Table1[[#This Row],[Total user revenue]]&gt;=1500000,"High-Premium",
Table1[[#This Row],[Total user revenue]]&gt;=500000,"Premium",
Table1[[#This Row],[Total user revenue]]&gt;=100000,"Standard",
"Basic")</f>
        <v>Premium</v>
      </c>
      <c r="V287" s="32">
        <f>SUMIF(A:A,Table1[[#This Row],[Customer ID]],W:W)</f>
        <v>193.88000000000002</v>
      </c>
      <c r="W287">
        <v>2.96</v>
      </c>
      <c r="X287" t="s">
        <v>39</v>
      </c>
      <c r="Y287" s="6">
        <f>COUNTIFS(Table1[MTN Device],Table1[[#This Row],[MTN Device]],Table1[Customer Churn Status],"Yes")/COUNTIF(Table1[MTN Device],Table1[[#This Row],[MTN Device]])</f>
        <v>0.27947598253275108</v>
      </c>
      <c r="Z287">
        <f>IF(Table1[[#This Row],[Customer Churn Status]]="Yes", 1, 0)</f>
        <v>0</v>
      </c>
      <c r="AA287" t="str">
        <f>IF(Table1[[#This Row],[Reasons for Churn]]= "No reason", "No Reason", "Churned")</f>
        <v>No Reason</v>
      </c>
      <c r="AB287" t="s">
        <v>1083</v>
      </c>
      <c r="AC287">
        <f t="shared" si="4"/>
        <v>50</v>
      </c>
    </row>
    <row r="288" spans="1:29" x14ac:dyDescent="0.25">
      <c r="A288" t="s">
        <v>388</v>
      </c>
      <c r="B288" t="s">
        <v>389</v>
      </c>
      <c r="C288" s="1">
        <v>45689</v>
      </c>
      <c r="D288">
        <v>26</v>
      </c>
      <c r="E288" t="str">
        <f>IF(Table1[[#This Row],[Age]]&lt;=19,"Teenager",
 IF(Table1[[#This Row],[Age]]&lt;=29,"Young Adult",
 IF(Table1[[#This Row],[Age]]&lt;=39,"Adult",
 IF(Table1[[#This Row],[Age]]&lt;=54,"Middle-Aged Adult",
 IF(Table1[[#This Row],[Age]]&lt;=64,"Pre-Retirement",
 "Senior/Retiree")))))</f>
        <v>Young Adult</v>
      </c>
      <c r="F288" t="s">
        <v>70</v>
      </c>
      <c r="G288" t="e">
        <f>VLOOKUP(Table1[[#This Row],[State]],#REF!,2,FALSE)</f>
        <v>#REF!</v>
      </c>
      <c r="H288" t="s">
        <v>29</v>
      </c>
      <c r="I288">
        <f>COUNTIF(A:A,Table1[[#This Row],[Customer ID]])</f>
        <v>2</v>
      </c>
      <c r="J288" t="str">
        <f>IF(Table1[[#This Row],[Device Count]]&gt;1,"Multiple Devices", "Single Device")</f>
        <v>Multiple Devices</v>
      </c>
      <c r="K288" t="s">
        <v>21</v>
      </c>
      <c r="L288" s="26">
        <v>2</v>
      </c>
      <c r="M288" t="s">
        <v>22</v>
      </c>
      <c r="N288">
        <v>44</v>
      </c>
      <c r="O28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88" t="s">
        <v>83</v>
      </c>
      <c r="Q288" s="2">
        <v>1000</v>
      </c>
      <c r="R288">
        <v>9</v>
      </c>
      <c r="S288" s="3">
        <v>9000</v>
      </c>
      <c r="T288" s="3">
        <f>SUMIF(A:A,Table1[[#This Row],[Customer ID]],S:S)</f>
        <v>52500</v>
      </c>
      <c r="U288" s="3" t="str" cm="1">
        <f t="array" ref="U288">_xlfn.SWITCH(TRUE,
Table1[[#This Row],[Total user revenue]]&gt;=1500000,"High-Premium",
Table1[[#This Row],[Total user revenue]]&gt;=500000,"Premium",
Table1[[#This Row],[Total user revenue]]&gt;=100000,"Standard",
"Basic")</f>
        <v>Basic</v>
      </c>
      <c r="V288" s="32">
        <f>SUMIF(A:A,Table1[[#This Row],[Customer ID]],W:W)</f>
        <v>94.16</v>
      </c>
      <c r="W288">
        <v>33.86</v>
      </c>
      <c r="X288" t="s">
        <v>24</v>
      </c>
      <c r="Y288" s="6">
        <f>COUNTIFS(Table1[MTN Device],Table1[[#This Row],[MTN Device]],Table1[Customer Churn Status],"Yes")/COUNTIF(Table1[MTN Device],Table1[[#This Row],[MTN Device]])</f>
        <v>0.3122923588039867</v>
      </c>
      <c r="Z288">
        <f>IF(Table1[[#This Row],[Customer Churn Status]]="Yes", 1, 0)</f>
        <v>1</v>
      </c>
      <c r="AA288" t="str">
        <f>IF(Table1[[#This Row],[Reasons for Churn]]= "No reason", "No Reason", "Churned")</f>
        <v>Churned</v>
      </c>
      <c r="AB288" t="s">
        <v>96</v>
      </c>
      <c r="AC288">
        <f t="shared" si="4"/>
        <v>50</v>
      </c>
    </row>
    <row r="289" spans="1:29" x14ac:dyDescent="0.25">
      <c r="A289" t="s">
        <v>388</v>
      </c>
      <c r="B289" t="s">
        <v>389</v>
      </c>
      <c r="C289" s="1">
        <v>45689</v>
      </c>
      <c r="D289">
        <v>26</v>
      </c>
      <c r="E289" t="str">
        <f>IF(Table1[[#This Row],[Age]]&lt;=19,"Teenager",
 IF(Table1[[#This Row],[Age]]&lt;=29,"Young Adult",
 IF(Table1[[#This Row],[Age]]&lt;=39,"Adult",
 IF(Table1[[#This Row],[Age]]&lt;=54,"Middle-Aged Adult",
 IF(Table1[[#This Row],[Age]]&lt;=64,"Pre-Retirement",
 "Senior/Retiree")))))</f>
        <v>Young Adult</v>
      </c>
      <c r="F289" t="s">
        <v>70</v>
      </c>
      <c r="G289" t="e">
        <f>VLOOKUP(Table1[[#This Row],[State]],#REF!,2,FALSE)</f>
        <v>#REF!</v>
      </c>
      <c r="H289" t="s">
        <v>41</v>
      </c>
      <c r="I289">
        <f>COUNTIF(A:A,Table1[[#This Row],[Customer ID]])</f>
        <v>2</v>
      </c>
      <c r="J289" t="str">
        <f>IF(Table1[[#This Row],[Device Count]]&gt;1,"Multiple Devices", "Single Device")</f>
        <v>Multiple Devices</v>
      </c>
      <c r="K289" t="s">
        <v>21</v>
      </c>
      <c r="L289" s="26">
        <v>2</v>
      </c>
      <c r="M289" t="s">
        <v>22</v>
      </c>
      <c r="N289">
        <v>44</v>
      </c>
      <c r="O28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89" t="s">
        <v>71</v>
      </c>
      <c r="Q289" s="2">
        <v>14500</v>
      </c>
      <c r="R289">
        <v>3</v>
      </c>
      <c r="S289" s="3">
        <v>43500</v>
      </c>
      <c r="T289" s="3">
        <f>SUMIF(A:A,Table1[[#This Row],[Customer ID]],S:S)</f>
        <v>52500</v>
      </c>
      <c r="U289" s="3" t="str" cm="1">
        <f t="array" ref="U289">_xlfn.SWITCH(TRUE,
Table1[[#This Row],[Total user revenue]]&gt;=1500000,"High-Premium",
Table1[[#This Row],[Total user revenue]]&gt;=500000,"Premium",
Table1[[#This Row],[Total user revenue]]&gt;=100000,"Standard",
"Basic")</f>
        <v>Basic</v>
      </c>
      <c r="V289" s="32">
        <f>SUMIF(A:A,Table1[[#This Row],[Customer ID]],W:W)</f>
        <v>94.16</v>
      </c>
      <c r="W289">
        <v>60.3</v>
      </c>
      <c r="X289" t="s">
        <v>24</v>
      </c>
      <c r="Y289" s="6">
        <f>COUNTIFS(Table1[MTN Device],Table1[[#This Row],[MTN Device]],Table1[Customer Churn Status],"Yes")/COUNTIF(Table1[MTN Device],Table1[[#This Row],[MTN Device]])</f>
        <v>0.26754385964912281</v>
      </c>
      <c r="Z289">
        <f>IF(Table1[[#This Row],[Customer Churn Status]]="Yes", 1, 0)</f>
        <v>1</v>
      </c>
      <c r="AA289" t="str">
        <f>IF(Table1[[#This Row],[Reasons for Churn]]= "No reason", "No Reason", "Churned")</f>
        <v>Churned</v>
      </c>
      <c r="AB289" t="s">
        <v>96</v>
      </c>
      <c r="AC289">
        <f t="shared" si="4"/>
        <v>50</v>
      </c>
    </row>
    <row r="290" spans="1:29" x14ac:dyDescent="0.25">
      <c r="A290" t="s">
        <v>390</v>
      </c>
      <c r="B290" t="s">
        <v>391</v>
      </c>
      <c r="C290" s="1">
        <v>45689</v>
      </c>
      <c r="D290">
        <v>48</v>
      </c>
      <c r="E290" t="str">
        <f>IF(Table1[[#This Row],[Age]]&lt;=19,"Teenager",
 IF(Table1[[#This Row],[Age]]&lt;=29,"Young Adult",
 IF(Table1[[#This Row],[Age]]&lt;=39,"Adult",
 IF(Table1[[#This Row],[Age]]&lt;=54,"Middle-Aged Adult",
 IF(Table1[[#This Row],[Age]]&lt;=64,"Pre-Retirement",
 "Senior/Retiree")))))</f>
        <v>Middle-Aged Adult</v>
      </c>
      <c r="F290" t="s">
        <v>70</v>
      </c>
      <c r="G290" t="e">
        <f>VLOOKUP(Table1[[#This Row],[State]],#REF!,2,FALSE)</f>
        <v>#REF!</v>
      </c>
      <c r="H290" t="s">
        <v>29</v>
      </c>
      <c r="I290">
        <f>COUNTIF(A:A,Table1[[#This Row],[Customer ID]])</f>
        <v>1</v>
      </c>
      <c r="J290" t="str">
        <f>IF(Table1[[#This Row],[Device Count]]&gt;1,"Multiple Devices", "Single Device")</f>
        <v>Single Device</v>
      </c>
      <c r="K290" t="s">
        <v>30</v>
      </c>
      <c r="L290" s="26">
        <v>4</v>
      </c>
      <c r="M290" t="s">
        <v>114</v>
      </c>
      <c r="N290">
        <v>39</v>
      </c>
      <c r="O29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90" t="s">
        <v>56</v>
      </c>
      <c r="Q290" s="2">
        <v>3500</v>
      </c>
      <c r="R290">
        <v>13</v>
      </c>
      <c r="S290" s="3">
        <v>45500</v>
      </c>
      <c r="T290" s="3">
        <f>SUMIF(A:A,Table1[[#This Row],[Customer ID]],S:S)</f>
        <v>45500</v>
      </c>
      <c r="U290" s="3" t="str" cm="1">
        <f t="array" ref="U290">_xlfn.SWITCH(TRUE,
Table1[[#This Row],[Total user revenue]]&gt;=1500000,"High-Premium",
Table1[[#This Row],[Total user revenue]]&gt;=500000,"Premium",
Table1[[#This Row],[Total user revenue]]&gt;=100000,"Standard",
"Basic")</f>
        <v>Basic</v>
      </c>
      <c r="V290" s="32">
        <f>SUMIF(A:A,Table1[[#This Row],[Customer ID]],W:W)</f>
        <v>168.4</v>
      </c>
      <c r="W290">
        <v>168.4</v>
      </c>
      <c r="X290" t="s">
        <v>24</v>
      </c>
      <c r="Y290" s="6">
        <f>COUNTIFS(Table1[MTN Device],Table1[[#This Row],[MTN Device]],Table1[Customer Churn Status],"Yes")/COUNTIF(Table1[MTN Device],Table1[[#This Row],[MTN Device]])</f>
        <v>0.3122923588039867</v>
      </c>
      <c r="Z290">
        <f>IF(Table1[[#This Row],[Customer Churn Status]]="Yes", 1, 0)</f>
        <v>1</v>
      </c>
      <c r="AA290" t="str">
        <f>IF(Table1[[#This Row],[Reasons for Churn]]= "No reason", "No Reason", "Churned")</f>
        <v>Churned</v>
      </c>
      <c r="AB290" t="s">
        <v>96</v>
      </c>
      <c r="AC290">
        <f t="shared" si="4"/>
        <v>30</v>
      </c>
    </row>
    <row r="291" spans="1:29" x14ac:dyDescent="0.25">
      <c r="A291" t="s">
        <v>392</v>
      </c>
      <c r="B291" t="s">
        <v>393</v>
      </c>
      <c r="C291" s="1">
        <v>45689</v>
      </c>
      <c r="D291">
        <v>72</v>
      </c>
      <c r="E291" t="str">
        <f>IF(Table1[[#This Row],[Age]]&lt;=19,"Teenager",
 IF(Table1[[#This Row],[Age]]&lt;=29,"Young Adult",
 IF(Table1[[#This Row],[Age]]&lt;=39,"Adult",
 IF(Table1[[#This Row],[Age]]&lt;=54,"Middle-Aged Adult",
 IF(Table1[[#This Row],[Age]]&lt;=64,"Pre-Retirement",
 "Senior/Retiree")))))</f>
        <v>Senior/Retiree</v>
      </c>
      <c r="F291" t="s">
        <v>157</v>
      </c>
      <c r="G291" t="e">
        <f>VLOOKUP(Table1[[#This Row],[State]],#REF!,2,FALSE)</f>
        <v>#REF!</v>
      </c>
      <c r="H291" t="s">
        <v>20</v>
      </c>
      <c r="I291">
        <f>COUNTIF(A:A,Table1[[#This Row],[Customer ID]])</f>
        <v>3</v>
      </c>
      <c r="J291" t="str">
        <f>IF(Table1[[#This Row],[Device Count]]&gt;1,"Multiple Devices", "Single Device")</f>
        <v>Multiple Devices</v>
      </c>
      <c r="K291" t="s">
        <v>30</v>
      </c>
      <c r="L291" s="26">
        <v>3</v>
      </c>
      <c r="M291" t="s">
        <v>50</v>
      </c>
      <c r="N291">
        <v>53</v>
      </c>
      <c r="O29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91" t="s">
        <v>46</v>
      </c>
      <c r="Q291" s="2">
        <v>4500</v>
      </c>
      <c r="R291">
        <v>11</v>
      </c>
      <c r="S291" s="3">
        <v>49500</v>
      </c>
      <c r="T291" s="3">
        <f>SUMIF(A:A,Table1[[#This Row],[Customer ID]],S:S)</f>
        <v>188000</v>
      </c>
      <c r="U291" s="3" t="str" cm="1">
        <f t="array" ref="U291">_xlfn.SWITCH(TRUE,
Table1[[#This Row],[Total user revenue]]&gt;=1500000,"High-Premium",
Table1[[#This Row],[Total user revenue]]&gt;=500000,"Premium",
Table1[[#This Row],[Total user revenue]]&gt;=100000,"Standard",
"Basic")</f>
        <v>Standard</v>
      </c>
      <c r="V291" s="32">
        <f>SUMIF(A:A,Table1[[#This Row],[Customer ID]],W:W)</f>
        <v>405.55</v>
      </c>
      <c r="W291">
        <v>192.93</v>
      </c>
      <c r="X291" t="s">
        <v>39</v>
      </c>
      <c r="Y291" s="6">
        <f>COUNTIFS(Table1[MTN Device],Table1[[#This Row],[MTN Device]],Table1[Customer Churn Status],"Yes")/COUNTIF(Table1[MTN Device],Table1[[#This Row],[MTN Device]])</f>
        <v>0.30092592592592593</v>
      </c>
      <c r="Z291">
        <f>IF(Table1[[#This Row],[Customer Churn Status]]="Yes", 1, 0)</f>
        <v>0</v>
      </c>
      <c r="AA291" t="str">
        <f>IF(Table1[[#This Row],[Reasons for Churn]]= "No reason", "No Reason", "Churned")</f>
        <v>No Reason</v>
      </c>
      <c r="AB291" t="s">
        <v>1083</v>
      </c>
      <c r="AC291">
        <f t="shared" si="4"/>
        <v>45</v>
      </c>
    </row>
    <row r="292" spans="1:29" x14ac:dyDescent="0.25">
      <c r="A292" t="s">
        <v>392</v>
      </c>
      <c r="B292" t="s">
        <v>393</v>
      </c>
      <c r="C292" s="1">
        <v>45689</v>
      </c>
      <c r="D292">
        <v>72</v>
      </c>
      <c r="E292" t="str">
        <f>IF(Table1[[#This Row],[Age]]&lt;=19,"Teenager",
 IF(Table1[[#This Row],[Age]]&lt;=29,"Young Adult",
 IF(Table1[[#This Row],[Age]]&lt;=39,"Adult",
 IF(Table1[[#This Row],[Age]]&lt;=54,"Middle-Aged Adult",
 IF(Table1[[#This Row],[Age]]&lt;=64,"Pre-Retirement",
 "Senior/Retiree")))))</f>
        <v>Senior/Retiree</v>
      </c>
      <c r="F292" t="s">
        <v>157</v>
      </c>
      <c r="G292" t="e">
        <f>VLOOKUP(Table1[[#This Row],[State]],#REF!,2,FALSE)</f>
        <v>#REF!</v>
      </c>
      <c r="H292" t="s">
        <v>29</v>
      </c>
      <c r="I292">
        <f>COUNTIF(A:A,Table1[[#This Row],[Customer ID]])</f>
        <v>3</v>
      </c>
      <c r="J292" t="str">
        <f>IF(Table1[[#This Row],[Device Count]]&gt;1,"Multiple Devices", "Single Device")</f>
        <v>Multiple Devices</v>
      </c>
      <c r="K292" t="s">
        <v>30</v>
      </c>
      <c r="L292" s="26">
        <v>3</v>
      </c>
      <c r="M292" t="s">
        <v>50</v>
      </c>
      <c r="N292">
        <v>53</v>
      </c>
      <c r="O29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92" t="s">
        <v>40</v>
      </c>
      <c r="Q292" s="2">
        <v>500</v>
      </c>
      <c r="R292">
        <v>16</v>
      </c>
      <c r="S292" s="3">
        <v>8000</v>
      </c>
      <c r="T292" s="3">
        <f>SUMIF(A:A,Table1[[#This Row],[Customer ID]],S:S)</f>
        <v>188000</v>
      </c>
      <c r="U292" s="3" t="str" cm="1">
        <f t="array" ref="U292">_xlfn.SWITCH(TRUE,
Table1[[#This Row],[Total user revenue]]&gt;=1500000,"High-Premium",
Table1[[#This Row],[Total user revenue]]&gt;=500000,"Premium",
Table1[[#This Row],[Total user revenue]]&gt;=100000,"Standard",
"Basic")</f>
        <v>Standard</v>
      </c>
      <c r="V292" s="32">
        <f>SUMIF(A:A,Table1[[#This Row],[Customer ID]],W:W)</f>
        <v>405.55</v>
      </c>
      <c r="W292">
        <v>147.11000000000001</v>
      </c>
      <c r="X292" t="s">
        <v>39</v>
      </c>
      <c r="Y292" s="6">
        <f>COUNTIFS(Table1[MTN Device],Table1[[#This Row],[MTN Device]],Table1[Customer Churn Status],"Yes")/COUNTIF(Table1[MTN Device],Table1[[#This Row],[MTN Device]])</f>
        <v>0.3122923588039867</v>
      </c>
      <c r="Z292">
        <f>IF(Table1[[#This Row],[Customer Churn Status]]="Yes", 1, 0)</f>
        <v>0</v>
      </c>
      <c r="AA292" t="str">
        <f>IF(Table1[[#This Row],[Reasons for Churn]]= "No reason", "No Reason", "Churned")</f>
        <v>No Reason</v>
      </c>
      <c r="AB292" t="s">
        <v>1083</v>
      </c>
      <c r="AC292">
        <f t="shared" si="4"/>
        <v>45</v>
      </c>
    </row>
    <row r="293" spans="1:29" x14ac:dyDescent="0.25">
      <c r="A293" t="s">
        <v>392</v>
      </c>
      <c r="B293" t="s">
        <v>393</v>
      </c>
      <c r="C293" s="1">
        <v>45689</v>
      </c>
      <c r="D293">
        <v>72</v>
      </c>
      <c r="E293" t="str">
        <f>IF(Table1[[#This Row],[Age]]&lt;=19,"Teenager",
 IF(Table1[[#This Row],[Age]]&lt;=29,"Young Adult",
 IF(Table1[[#This Row],[Age]]&lt;=39,"Adult",
 IF(Table1[[#This Row],[Age]]&lt;=54,"Middle-Aged Adult",
 IF(Table1[[#This Row],[Age]]&lt;=64,"Pre-Retirement",
 "Senior/Retiree")))))</f>
        <v>Senior/Retiree</v>
      </c>
      <c r="F293" t="s">
        <v>157</v>
      </c>
      <c r="G293" t="e">
        <f>VLOOKUP(Table1[[#This Row],[State]],#REF!,2,FALSE)</f>
        <v>#REF!</v>
      </c>
      <c r="H293" t="s">
        <v>36</v>
      </c>
      <c r="I293">
        <f>COUNTIF(A:A,Table1[[#This Row],[Customer ID]])</f>
        <v>3</v>
      </c>
      <c r="J293" t="str">
        <f>IF(Table1[[#This Row],[Device Count]]&gt;1,"Multiple Devices", "Single Device")</f>
        <v>Multiple Devices</v>
      </c>
      <c r="K293" t="s">
        <v>30</v>
      </c>
      <c r="L293" s="26">
        <v>3</v>
      </c>
      <c r="M293" t="s">
        <v>50</v>
      </c>
      <c r="N293">
        <v>53</v>
      </c>
      <c r="O29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93" t="s">
        <v>71</v>
      </c>
      <c r="Q293" s="2">
        <v>14500</v>
      </c>
      <c r="R293">
        <v>9</v>
      </c>
      <c r="S293" s="3">
        <v>130500</v>
      </c>
      <c r="T293" s="3">
        <f>SUMIF(A:A,Table1[[#This Row],[Customer ID]],S:S)</f>
        <v>188000</v>
      </c>
      <c r="U293" s="3" t="str" cm="1">
        <f t="array" ref="U293">_xlfn.SWITCH(TRUE,
Table1[[#This Row],[Total user revenue]]&gt;=1500000,"High-Premium",
Table1[[#This Row],[Total user revenue]]&gt;=500000,"Premium",
Table1[[#This Row],[Total user revenue]]&gt;=100000,"Standard",
"Basic")</f>
        <v>Standard</v>
      </c>
      <c r="V293" s="32">
        <f>SUMIF(A:A,Table1[[#This Row],[Customer ID]],W:W)</f>
        <v>405.55</v>
      </c>
      <c r="W293">
        <v>65.510000000000005</v>
      </c>
      <c r="X293" t="s">
        <v>39</v>
      </c>
      <c r="Y293" s="6">
        <f>COUNTIFS(Table1[MTN Device],Table1[[#This Row],[MTN Device]],Table1[Customer Churn Status],"Yes")/COUNTIF(Table1[MTN Device],Table1[[#This Row],[MTN Device]])</f>
        <v>0.27947598253275108</v>
      </c>
      <c r="Z293">
        <f>IF(Table1[[#This Row],[Customer Churn Status]]="Yes", 1, 0)</f>
        <v>0</v>
      </c>
      <c r="AA293" t="str">
        <f>IF(Table1[[#This Row],[Reasons for Churn]]= "No reason", "No Reason", "Churned")</f>
        <v>No Reason</v>
      </c>
      <c r="AB293" t="s">
        <v>1083</v>
      </c>
      <c r="AC293">
        <f t="shared" si="4"/>
        <v>45</v>
      </c>
    </row>
    <row r="294" spans="1:29" x14ac:dyDescent="0.25">
      <c r="A294" t="s">
        <v>394</v>
      </c>
      <c r="B294" t="s">
        <v>395</v>
      </c>
      <c r="C294" s="1">
        <v>45689</v>
      </c>
      <c r="D294">
        <v>62</v>
      </c>
      <c r="E294" t="str">
        <f>IF(Table1[[#This Row],[Age]]&lt;=19,"Teenager",
 IF(Table1[[#This Row],[Age]]&lt;=29,"Young Adult",
 IF(Table1[[#This Row],[Age]]&lt;=39,"Adult",
 IF(Table1[[#This Row],[Age]]&lt;=54,"Middle-Aged Adult",
 IF(Table1[[#This Row],[Age]]&lt;=64,"Pre-Retirement",
 "Senior/Retiree")))))</f>
        <v>Pre-Retirement</v>
      </c>
      <c r="F294" t="s">
        <v>176</v>
      </c>
      <c r="G294" t="e">
        <f>VLOOKUP(Table1[[#This Row],[State]],#REF!,2,FALSE)</f>
        <v>#REF!</v>
      </c>
      <c r="H294" t="s">
        <v>20</v>
      </c>
      <c r="I294">
        <f>COUNTIF(A:A,Table1[[#This Row],[Customer ID]])</f>
        <v>2</v>
      </c>
      <c r="J294" t="str">
        <f>IF(Table1[[#This Row],[Device Count]]&gt;1,"Multiple Devices", "Single Device")</f>
        <v>Multiple Devices</v>
      </c>
      <c r="K294" t="s">
        <v>21</v>
      </c>
      <c r="L294" s="26">
        <v>5</v>
      </c>
      <c r="M294" t="s">
        <v>55</v>
      </c>
      <c r="N294">
        <v>38</v>
      </c>
      <c r="O29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94" t="s">
        <v>51</v>
      </c>
      <c r="Q294" s="2">
        <v>9000</v>
      </c>
      <c r="R294">
        <v>3</v>
      </c>
      <c r="S294" s="3">
        <v>27000</v>
      </c>
      <c r="T294" s="3">
        <f>SUMIF(A:A,Table1[[#This Row],[Customer ID]],S:S)</f>
        <v>64500</v>
      </c>
      <c r="U294" s="3" t="str" cm="1">
        <f t="array" ref="U294">_xlfn.SWITCH(TRUE,
Table1[[#This Row],[Total user revenue]]&gt;=1500000,"High-Premium",
Table1[[#This Row],[Total user revenue]]&gt;=500000,"Premium",
Table1[[#This Row],[Total user revenue]]&gt;=100000,"Standard",
"Basic")</f>
        <v>Basic</v>
      </c>
      <c r="V294" s="32">
        <f>SUMIF(A:A,Table1[[#This Row],[Customer ID]],W:W)</f>
        <v>301.10000000000002</v>
      </c>
      <c r="W294">
        <v>166.34</v>
      </c>
      <c r="X294" t="s">
        <v>24</v>
      </c>
      <c r="Y294" s="6">
        <f>COUNTIFS(Table1[MTN Device],Table1[[#This Row],[MTN Device]],Table1[Customer Churn Status],"Yes")/COUNTIF(Table1[MTN Device],Table1[[#This Row],[MTN Device]])</f>
        <v>0.30092592592592593</v>
      </c>
      <c r="Z294">
        <f>IF(Table1[[#This Row],[Customer Churn Status]]="Yes", 1, 0)</f>
        <v>1</v>
      </c>
      <c r="AA294" t="str">
        <f>IF(Table1[[#This Row],[Reasons for Churn]]= "No reason", "No Reason", "Churned")</f>
        <v>Churned</v>
      </c>
      <c r="AB294" t="s">
        <v>284</v>
      </c>
      <c r="AC294">
        <f t="shared" si="4"/>
        <v>25</v>
      </c>
    </row>
    <row r="295" spans="1:29" x14ac:dyDescent="0.25">
      <c r="A295" t="s">
        <v>394</v>
      </c>
      <c r="B295" t="s">
        <v>395</v>
      </c>
      <c r="C295" s="1">
        <v>45689</v>
      </c>
      <c r="D295">
        <v>62</v>
      </c>
      <c r="E295" t="str">
        <f>IF(Table1[[#This Row],[Age]]&lt;=19,"Teenager",
 IF(Table1[[#This Row],[Age]]&lt;=29,"Young Adult",
 IF(Table1[[#This Row],[Age]]&lt;=39,"Adult",
 IF(Table1[[#This Row],[Age]]&lt;=54,"Middle-Aged Adult",
 IF(Table1[[#This Row],[Age]]&lt;=64,"Pre-Retirement",
 "Senior/Retiree")))))</f>
        <v>Pre-Retirement</v>
      </c>
      <c r="F295" t="s">
        <v>176</v>
      </c>
      <c r="G295" t="e">
        <f>VLOOKUP(Table1[[#This Row],[State]],#REF!,2,FALSE)</f>
        <v>#REF!</v>
      </c>
      <c r="H295" t="s">
        <v>29</v>
      </c>
      <c r="I295">
        <f>COUNTIF(A:A,Table1[[#This Row],[Customer ID]])</f>
        <v>2</v>
      </c>
      <c r="J295" t="str">
        <f>IF(Table1[[#This Row],[Device Count]]&gt;1,"Multiple Devices", "Single Device")</f>
        <v>Multiple Devices</v>
      </c>
      <c r="K295" t="s">
        <v>21</v>
      </c>
      <c r="L295" s="26">
        <v>5</v>
      </c>
      <c r="M295" t="s">
        <v>55</v>
      </c>
      <c r="N295">
        <v>38</v>
      </c>
      <c r="O29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95" t="s">
        <v>87</v>
      </c>
      <c r="Q295" s="2">
        <v>7500</v>
      </c>
      <c r="R295">
        <v>5</v>
      </c>
      <c r="S295" s="3">
        <v>37500</v>
      </c>
      <c r="T295" s="3">
        <f>SUMIF(A:A,Table1[[#This Row],[Customer ID]],S:S)</f>
        <v>64500</v>
      </c>
      <c r="U295" s="3" t="str" cm="1">
        <f t="array" ref="U295">_xlfn.SWITCH(TRUE,
Table1[[#This Row],[Total user revenue]]&gt;=1500000,"High-Premium",
Table1[[#This Row],[Total user revenue]]&gt;=500000,"Premium",
Table1[[#This Row],[Total user revenue]]&gt;=100000,"Standard",
"Basic")</f>
        <v>Basic</v>
      </c>
      <c r="V295" s="32">
        <f>SUMIF(A:A,Table1[[#This Row],[Customer ID]],W:W)</f>
        <v>301.10000000000002</v>
      </c>
      <c r="W295">
        <v>134.76</v>
      </c>
      <c r="X295" t="s">
        <v>24</v>
      </c>
      <c r="Y295" s="6">
        <f>COUNTIFS(Table1[MTN Device],Table1[[#This Row],[MTN Device]],Table1[Customer Churn Status],"Yes")/COUNTIF(Table1[MTN Device],Table1[[#This Row],[MTN Device]])</f>
        <v>0.3122923588039867</v>
      </c>
      <c r="Z295">
        <f>IF(Table1[[#This Row],[Customer Churn Status]]="Yes", 1, 0)</f>
        <v>1</v>
      </c>
      <c r="AA295" t="str">
        <f>IF(Table1[[#This Row],[Reasons for Churn]]= "No reason", "No Reason", "Churned")</f>
        <v>Churned</v>
      </c>
      <c r="AB295" t="s">
        <v>284</v>
      </c>
      <c r="AC295">
        <f t="shared" si="4"/>
        <v>25</v>
      </c>
    </row>
    <row r="296" spans="1:29" x14ac:dyDescent="0.25">
      <c r="A296" t="s">
        <v>396</v>
      </c>
      <c r="B296" t="s">
        <v>397</v>
      </c>
      <c r="C296" s="1">
        <v>45689</v>
      </c>
      <c r="D296">
        <v>46</v>
      </c>
      <c r="E296" t="str">
        <f>IF(Table1[[#This Row],[Age]]&lt;=19,"Teenager",
 IF(Table1[[#This Row],[Age]]&lt;=29,"Young Adult",
 IF(Table1[[#This Row],[Age]]&lt;=39,"Adult",
 IF(Table1[[#This Row],[Age]]&lt;=54,"Middle-Aged Adult",
 IF(Table1[[#This Row],[Age]]&lt;=64,"Pre-Retirement",
 "Senior/Retiree")))))</f>
        <v>Middle-Aged Adult</v>
      </c>
      <c r="F296" t="s">
        <v>143</v>
      </c>
      <c r="G296" t="e">
        <f>VLOOKUP(Table1[[#This Row],[State]],#REF!,2,FALSE)</f>
        <v>#REF!</v>
      </c>
      <c r="H296" t="s">
        <v>29</v>
      </c>
      <c r="I296">
        <f>COUNTIF(A:A,Table1[[#This Row],[Customer ID]])</f>
        <v>2</v>
      </c>
      <c r="J296" t="str">
        <f>IF(Table1[[#This Row],[Device Count]]&gt;1,"Multiple Devices", "Single Device")</f>
        <v>Multiple Devices</v>
      </c>
      <c r="K296" t="s">
        <v>21</v>
      </c>
      <c r="L296" s="26">
        <v>4</v>
      </c>
      <c r="M296" t="s">
        <v>114</v>
      </c>
      <c r="N296">
        <v>46</v>
      </c>
      <c r="O29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96" t="s">
        <v>193</v>
      </c>
      <c r="Q296" s="2">
        <v>6500</v>
      </c>
      <c r="R296">
        <v>14</v>
      </c>
      <c r="S296" s="3">
        <v>91000</v>
      </c>
      <c r="T296" s="3">
        <f>SUMIF(A:A,Table1[[#This Row],[Customer ID]],S:S)</f>
        <v>199000</v>
      </c>
      <c r="U296" s="3" t="str" cm="1">
        <f t="array" ref="U296">_xlfn.SWITCH(TRUE,
Table1[[#This Row],[Total user revenue]]&gt;=1500000,"High-Premium",
Table1[[#This Row],[Total user revenue]]&gt;=500000,"Premium",
Table1[[#This Row],[Total user revenue]]&gt;=100000,"Standard",
"Basic")</f>
        <v>Standard</v>
      </c>
      <c r="V296" s="32">
        <f>SUMIF(A:A,Table1[[#This Row],[Customer ID]],W:W)</f>
        <v>342.99</v>
      </c>
      <c r="W296">
        <v>184.74</v>
      </c>
      <c r="X296" t="s">
        <v>24</v>
      </c>
      <c r="Y296" s="6">
        <f>COUNTIFS(Table1[MTN Device],Table1[[#This Row],[MTN Device]],Table1[Customer Churn Status],"Yes")/COUNTIF(Table1[MTN Device],Table1[[#This Row],[MTN Device]])</f>
        <v>0.3122923588039867</v>
      </c>
      <c r="Z296">
        <f>IF(Table1[[#This Row],[Customer Churn Status]]="Yes", 1, 0)</f>
        <v>1</v>
      </c>
      <c r="AA296" t="str">
        <f>IF(Table1[[#This Row],[Reasons for Churn]]= "No reason", "No Reason", "Churned")</f>
        <v>Churned</v>
      </c>
      <c r="AB296" t="s">
        <v>25</v>
      </c>
      <c r="AC296">
        <f t="shared" si="4"/>
        <v>30</v>
      </c>
    </row>
    <row r="297" spans="1:29" x14ac:dyDescent="0.25">
      <c r="A297" t="s">
        <v>396</v>
      </c>
      <c r="B297" t="s">
        <v>397</v>
      </c>
      <c r="C297" s="1">
        <v>45689</v>
      </c>
      <c r="D297">
        <v>46</v>
      </c>
      <c r="E297" t="str">
        <f>IF(Table1[[#This Row],[Age]]&lt;=19,"Teenager",
 IF(Table1[[#This Row],[Age]]&lt;=29,"Young Adult",
 IF(Table1[[#This Row],[Age]]&lt;=39,"Adult",
 IF(Table1[[#This Row],[Age]]&lt;=54,"Middle-Aged Adult",
 IF(Table1[[#This Row],[Age]]&lt;=64,"Pre-Retirement",
 "Senior/Retiree")))))</f>
        <v>Middle-Aged Adult</v>
      </c>
      <c r="F297" t="s">
        <v>143</v>
      </c>
      <c r="G297" t="e">
        <f>VLOOKUP(Table1[[#This Row],[State]],#REF!,2,FALSE)</f>
        <v>#REF!</v>
      </c>
      <c r="H297" t="s">
        <v>36</v>
      </c>
      <c r="I297">
        <f>COUNTIF(A:A,Table1[[#This Row],[Customer ID]])</f>
        <v>2</v>
      </c>
      <c r="J297" t="str">
        <f>IF(Table1[[#This Row],[Device Count]]&gt;1,"Multiple Devices", "Single Device")</f>
        <v>Multiple Devices</v>
      </c>
      <c r="K297" t="s">
        <v>21</v>
      </c>
      <c r="L297" s="26">
        <v>4</v>
      </c>
      <c r="M297" t="s">
        <v>114</v>
      </c>
      <c r="N297">
        <v>46</v>
      </c>
      <c r="O29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97" t="s">
        <v>42</v>
      </c>
      <c r="Q297" s="2">
        <v>9000</v>
      </c>
      <c r="R297">
        <v>12</v>
      </c>
      <c r="S297" s="3">
        <v>108000</v>
      </c>
      <c r="T297" s="3">
        <f>SUMIF(A:A,Table1[[#This Row],[Customer ID]],S:S)</f>
        <v>199000</v>
      </c>
      <c r="U297" s="3" t="str" cm="1">
        <f t="array" ref="U297">_xlfn.SWITCH(TRUE,
Table1[[#This Row],[Total user revenue]]&gt;=1500000,"High-Premium",
Table1[[#This Row],[Total user revenue]]&gt;=500000,"Premium",
Table1[[#This Row],[Total user revenue]]&gt;=100000,"Standard",
"Basic")</f>
        <v>Standard</v>
      </c>
      <c r="V297" s="32">
        <f>SUMIF(A:A,Table1[[#This Row],[Customer ID]],W:W)</f>
        <v>342.99</v>
      </c>
      <c r="W297">
        <v>158.25</v>
      </c>
      <c r="X297" t="s">
        <v>24</v>
      </c>
      <c r="Y297" s="6">
        <f>COUNTIFS(Table1[MTN Device],Table1[[#This Row],[MTN Device]],Table1[Customer Churn Status],"Yes")/COUNTIF(Table1[MTN Device],Table1[[#This Row],[MTN Device]])</f>
        <v>0.27947598253275108</v>
      </c>
      <c r="Z297">
        <f>IF(Table1[[#This Row],[Customer Churn Status]]="Yes", 1, 0)</f>
        <v>1</v>
      </c>
      <c r="AA297" t="str">
        <f>IF(Table1[[#This Row],[Reasons for Churn]]= "No reason", "No Reason", "Churned")</f>
        <v>Churned</v>
      </c>
      <c r="AB297" t="s">
        <v>25</v>
      </c>
      <c r="AC297">
        <f t="shared" si="4"/>
        <v>30</v>
      </c>
    </row>
    <row r="298" spans="1:29" x14ac:dyDescent="0.25">
      <c r="A298" t="s">
        <v>398</v>
      </c>
      <c r="B298" t="s">
        <v>399</v>
      </c>
      <c r="C298" s="1">
        <v>45717</v>
      </c>
      <c r="D298">
        <v>26</v>
      </c>
      <c r="E298" t="str">
        <f>IF(Table1[[#This Row],[Age]]&lt;=19,"Teenager",
 IF(Table1[[#This Row],[Age]]&lt;=29,"Young Adult",
 IF(Table1[[#This Row],[Age]]&lt;=39,"Adult",
 IF(Table1[[#This Row],[Age]]&lt;=54,"Middle-Aged Adult",
 IF(Table1[[#This Row],[Age]]&lt;=64,"Pre-Retirement",
 "Senior/Retiree")))))</f>
        <v>Young Adult</v>
      </c>
      <c r="F298" t="s">
        <v>95</v>
      </c>
      <c r="G298" t="e">
        <f>VLOOKUP(Table1[[#This Row],[State]],#REF!,2,FALSE)</f>
        <v>#REF!</v>
      </c>
      <c r="H298" t="s">
        <v>29</v>
      </c>
      <c r="I298">
        <f>COUNTIF(A:A,Table1[[#This Row],[Customer ID]])</f>
        <v>1</v>
      </c>
      <c r="J298" t="str">
        <f>IF(Table1[[#This Row],[Device Count]]&gt;1,"Multiple Devices", "Single Device")</f>
        <v>Single Device</v>
      </c>
      <c r="K298" t="s">
        <v>21</v>
      </c>
      <c r="L298" s="26">
        <v>2</v>
      </c>
      <c r="M298" t="s">
        <v>22</v>
      </c>
      <c r="N298">
        <v>43</v>
      </c>
      <c r="O29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298" t="s">
        <v>56</v>
      </c>
      <c r="Q298" s="2">
        <v>3500</v>
      </c>
      <c r="R298">
        <v>14</v>
      </c>
      <c r="S298" s="3">
        <v>49000</v>
      </c>
      <c r="T298" s="3">
        <f>SUMIF(A:A,Table1[[#This Row],[Customer ID]],S:S)</f>
        <v>49000</v>
      </c>
      <c r="U298" s="3" t="str" cm="1">
        <f t="array" ref="U298">_xlfn.SWITCH(TRUE,
Table1[[#This Row],[Total user revenue]]&gt;=1500000,"High-Premium",
Table1[[#This Row],[Total user revenue]]&gt;=500000,"Premium",
Table1[[#This Row],[Total user revenue]]&gt;=100000,"Standard",
"Basic")</f>
        <v>Basic</v>
      </c>
      <c r="V298" s="32">
        <f>SUMIF(A:A,Table1[[#This Row],[Customer ID]],W:W)</f>
        <v>193.16</v>
      </c>
      <c r="W298">
        <v>193.16</v>
      </c>
      <c r="X298" t="s">
        <v>39</v>
      </c>
      <c r="Y298" s="6">
        <f>COUNTIFS(Table1[MTN Device],Table1[[#This Row],[MTN Device]],Table1[Customer Churn Status],"Yes")/COUNTIF(Table1[MTN Device],Table1[[#This Row],[MTN Device]])</f>
        <v>0.3122923588039867</v>
      </c>
      <c r="Z298">
        <f>IF(Table1[[#This Row],[Customer Churn Status]]="Yes", 1, 0)</f>
        <v>0</v>
      </c>
      <c r="AA298" t="str">
        <f>IF(Table1[[#This Row],[Reasons for Churn]]= "No reason", "No Reason", "Churned")</f>
        <v>No Reason</v>
      </c>
      <c r="AB298" t="s">
        <v>1083</v>
      </c>
      <c r="AC298">
        <f t="shared" si="4"/>
        <v>60</v>
      </c>
    </row>
    <row r="299" spans="1:29" x14ac:dyDescent="0.25">
      <c r="A299" t="s">
        <v>400</v>
      </c>
      <c r="B299" t="s">
        <v>401</v>
      </c>
      <c r="C299" s="1">
        <v>45689</v>
      </c>
      <c r="D299">
        <v>17</v>
      </c>
      <c r="E299" t="str">
        <f>IF(Table1[[#This Row],[Age]]&lt;=19,"Teenager",
 IF(Table1[[#This Row],[Age]]&lt;=29,"Young Adult",
 IF(Table1[[#This Row],[Age]]&lt;=39,"Adult",
 IF(Table1[[#This Row],[Age]]&lt;=54,"Middle-Aged Adult",
 IF(Table1[[#This Row],[Age]]&lt;=64,"Pre-Retirement",
 "Senior/Retiree")))))</f>
        <v>Teenager</v>
      </c>
      <c r="F299" t="s">
        <v>95</v>
      </c>
      <c r="G299" t="e">
        <f>VLOOKUP(Table1[[#This Row],[State]],#REF!,2,FALSE)</f>
        <v>#REF!</v>
      </c>
      <c r="H299" t="s">
        <v>20</v>
      </c>
      <c r="I299">
        <f>COUNTIF(A:A,Table1[[#This Row],[Customer ID]])</f>
        <v>2</v>
      </c>
      <c r="J299" t="str">
        <f>IF(Table1[[#This Row],[Device Count]]&gt;1,"Multiple Devices", "Single Device")</f>
        <v>Multiple Devices</v>
      </c>
      <c r="K299" t="s">
        <v>30</v>
      </c>
      <c r="L299" s="26">
        <v>4</v>
      </c>
      <c r="M299" t="s">
        <v>114</v>
      </c>
      <c r="N299">
        <v>15</v>
      </c>
      <c r="O29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299" t="s">
        <v>46</v>
      </c>
      <c r="Q299" s="2">
        <v>4500</v>
      </c>
      <c r="R299">
        <v>10</v>
      </c>
      <c r="S299" s="3">
        <v>45000</v>
      </c>
      <c r="T299" s="3">
        <f>SUMIF(A:A,Table1[[#This Row],[Customer ID]],S:S)</f>
        <v>61500</v>
      </c>
      <c r="U299" s="3" t="str" cm="1">
        <f t="array" ref="U299">_xlfn.SWITCH(TRUE,
Table1[[#This Row],[Total user revenue]]&gt;=1500000,"High-Premium",
Table1[[#This Row],[Total user revenue]]&gt;=500000,"Premium",
Table1[[#This Row],[Total user revenue]]&gt;=100000,"Standard",
"Basic")</f>
        <v>Basic</v>
      </c>
      <c r="V299" s="32">
        <f>SUMIF(A:A,Table1[[#This Row],[Customer ID]],W:W)</f>
        <v>280.96000000000004</v>
      </c>
      <c r="W299">
        <v>96.81</v>
      </c>
      <c r="X299" t="s">
        <v>39</v>
      </c>
      <c r="Y299" s="6">
        <f>COUNTIFS(Table1[MTN Device],Table1[[#This Row],[MTN Device]],Table1[Customer Churn Status],"Yes")/COUNTIF(Table1[MTN Device],Table1[[#This Row],[MTN Device]])</f>
        <v>0.30092592592592593</v>
      </c>
      <c r="Z299">
        <f>IF(Table1[[#This Row],[Customer Churn Status]]="Yes", 1, 0)</f>
        <v>0</v>
      </c>
      <c r="AA299" t="str">
        <f>IF(Table1[[#This Row],[Reasons for Churn]]= "No reason", "No Reason", "Churned")</f>
        <v>No Reason</v>
      </c>
      <c r="AB299" t="s">
        <v>1083</v>
      </c>
      <c r="AC299">
        <f t="shared" si="4"/>
        <v>35</v>
      </c>
    </row>
    <row r="300" spans="1:29" x14ac:dyDescent="0.25">
      <c r="A300" t="s">
        <v>400</v>
      </c>
      <c r="B300" t="s">
        <v>401</v>
      </c>
      <c r="C300" s="1">
        <v>45689</v>
      </c>
      <c r="D300">
        <v>17</v>
      </c>
      <c r="E300" t="str">
        <f>IF(Table1[[#This Row],[Age]]&lt;=19,"Teenager",
 IF(Table1[[#This Row],[Age]]&lt;=29,"Young Adult",
 IF(Table1[[#This Row],[Age]]&lt;=39,"Adult",
 IF(Table1[[#This Row],[Age]]&lt;=54,"Middle-Aged Adult",
 IF(Table1[[#This Row],[Age]]&lt;=64,"Pre-Retirement",
 "Senior/Retiree")))))</f>
        <v>Teenager</v>
      </c>
      <c r="F300" t="s">
        <v>95</v>
      </c>
      <c r="G300" t="e">
        <f>VLOOKUP(Table1[[#This Row],[State]],#REF!,2,FALSE)</f>
        <v>#REF!</v>
      </c>
      <c r="H300" t="s">
        <v>29</v>
      </c>
      <c r="I300">
        <f>COUNTIF(A:A,Table1[[#This Row],[Customer ID]])</f>
        <v>2</v>
      </c>
      <c r="J300" t="str">
        <f>IF(Table1[[#This Row],[Device Count]]&gt;1,"Multiple Devices", "Single Device")</f>
        <v>Multiple Devices</v>
      </c>
      <c r="K300" t="s">
        <v>30</v>
      </c>
      <c r="L300" s="26">
        <v>4</v>
      </c>
      <c r="M300" t="s">
        <v>114</v>
      </c>
      <c r="N300">
        <v>15</v>
      </c>
      <c r="O30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00" t="s">
        <v>31</v>
      </c>
      <c r="Q300" s="2">
        <v>5500</v>
      </c>
      <c r="R300">
        <v>3</v>
      </c>
      <c r="S300" s="3">
        <v>16500</v>
      </c>
      <c r="T300" s="3">
        <f>SUMIF(A:A,Table1[[#This Row],[Customer ID]],S:S)</f>
        <v>61500</v>
      </c>
      <c r="U300" s="3" t="str" cm="1">
        <f t="array" ref="U300">_xlfn.SWITCH(TRUE,
Table1[[#This Row],[Total user revenue]]&gt;=1500000,"High-Premium",
Table1[[#This Row],[Total user revenue]]&gt;=500000,"Premium",
Table1[[#This Row],[Total user revenue]]&gt;=100000,"Standard",
"Basic")</f>
        <v>Basic</v>
      </c>
      <c r="V300" s="32">
        <f>SUMIF(A:A,Table1[[#This Row],[Customer ID]],W:W)</f>
        <v>280.96000000000004</v>
      </c>
      <c r="W300">
        <v>184.15</v>
      </c>
      <c r="X300" t="s">
        <v>39</v>
      </c>
      <c r="Y300" s="6">
        <f>COUNTIFS(Table1[MTN Device],Table1[[#This Row],[MTN Device]],Table1[Customer Churn Status],"Yes")/COUNTIF(Table1[MTN Device],Table1[[#This Row],[MTN Device]])</f>
        <v>0.3122923588039867</v>
      </c>
      <c r="Z300">
        <f>IF(Table1[[#This Row],[Customer Churn Status]]="Yes", 1, 0)</f>
        <v>0</v>
      </c>
      <c r="AA300" t="str">
        <f>IF(Table1[[#This Row],[Reasons for Churn]]= "No reason", "No Reason", "Churned")</f>
        <v>No Reason</v>
      </c>
      <c r="AB300" t="s">
        <v>1083</v>
      </c>
      <c r="AC300">
        <f t="shared" si="4"/>
        <v>35</v>
      </c>
    </row>
    <row r="301" spans="1:29" x14ac:dyDescent="0.25">
      <c r="A301" t="s">
        <v>402</v>
      </c>
      <c r="B301" t="s">
        <v>403</v>
      </c>
      <c r="C301" s="1">
        <v>45689</v>
      </c>
      <c r="D301">
        <v>34</v>
      </c>
      <c r="E301" t="str">
        <f>IF(Table1[[#This Row],[Age]]&lt;=19,"Teenager",
 IF(Table1[[#This Row],[Age]]&lt;=29,"Young Adult",
 IF(Table1[[#This Row],[Age]]&lt;=39,"Adult",
 IF(Table1[[#This Row],[Age]]&lt;=54,"Middle-Aged Adult",
 IF(Table1[[#This Row],[Age]]&lt;=64,"Pre-Retirement",
 "Senior/Retiree")))))</f>
        <v>Adult</v>
      </c>
      <c r="F301" t="s">
        <v>152</v>
      </c>
      <c r="G301" t="e">
        <f>VLOOKUP(Table1[[#This Row],[State]],#REF!,2,FALSE)</f>
        <v>#REF!</v>
      </c>
      <c r="H301" t="s">
        <v>29</v>
      </c>
      <c r="I301">
        <f>COUNTIF(A:A,Table1[[#This Row],[Customer ID]])</f>
        <v>2</v>
      </c>
      <c r="J301" t="str">
        <f>IF(Table1[[#This Row],[Device Count]]&gt;1,"Multiple Devices", "Single Device")</f>
        <v>Multiple Devices</v>
      </c>
      <c r="K301" t="s">
        <v>30</v>
      </c>
      <c r="L301" s="26">
        <v>2</v>
      </c>
      <c r="M301" t="s">
        <v>22</v>
      </c>
      <c r="N301">
        <v>22</v>
      </c>
      <c r="O30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01" t="s">
        <v>31</v>
      </c>
      <c r="Q301" s="2">
        <v>5500</v>
      </c>
      <c r="R301">
        <v>15</v>
      </c>
      <c r="S301" s="3">
        <v>82500</v>
      </c>
      <c r="T301" s="3">
        <f>SUMIF(A:A,Table1[[#This Row],[Customer ID]],S:S)</f>
        <v>142500</v>
      </c>
      <c r="U301" s="3" t="str" cm="1">
        <f t="array" ref="U301">_xlfn.SWITCH(TRUE,
Table1[[#This Row],[Total user revenue]]&gt;=1500000,"High-Premium",
Table1[[#This Row],[Total user revenue]]&gt;=500000,"Premium",
Table1[[#This Row],[Total user revenue]]&gt;=100000,"Standard",
"Basic")</f>
        <v>Standard</v>
      </c>
      <c r="V301" s="32">
        <f>SUMIF(A:A,Table1[[#This Row],[Customer ID]],W:W)</f>
        <v>158.44</v>
      </c>
      <c r="W301">
        <v>144.54</v>
      </c>
      <c r="X301" t="s">
        <v>39</v>
      </c>
      <c r="Y301" s="6">
        <f>COUNTIFS(Table1[MTN Device],Table1[[#This Row],[MTN Device]],Table1[Customer Churn Status],"Yes")/COUNTIF(Table1[MTN Device],Table1[[#This Row],[MTN Device]])</f>
        <v>0.3122923588039867</v>
      </c>
      <c r="Z301">
        <f>IF(Table1[[#This Row],[Customer Churn Status]]="Yes", 1, 0)</f>
        <v>0</v>
      </c>
      <c r="AA301" t="str">
        <f>IF(Table1[[#This Row],[Reasons for Churn]]= "No reason", "No Reason", "Churned")</f>
        <v>No Reason</v>
      </c>
      <c r="AB301" t="s">
        <v>1083</v>
      </c>
      <c r="AC301">
        <f t="shared" si="4"/>
        <v>65</v>
      </c>
    </row>
    <row r="302" spans="1:29" x14ac:dyDescent="0.25">
      <c r="A302" t="s">
        <v>402</v>
      </c>
      <c r="B302" t="s">
        <v>403</v>
      </c>
      <c r="C302" s="1">
        <v>45689</v>
      </c>
      <c r="D302">
        <v>34</v>
      </c>
      <c r="E302" t="str">
        <f>IF(Table1[[#This Row],[Age]]&lt;=19,"Teenager",
 IF(Table1[[#This Row],[Age]]&lt;=29,"Young Adult",
 IF(Table1[[#This Row],[Age]]&lt;=39,"Adult",
 IF(Table1[[#This Row],[Age]]&lt;=54,"Middle-Aged Adult",
 IF(Table1[[#This Row],[Age]]&lt;=64,"Pre-Retirement",
 "Senior/Retiree")))))</f>
        <v>Adult</v>
      </c>
      <c r="F302" t="s">
        <v>152</v>
      </c>
      <c r="G302" t="e">
        <f>VLOOKUP(Table1[[#This Row],[State]],#REF!,2,FALSE)</f>
        <v>#REF!</v>
      </c>
      <c r="H302" t="s">
        <v>41</v>
      </c>
      <c r="I302">
        <f>COUNTIF(A:A,Table1[[#This Row],[Customer ID]])</f>
        <v>2</v>
      </c>
      <c r="J302" t="str">
        <f>IF(Table1[[#This Row],[Device Count]]&gt;1,"Multiple Devices", "Single Device")</f>
        <v>Multiple Devices</v>
      </c>
      <c r="K302" t="s">
        <v>30</v>
      </c>
      <c r="L302" s="26">
        <v>2</v>
      </c>
      <c r="M302" t="s">
        <v>22</v>
      </c>
      <c r="N302">
        <v>22</v>
      </c>
      <c r="O30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02" t="s">
        <v>65</v>
      </c>
      <c r="Q302" s="2">
        <v>30000</v>
      </c>
      <c r="R302">
        <v>2</v>
      </c>
      <c r="S302" s="3">
        <v>60000</v>
      </c>
      <c r="T302" s="3">
        <f>SUMIF(A:A,Table1[[#This Row],[Customer ID]],S:S)</f>
        <v>142500</v>
      </c>
      <c r="U302" s="3" t="str" cm="1">
        <f t="array" ref="U302">_xlfn.SWITCH(TRUE,
Table1[[#This Row],[Total user revenue]]&gt;=1500000,"High-Premium",
Table1[[#This Row],[Total user revenue]]&gt;=500000,"Premium",
Table1[[#This Row],[Total user revenue]]&gt;=100000,"Standard",
"Basic")</f>
        <v>Standard</v>
      </c>
      <c r="V302" s="32">
        <f>SUMIF(A:A,Table1[[#This Row],[Customer ID]],W:W)</f>
        <v>158.44</v>
      </c>
      <c r="W302">
        <v>13.9</v>
      </c>
      <c r="X302" t="s">
        <v>39</v>
      </c>
      <c r="Y302" s="6">
        <f>COUNTIFS(Table1[MTN Device],Table1[[#This Row],[MTN Device]],Table1[Customer Churn Status],"Yes")/COUNTIF(Table1[MTN Device],Table1[[#This Row],[MTN Device]])</f>
        <v>0.26754385964912281</v>
      </c>
      <c r="Z302">
        <f>IF(Table1[[#This Row],[Customer Churn Status]]="Yes", 1, 0)</f>
        <v>0</v>
      </c>
      <c r="AA302" t="str">
        <f>IF(Table1[[#This Row],[Reasons for Churn]]= "No reason", "No Reason", "Churned")</f>
        <v>No Reason</v>
      </c>
      <c r="AB302" t="s">
        <v>1083</v>
      </c>
      <c r="AC302">
        <f t="shared" si="4"/>
        <v>65</v>
      </c>
    </row>
    <row r="303" spans="1:29" x14ac:dyDescent="0.25">
      <c r="A303" t="s">
        <v>404</v>
      </c>
      <c r="B303" t="s">
        <v>405</v>
      </c>
      <c r="C303" s="1">
        <v>45689</v>
      </c>
      <c r="D303">
        <v>18</v>
      </c>
      <c r="E303" t="str">
        <f>IF(Table1[[#This Row],[Age]]&lt;=19,"Teenager",
 IF(Table1[[#This Row],[Age]]&lt;=29,"Young Adult",
 IF(Table1[[#This Row],[Age]]&lt;=39,"Adult",
 IF(Table1[[#This Row],[Age]]&lt;=54,"Middle-Aged Adult",
 IF(Table1[[#This Row],[Age]]&lt;=64,"Pre-Retirement",
 "Senior/Retiree")))))</f>
        <v>Teenager</v>
      </c>
      <c r="F303" t="s">
        <v>157</v>
      </c>
      <c r="G303" t="e">
        <f>VLOOKUP(Table1[[#This Row],[State]],#REF!,2,FALSE)</f>
        <v>#REF!</v>
      </c>
      <c r="H303" t="s">
        <v>20</v>
      </c>
      <c r="I303">
        <f>COUNTIF(A:A,Table1[[#This Row],[Customer ID]])</f>
        <v>2</v>
      </c>
      <c r="J303" t="str">
        <f>IF(Table1[[#This Row],[Device Count]]&gt;1,"Multiple Devices", "Single Device")</f>
        <v>Multiple Devices</v>
      </c>
      <c r="K303" t="s">
        <v>21</v>
      </c>
      <c r="L303" s="26">
        <v>2</v>
      </c>
      <c r="M303" t="s">
        <v>22</v>
      </c>
      <c r="N303">
        <v>44</v>
      </c>
      <c r="O30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03" t="s">
        <v>46</v>
      </c>
      <c r="Q303" s="2">
        <v>4500</v>
      </c>
      <c r="R303">
        <v>13</v>
      </c>
      <c r="S303" s="3">
        <v>58500</v>
      </c>
      <c r="T303" s="3">
        <f>SUMIF(A:A,Table1[[#This Row],[Customer ID]],S:S)</f>
        <v>66900</v>
      </c>
      <c r="U303" s="3" t="str" cm="1">
        <f t="array" ref="U303">_xlfn.SWITCH(TRUE,
Table1[[#This Row],[Total user revenue]]&gt;=1500000,"High-Premium",
Table1[[#This Row],[Total user revenue]]&gt;=500000,"Premium",
Table1[[#This Row],[Total user revenue]]&gt;=100000,"Standard",
"Basic")</f>
        <v>Basic</v>
      </c>
      <c r="V303" s="32">
        <f>SUMIF(A:A,Table1[[#This Row],[Customer ID]],W:W)</f>
        <v>84.44</v>
      </c>
      <c r="W303">
        <v>46.76</v>
      </c>
      <c r="X303" t="s">
        <v>39</v>
      </c>
      <c r="Y303" s="6">
        <f>COUNTIFS(Table1[MTN Device],Table1[[#This Row],[MTN Device]],Table1[Customer Churn Status],"Yes")/COUNTIF(Table1[MTN Device],Table1[[#This Row],[MTN Device]])</f>
        <v>0.30092592592592593</v>
      </c>
      <c r="Z303">
        <f>IF(Table1[[#This Row],[Customer Churn Status]]="Yes", 1, 0)</f>
        <v>0</v>
      </c>
      <c r="AA303" t="str">
        <f>IF(Table1[[#This Row],[Reasons for Churn]]= "No reason", "No Reason", "Churned")</f>
        <v>No Reason</v>
      </c>
      <c r="AB303" t="s">
        <v>1083</v>
      </c>
      <c r="AC303">
        <f t="shared" si="4"/>
        <v>50</v>
      </c>
    </row>
    <row r="304" spans="1:29" x14ac:dyDescent="0.25">
      <c r="A304" t="s">
        <v>404</v>
      </c>
      <c r="B304" t="s">
        <v>405</v>
      </c>
      <c r="C304" s="1">
        <v>45689</v>
      </c>
      <c r="D304">
        <v>18</v>
      </c>
      <c r="E304" t="str">
        <f>IF(Table1[[#This Row],[Age]]&lt;=19,"Teenager",
 IF(Table1[[#This Row],[Age]]&lt;=29,"Young Adult",
 IF(Table1[[#This Row],[Age]]&lt;=39,"Adult",
 IF(Table1[[#This Row],[Age]]&lt;=54,"Middle-Aged Adult",
 IF(Table1[[#This Row],[Age]]&lt;=64,"Pre-Retirement",
 "Senior/Retiree")))))</f>
        <v>Teenager</v>
      </c>
      <c r="F304" t="s">
        <v>157</v>
      </c>
      <c r="G304" t="e">
        <f>VLOOKUP(Table1[[#This Row],[State]],#REF!,2,FALSE)</f>
        <v>#REF!</v>
      </c>
      <c r="H304" t="s">
        <v>29</v>
      </c>
      <c r="I304">
        <f>COUNTIF(A:A,Table1[[#This Row],[Customer ID]])</f>
        <v>2</v>
      </c>
      <c r="J304" t="str">
        <f>IF(Table1[[#This Row],[Device Count]]&gt;1,"Multiple Devices", "Single Device")</f>
        <v>Multiple Devices</v>
      </c>
      <c r="K304" t="s">
        <v>21</v>
      </c>
      <c r="L304" s="26">
        <v>2</v>
      </c>
      <c r="M304" t="s">
        <v>22</v>
      </c>
      <c r="N304">
        <v>44</v>
      </c>
      <c r="O30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04" t="s">
        <v>164</v>
      </c>
      <c r="Q304" s="2">
        <v>600</v>
      </c>
      <c r="R304">
        <v>14</v>
      </c>
      <c r="S304" s="3">
        <v>8400</v>
      </c>
      <c r="T304" s="3">
        <f>SUMIF(A:A,Table1[[#This Row],[Customer ID]],S:S)</f>
        <v>66900</v>
      </c>
      <c r="U304" s="3" t="str" cm="1">
        <f t="array" ref="U304">_xlfn.SWITCH(TRUE,
Table1[[#This Row],[Total user revenue]]&gt;=1500000,"High-Premium",
Table1[[#This Row],[Total user revenue]]&gt;=500000,"Premium",
Table1[[#This Row],[Total user revenue]]&gt;=100000,"Standard",
"Basic")</f>
        <v>Basic</v>
      </c>
      <c r="V304" s="32">
        <f>SUMIF(A:A,Table1[[#This Row],[Customer ID]],W:W)</f>
        <v>84.44</v>
      </c>
      <c r="W304">
        <v>37.68</v>
      </c>
      <c r="X304" t="s">
        <v>39</v>
      </c>
      <c r="Y304" s="6">
        <f>COUNTIFS(Table1[MTN Device],Table1[[#This Row],[MTN Device]],Table1[Customer Churn Status],"Yes")/COUNTIF(Table1[MTN Device],Table1[[#This Row],[MTN Device]])</f>
        <v>0.3122923588039867</v>
      </c>
      <c r="Z304">
        <f>IF(Table1[[#This Row],[Customer Churn Status]]="Yes", 1, 0)</f>
        <v>0</v>
      </c>
      <c r="AA304" t="str">
        <f>IF(Table1[[#This Row],[Reasons for Churn]]= "No reason", "No Reason", "Churned")</f>
        <v>No Reason</v>
      </c>
      <c r="AB304" t="s">
        <v>1083</v>
      </c>
      <c r="AC304">
        <f t="shared" si="4"/>
        <v>50</v>
      </c>
    </row>
    <row r="305" spans="1:29" x14ac:dyDescent="0.25">
      <c r="A305" t="s">
        <v>406</v>
      </c>
      <c r="B305" t="s">
        <v>407</v>
      </c>
      <c r="C305" s="1">
        <v>45717</v>
      </c>
      <c r="D305">
        <v>29</v>
      </c>
      <c r="E305" t="str">
        <f>IF(Table1[[#This Row],[Age]]&lt;=19,"Teenager",
 IF(Table1[[#This Row],[Age]]&lt;=29,"Young Adult",
 IF(Table1[[#This Row],[Age]]&lt;=39,"Adult",
 IF(Table1[[#This Row],[Age]]&lt;=54,"Middle-Aged Adult",
 IF(Table1[[#This Row],[Age]]&lt;=64,"Pre-Retirement",
 "Senior/Retiree")))))</f>
        <v>Young Adult</v>
      </c>
      <c r="F305" t="s">
        <v>86</v>
      </c>
      <c r="G305" t="e">
        <f>VLOOKUP(Table1[[#This Row],[State]],#REF!,2,FALSE)</f>
        <v>#REF!</v>
      </c>
      <c r="H305" t="s">
        <v>29</v>
      </c>
      <c r="I305">
        <f>COUNTIF(A:A,Table1[[#This Row],[Customer ID]])</f>
        <v>2</v>
      </c>
      <c r="J305" t="str">
        <f>IF(Table1[[#This Row],[Device Count]]&gt;1,"Multiple Devices", "Single Device")</f>
        <v>Multiple Devices</v>
      </c>
      <c r="K305" t="s">
        <v>21</v>
      </c>
      <c r="L305" s="26">
        <v>2</v>
      </c>
      <c r="M305" t="s">
        <v>22</v>
      </c>
      <c r="N305">
        <v>24</v>
      </c>
      <c r="O30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05" t="s">
        <v>56</v>
      </c>
      <c r="Q305" s="2">
        <v>3500</v>
      </c>
      <c r="R305">
        <v>20</v>
      </c>
      <c r="S305" s="3">
        <v>70000</v>
      </c>
      <c r="T305" s="3">
        <f>SUMIF(A:A,Table1[[#This Row],[Customer ID]],S:S)</f>
        <v>970000</v>
      </c>
      <c r="U305" s="3" t="str" cm="1">
        <f t="array" ref="U305">_xlfn.SWITCH(TRUE,
Table1[[#This Row],[Total user revenue]]&gt;=1500000,"High-Premium",
Table1[[#This Row],[Total user revenue]]&gt;=500000,"Premium",
Table1[[#This Row],[Total user revenue]]&gt;=100000,"Standard",
"Basic")</f>
        <v>Premium</v>
      </c>
      <c r="V305" s="32">
        <f>SUMIF(A:A,Table1[[#This Row],[Customer ID]],W:W)</f>
        <v>237.20999999999998</v>
      </c>
      <c r="W305">
        <v>119.6</v>
      </c>
      <c r="X305" t="s">
        <v>39</v>
      </c>
      <c r="Y305" s="6">
        <f>COUNTIFS(Table1[MTN Device],Table1[[#This Row],[MTN Device]],Table1[Customer Churn Status],"Yes")/COUNTIF(Table1[MTN Device],Table1[[#This Row],[MTN Device]])</f>
        <v>0.3122923588039867</v>
      </c>
      <c r="Z305">
        <f>IF(Table1[[#This Row],[Customer Churn Status]]="Yes", 1, 0)</f>
        <v>0</v>
      </c>
      <c r="AA305" t="str">
        <f>IF(Table1[[#This Row],[Reasons for Churn]]= "No reason", "No Reason", "Churned")</f>
        <v>No Reason</v>
      </c>
      <c r="AB305" t="s">
        <v>1083</v>
      </c>
      <c r="AC305">
        <f t="shared" si="4"/>
        <v>65</v>
      </c>
    </row>
    <row r="306" spans="1:29" x14ac:dyDescent="0.25">
      <c r="A306" t="s">
        <v>406</v>
      </c>
      <c r="B306" t="s">
        <v>407</v>
      </c>
      <c r="C306" s="1">
        <v>45717</v>
      </c>
      <c r="D306">
        <v>29</v>
      </c>
      <c r="E306" t="str">
        <f>IF(Table1[[#This Row],[Age]]&lt;=19,"Teenager",
 IF(Table1[[#This Row],[Age]]&lt;=29,"Young Adult",
 IF(Table1[[#This Row],[Age]]&lt;=39,"Adult",
 IF(Table1[[#This Row],[Age]]&lt;=54,"Middle-Aged Adult",
 IF(Table1[[#This Row],[Age]]&lt;=64,"Pre-Retirement",
 "Senior/Retiree")))))</f>
        <v>Young Adult</v>
      </c>
      <c r="F306" t="s">
        <v>86</v>
      </c>
      <c r="G306" t="e">
        <f>VLOOKUP(Table1[[#This Row],[State]],#REF!,2,FALSE)</f>
        <v>#REF!</v>
      </c>
      <c r="H306" t="s">
        <v>36</v>
      </c>
      <c r="I306">
        <f>COUNTIF(A:A,Table1[[#This Row],[Customer ID]])</f>
        <v>2</v>
      </c>
      <c r="J306" t="str">
        <f>IF(Table1[[#This Row],[Device Count]]&gt;1,"Multiple Devices", "Single Device")</f>
        <v>Multiple Devices</v>
      </c>
      <c r="K306" t="s">
        <v>21</v>
      </c>
      <c r="L306" s="26">
        <v>2</v>
      </c>
      <c r="M306" t="s">
        <v>22</v>
      </c>
      <c r="N306">
        <v>24</v>
      </c>
      <c r="O30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06" t="s">
        <v>105</v>
      </c>
      <c r="Q306" s="2">
        <v>75000</v>
      </c>
      <c r="R306">
        <v>12</v>
      </c>
      <c r="S306" s="3">
        <v>900000</v>
      </c>
      <c r="T306" s="3">
        <f>SUMIF(A:A,Table1[[#This Row],[Customer ID]],S:S)</f>
        <v>970000</v>
      </c>
      <c r="U306" s="3" t="str" cm="1">
        <f t="array" ref="U306">_xlfn.SWITCH(TRUE,
Table1[[#This Row],[Total user revenue]]&gt;=1500000,"High-Premium",
Table1[[#This Row],[Total user revenue]]&gt;=500000,"Premium",
Table1[[#This Row],[Total user revenue]]&gt;=100000,"Standard",
"Basic")</f>
        <v>Premium</v>
      </c>
      <c r="V306" s="32">
        <f>SUMIF(A:A,Table1[[#This Row],[Customer ID]],W:W)</f>
        <v>237.20999999999998</v>
      </c>
      <c r="W306">
        <v>117.61</v>
      </c>
      <c r="X306" t="s">
        <v>39</v>
      </c>
      <c r="Y306" s="6">
        <f>COUNTIFS(Table1[MTN Device],Table1[[#This Row],[MTN Device]],Table1[Customer Churn Status],"Yes")/COUNTIF(Table1[MTN Device],Table1[[#This Row],[MTN Device]])</f>
        <v>0.27947598253275108</v>
      </c>
      <c r="Z306">
        <f>IF(Table1[[#This Row],[Customer Churn Status]]="Yes", 1, 0)</f>
        <v>0</v>
      </c>
      <c r="AA306" t="str">
        <f>IF(Table1[[#This Row],[Reasons for Churn]]= "No reason", "No Reason", "Churned")</f>
        <v>No Reason</v>
      </c>
      <c r="AB306" t="s">
        <v>1083</v>
      </c>
      <c r="AC306">
        <f t="shared" si="4"/>
        <v>65</v>
      </c>
    </row>
    <row r="307" spans="1:29" x14ac:dyDescent="0.25">
      <c r="A307" t="s">
        <v>408</v>
      </c>
      <c r="B307" t="s">
        <v>409</v>
      </c>
      <c r="C307" s="1">
        <v>45658</v>
      </c>
      <c r="D307">
        <v>74</v>
      </c>
      <c r="E307" t="str">
        <f>IF(Table1[[#This Row],[Age]]&lt;=19,"Teenager",
 IF(Table1[[#This Row],[Age]]&lt;=29,"Young Adult",
 IF(Table1[[#This Row],[Age]]&lt;=39,"Adult",
 IF(Table1[[#This Row],[Age]]&lt;=54,"Middle-Aged Adult",
 IF(Table1[[#This Row],[Age]]&lt;=64,"Pre-Retirement",
 "Senior/Retiree")))))</f>
        <v>Senior/Retiree</v>
      </c>
      <c r="F307" t="s">
        <v>131</v>
      </c>
      <c r="G307" t="e">
        <f>VLOOKUP(Table1[[#This Row],[State]],#REF!,2,FALSE)</f>
        <v>#REF!</v>
      </c>
      <c r="H307" t="s">
        <v>36</v>
      </c>
      <c r="I307">
        <f>COUNTIF(A:A,Table1[[#This Row],[Customer ID]])</f>
        <v>1</v>
      </c>
      <c r="J307" t="str">
        <f>IF(Table1[[#This Row],[Device Count]]&gt;1,"Multiple Devices", "Single Device")</f>
        <v>Single Device</v>
      </c>
      <c r="K307" t="s">
        <v>30</v>
      </c>
      <c r="L307" s="26">
        <v>2</v>
      </c>
      <c r="M307" t="s">
        <v>22</v>
      </c>
      <c r="N307">
        <v>59</v>
      </c>
      <c r="O30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07" t="s">
        <v>38</v>
      </c>
      <c r="Q307" s="2">
        <v>20000</v>
      </c>
      <c r="R307">
        <v>5</v>
      </c>
      <c r="S307" s="3">
        <v>100000</v>
      </c>
      <c r="T307" s="3">
        <f>SUMIF(A:A,Table1[[#This Row],[Customer ID]],S:S)</f>
        <v>100000</v>
      </c>
      <c r="U307" s="3" t="str" cm="1">
        <f t="array" ref="U307">_xlfn.SWITCH(TRUE,
Table1[[#This Row],[Total user revenue]]&gt;=1500000,"High-Premium",
Table1[[#This Row],[Total user revenue]]&gt;=500000,"Premium",
Table1[[#This Row],[Total user revenue]]&gt;=100000,"Standard",
"Basic")</f>
        <v>Standard</v>
      </c>
      <c r="V307" s="32">
        <f>SUMIF(A:A,Table1[[#This Row],[Customer ID]],W:W)</f>
        <v>37.020000000000003</v>
      </c>
      <c r="W307">
        <v>37.020000000000003</v>
      </c>
      <c r="X307" t="s">
        <v>39</v>
      </c>
      <c r="Y307" s="6">
        <f>COUNTIFS(Table1[MTN Device],Table1[[#This Row],[MTN Device]],Table1[Customer Churn Status],"Yes")/COUNTIF(Table1[MTN Device],Table1[[#This Row],[MTN Device]])</f>
        <v>0.27947598253275108</v>
      </c>
      <c r="Z307">
        <f>IF(Table1[[#This Row],[Customer Churn Status]]="Yes", 1, 0)</f>
        <v>0</v>
      </c>
      <c r="AA307" t="str">
        <f>IF(Table1[[#This Row],[Reasons for Churn]]= "No reason", "No Reason", "Churned")</f>
        <v>No Reason</v>
      </c>
      <c r="AB307" t="s">
        <v>1083</v>
      </c>
      <c r="AC307">
        <f t="shared" si="4"/>
        <v>50</v>
      </c>
    </row>
    <row r="308" spans="1:29" x14ac:dyDescent="0.25">
      <c r="A308" t="s">
        <v>410</v>
      </c>
      <c r="B308" t="s">
        <v>411</v>
      </c>
      <c r="C308" s="1">
        <v>45689</v>
      </c>
      <c r="D308">
        <v>65</v>
      </c>
      <c r="E308" t="str">
        <f>IF(Table1[[#This Row],[Age]]&lt;=19,"Teenager",
 IF(Table1[[#This Row],[Age]]&lt;=29,"Young Adult",
 IF(Table1[[#This Row],[Age]]&lt;=39,"Adult",
 IF(Table1[[#This Row],[Age]]&lt;=54,"Middle-Aged Adult",
 IF(Table1[[#This Row],[Age]]&lt;=64,"Pre-Retirement",
 "Senior/Retiree")))))</f>
        <v>Senior/Retiree</v>
      </c>
      <c r="F308" t="s">
        <v>110</v>
      </c>
      <c r="G308" t="e">
        <f>VLOOKUP(Table1[[#This Row],[State]],#REF!,2,FALSE)</f>
        <v>#REF!</v>
      </c>
      <c r="H308" t="s">
        <v>20</v>
      </c>
      <c r="I308">
        <f>COUNTIF(A:A,Table1[[#This Row],[Customer ID]])</f>
        <v>3</v>
      </c>
      <c r="J308" t="str">
        <f>IF(Table1[[#This Row],[Device Count]]&gt;1,"Multiple Devices", "Single Device")</f>
        <v>Multiple Devices</v>
      </c>
      <c r="K308" t="s">
        <v>21</v>
      </c>
      <c r="L308" s="26">
        <v>4</v>
      </c>
      <c r="M308" t="s">
        <v>114</v>
      </c>
      <c r="N308">
        <v>37</v>
      </c>
      <c r="O30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08" t="s">
        <v>23</v>
      </c>
      <c r="Q308" s="2">
        <v>35000</v>
      </c>
      <c r="R308">
        <v>6</v>
      </c>
      <c r="S308" s="3">
        <v>210000</v>
      </c>
      <c r="T308" s="3">
        <f>SUMIF(A:A,Table1[[#This Row],[Customer ID]],S:S)</f>
        <v>719000</v>
      </c>
      <c r="U308" s="3" t="str" cm="1">
        <f t="array" ref="U308">_xlfn.SWITCH(TRUE,
Table1[[#This Row],[Total user revenue]]&gt;=1500000,"High-Premium",
Table1[[#This Row],[Total user revenue]]&gt;=500000,"Premium",
Table1[[#This Row],[Total user revenue]]&gt;=100000,"Standard",
"Basic")</f>
        <v>Premium</v>
      </c>
      <c r="V308" s="32">
        <f>SUMIF(A:A,Table1[[#This Row],[Customer ID]],W:W)</f>
        <v>399.77</v>
      </c>
      <c r="W308">
        <v>58.12</v>
      </c>
      <c r="X308" t="s">
        <v>24</v>
      </c>
      <c r="Y308" s="6">
        <f>COUNTIFS(Table1[MTN Device],Table1[[#This Row],[MTN Device]],Table1[Customer Churn Status],"Yes")/COUNTIF(Table1[MTN Device],Table1[[#This Row],[MTN Device]])</f>
        <v>0.30092592592592593</v>
      </c>
      <c r="Z308">
        <f>IF(Table1[[#This Row],[Customer Churn Status]]="Yes", 1, 0)</f>
        <v>1</v>
      </c>
      <c r="AA308" t="str">
        <f>IF(Table1[[#This Row],[Reasons for Churn]]= "No reason", "No Reason", "Churned")</f>
        <v>Churned</v>
      </c>
      <c r="AB308" t="s">
        <v>284</v>
      </c>
      <c r="AC308">
        <f t="shared" si="4"/>
        <v>35</v>
      </c>
    </row>
    <row r="309" spans="1:29" x14ac:dyDescent="0.25">
      <c r="A309" t="s">
        <v>410</v>
      </c>
      <c r="B309" t="s">
        <v>411</v>
      </c>
      <c r="C309" s="1">
        <v>45689</v>
      </c>
      <c r="D309">
        <v>65</v>
      </c>
      <c r="E309" t="str">
        <f>IF(Table1[[#This Row],[Age]]&lt;=19,"Teenager",
 IF(Table1[[#This Row],[Age]]&lt;=29,"Young Adult",
 IF(Table1[[#This Row],[Age]]&lt;=39,"Adult",
 IF(Table1[[#This Row],[Age]]&lt;=54,"Middle-Aged Adult",
 IF(Table1[[#This Row],[Age]]&lt;=64,"Pre-Retirement",
 "Senior/Retiree")))))</f>
        <v>Senior/Retiree</v>
      </c>
      <c r="F309" t="s">
        <v>110</v>
      </c>
      <c r="G309" t="e">
        <f>VLOOKUP(Table1[[#This Row],[State]],#REF!,2,FALSE)</f>
        <v>#REF!</v>
      </c>
      <c r="H309" t="s">
        <v>36</v>
      </c>
      <c r="I309">
        <f>COUNTIF(A:A,Table1[[#This Row],[Customer ID]])</f>
        <v>3</v>
      </c>
      <c r="J309" t="str">
        <f>IF(Table1[[#This Row],[Device Count]]&gt;1,"Multiple Devices", "Single Device")</f>
        <v>Multiple Devices</v>
      </c>
      <c r="K309" t="s">
        <v>21</v>
      </c>
      <c r="L309" s="26">
        <v>4</v>
      </c>
      <c r="M309" t="s">
        <v>114</v>
      </c>
      <c r="N309">
        <v>37</v>
      </c>
      <c r="O30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09" t="s">
        <v>115</v>
      </c>
      <c r="Q309" s="2">
        <v>25000</v>
      </c>
      <c r="R309">
        <v>20</v>
      </c>
      <c r="S309" s="3">
        <v>500000</v>
      </c>
      <c r="T309" s="3">
        <f>SUMIF(A:A,Table1[[#This Row],[Customer ID]],S:S)</f>
        <v>719000</v>
      </c>
      <c r="U309" s="3" t="str" cm="1">
        <f t="array" ref="U309">_xlfn.SWITCH(TRUE,
Table1[[#This Row],[Total user revenue]]&gt;=1500000,"High-Premium",
Table1[[#This Row],[Total user revenue]]&gt;=500000,"Premium",
Table1[[#This Row],[Total user revenue]]&gt;=100000,"Standard",
"Basic")</f>
        <v>Premium</v>
      </c>
      <c r="V309" s="32">
        <f>SUMIF(A:A,Table1[[#This Row],[Customer ID]],W:W)</f>
        <v>399.77</v>
      </c>
      <c r="W309">
        <v>168.48</v>
      </c>
      <c r="X309" t="s">
        <v>24</v>
      </c>
      <c r="Y309" s="6">
        <f>COUNTIFS(Table1[MTN Device],Table1[[#This Row],[MTN Device]],Table1[Customer Churn Status],"Yes")/COUNTIF(Table1[MTN Device],Table1[[#This Row],[MTN Device]])</f>
        <v>0.27947598253275108</v>
      </c>
      <c r="Z309">
        <f>IF(Table1[[#This Row],[Customer Churn Status]]="Yes", 1, 0)</f>
        <v>1</v>
      </c>
      <c r="AA309" t="str">
        <f>IF(Table1[[#This Row],[Reasons for Churn]]= "No reason", "No Reason", "Churned")</f>
        <v>Churned</v>
      </c>
      <c r="AB309" t="s">
        <v>284</v>
      </c>
      <c r="AC309">
        <f t="shared" si="4"/>
        <v>35</v>
      </c>
    </row>
    <row r="310" spans="1:29" x14ac:dyDescent="0.25">
      <c r="A310" t="s">
        <v>410</v>
      </c>
      <c r="B310" t="s">
        <v>411</v>
      </c>
      <c r="C310" s="1">
        <v>45689</v>
      </c>
      <c r="D310">
        <v>65</v>
      </c>
      <c r="E310" t="str">
        <f>IF(Table1[[#This Row],[Age]]&lt;=19,"Teenager",
 IF(Table1[[#This Row],[Age]]&lt;=29,"Young Adult",
 IF(Table1[[#This Row],[Age]]&lt;=39,"Adult",
 IF(Table1[[#This Row],[Age]]&lt;=54,"Middle-Aged Adult",
 IF(Table1[[#This Row],[Age]]&lt;=64,"Pre-Retirement",
 "Senior/Retiree")))))</f>
        <v>Senior/Retiree</v>
      </c>
      <c r="F310" t="s">
        <v>110</v>
      </c>
      <c r="G310" t="e">
        <f>VLOOKUP(Table1[[#This Row],[State]],#REF!,2,FALSE)</f>
        <v>#REF!</v>
      </c>
      <c r="H310" t="s">
        <v>41</v>
      </c>
      <c r="I310">
        <f>COUNTIF(A:A,Table1[[#This Row],[Customer ID]])</f>
        <v>3</v>
      </c>
      <c r="J310" t="str">
        <f>IF(Table1[[#This Row],[Device Count]]&gt;1,"Multiple Devices", "Single Device")</f>
        <v>Multiple Devices</v>
      </c>
      <c r="K310" t="s">
        <v>21</v>
      </c>
      <c r="L310" s="26">
        <v>4</v>
      </c>
      <c r="M310" t="s">
        <v>114</v>
      </c>
      <c r="N310">
        <v>37</v>
      </c>
      <c r="O3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10" t="s">
        <v>42</v>
      </c>
      <c r="Q310" s="2">
        <v>9000</v>
      </c>
      <c r="R310">
        <v>1</v>
      </c>
      <c r="S310" s="3">
        <v>9000</v>
      </c>
      <c r="T310" s="3">
        <f>SUMIF(A:A,Table1[[#This Row],[Customer ID]],S:S)</f>
        <v>719000</v>
      </c>
      <c r="U310" s="3" t="str" cm="1">
        <f t="array" ref="U310">_xlfn.SWITCH(TRUE,
Table1[[#This Row],[Total user revenue]]&gt;=1500000,"High-Premium",
Table1[[#This Row],[Total user revenue]]&gt;=500000,"Premium",
Table1[[#This Row],[Total user revenue]]&gt;=100000,"Standard",
"Basic")</f>
        <v>Premium</v>
      </c>
      <c r="V310" s="32">
        <f>SUMIF(A:A,Table1[[#This Row],[Customer ID]],W:W)</f>
        <v>399.77</v>
      </c>
      <c r="W310">
        <v>173.17</v>
      </c>
      <c r="X310" t="s">
        <v>24</v>
      </c>
      <c r="Y310" s="6">
        <f>COUNTIFS(Table1[MTN Device],Table1[[#This Row],[MTN Device]],Table1[Customer Churn Status],"Yes")/COUNTIF(Table1[MTN Device],Table1[[#This Row],[MTN Device]])</f>
        <v>0.26754385964912281</v>
      </c>
      <c r="Z310">
        <f>IF(Table1[[#This Row],[Customer Churn Status]]="Yes", 1, 0)</f>
        <v>1</v>
      </c>
      <c r="AA310" t="str">
        <f>IF(Table1[[#This Row],[Reasons for Churn]]= "No reason", "No Reason", "Churned")</f>
        <v>Churned</v>
      </c>
      <c r="AB310" t="s">
        <v>284</v>
      </c>
      <c r="AC310">
        <f t="shared" si="4"/>
        <v>35</v>
      </c>
    </row>
    <row r="311" spans="1:29" x14ac:dyDescent="0.25">
      <c r="A311" t="s">
        <v>412</v>
      </c>
      <c r="B311" t="s">
        <v>413</v>
      </c>
      <c r="C311" s="1">
        <v>45689</v>
      </c>
      <c r="D311">
        <v>33</v>
      </c>
      <c r="E311" t="str">
        <f>IF(Table1[[#This Row],[Age]]&lt;=19,"Teenager",
 IF(Table1[[#This Row],[Age]]&lt;=29,"Young Adult",
 IF(Table1[[#This Row],[Age]]&lt;=39,"Adult",
 IF(Table1[[#This Row],[Age]]&lt;=54,"Middle-Aged Adult",
 IF(Table1[[#This Row],[Age]]&lt;=64,"Pre-Retirement",
 "Senior/Retiree")))))</f>
        <v>Adult</v>
      </c>
      <c r="F311" t="s">
        <v>121</v>
      </c>
      <c r="G311" t="e">
        <f>VLOOKUP(Table1[[#This Row],[State]],#REF!,2,FALSE)</f>
        <v>#REF!</v>
      </c>
      <c r="H311" t="s">
        <v>29</v>
      </c>
      <c r="I311">
        <f>COUNTIF(A:A,Table1[[#This Row],[Customer ID]])</f>
        <v>2</v>
      </c>
      <c r="J311" t="str">
        <f>IF(Table1[[#This Row],[Device Count]]&gt;1,"Multiple Devices", "Single Device")</f>
        <v>Multiple Devices</v>
      </c>
      <c r="K311" t="s">
        <v>30</v>
      </c>
      <c r="L311" s="26">
        <v>4</v>
      </c>
      <c r="M311" t="s">
        <v>114</v>
      </c>
      <c r="N311">
        <v>36</v>
      </c>
      <c r="O3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11" t="s">
        <v>164</v>
      </c>
      <c r="Q311" s="2">
        <v>600</v>
      </c>
      <c r="R311">
        <v>1</v>
      </c>
      <c r="S311" s="3">
        <v>600</v>
      </c>
      <c r="T311" s="3">
        <f>SUMIF(A:A,Table1[[#This Row],[Customer ID]],S:S)</f>
        <v>41100</v>
      </c>
      <c r="U311" s="3" t="str" cm="1">
        <f t="array" ref="U311">_xlfn.SWITCH(TRUE,
Table1[[#This Row],[Total user revenue]]&gt;=1500000,"High-Premium",
Table1[[#This Row],[Total user revenue]]&gt;=500000,"Premium",
Table1[[#This Row],[Total user revenue]]&gt;=100000,"Standard",
"Basic")</f>
        <v>Basic</v>
      </c>
      <c r="V311" s="32">
        <f>SUMIF(A:A,Table1[[#This Row],[Customer ID]],W:W)</f>
        <v>75.760000000000005</v>
      </c>
      <c r="W311">
        <v>16.989999999999998</v>
      </c>
      <c r="X311" t="s">
        <v>39</v>
      </c>
      <c r="Y311" s="6">
        <f>COUNTIFS(Table1[MTN Device],Table1[[#This Row],[MTN Device]],Table1[Customer Churn Status],"Yes")/COUNTIF(Table1[MTN Device],Table1[[#This Row],[MTN Device]])</f>
        <v>0.3122923588039867</v>
      </c>
      <c r="Z311">
        <f>IF(Table1[[#This Row],[Customer Churn Status]]="Yes", 1, 0)</f>
        <v>0</v>
      </c>
      <c r="AA311" t="str">
        <f>IF(Table1[[#This Row],[Reasons for Churn]]= "No reason", "No Reason", "Churned")</f>
        <v>No Reason</v>
      </c>
      <c r="AB311" t="s">
        <v>1083</v>
      </c>
      <c r="AC311">
        <f t="shared" si="4"/>
        <v>20</v>
      </c>
    </row>
    <row r="312" spans="1:29" x14ac:dyDescent="0.25">
      <c r="A312" t="s">
        <v>412</v>
      </c>
      <c r="B312" t="s">
        <v>413</v>
      </c>
      <c r="C312" s="1">
        <v>45689</v>
      </c>
      <c r="D312">
        <v>33</v>
      </c>
      <c r="E312" t="str">
        <f>IF(Table1[[#This Row],[Age]]&lt;=19,"Teenager",
 IF(Table1[[#This Row],[Age]]&lt;=29,"Young Adult",
 IF(Table1[[#This Row],[Age]]&lt;=39,"Adult",
 IF(Table1[[#This Row],[Age]]&lt;=54,"Middle-Aged Adult",
 IF(Table1[[#This Row],[Age]]&lt;=64,"Pre-Retirement",
 "Senior/Retiree")))))</f>
        <v>Adult</v>
      </c>
      <c r="F312" t="s">
        <v>121</v>
      </c>
      <c r="G312" t="e">
        <f>VLOOKUP(Table1[[#This Row],[State]],#REF!,2,FALSE)</f>
        <v>#REF!</v>
      </c>
      <c r="H312" t="s">
        <v>20</v>
      </c>
      <c r="I312">
        <f>COUNTIF(A:A,Table1[[#This Row],[Customer ID]])</f>
        <v>2</v>
      </c>
      <c r="J312" t="str">
        <f>IF(Table1[[#This Row],[Device Count]]&gt;1,"Multiple Devices", "Single Device")</f>
        <v>Multiple Devices</v>
      </c>
      <c r="K312" t="s">
        <v>30</v>
      </c>
      <c r="L312" s="26">
        <v>4</v>
      </c>
      <c r="M312" t="s">
        <v>114</v>
      </c>
      <c r="N312">
        <v>36</v>
      </c>
      <c r="O3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12" t="s">
        <v>46</v>
      </c>
      <c r="Q312" s="2">
        <v>4500</v>
      </c>
      <c r="R312">
        <v>9</v>
      </c>
      <c r="S312" s="3">
        <v>40500</v>
      </c>
      <c r="T312" s="3">
        <f>SUMIF(A:A,Table1[[#This Row],[Customer ID]],S:S)</f>
        <v>41100</v>
      </c>
      <c r="U312" s="3" t="str" cm="1">
        <f t="array" ref="U312">_xlfn.SWITCH(TRUE,
Table1[[#This Row],[Total user revenue]]&gt;=1500000,"High-Premium",
Table1[[#This Row],[Total user revenue]]&gt;=500000,"Premium",
Table1[[#This Row],[Total user revenue]]&gt;=100000,"Standard",
"Basic")</f>
        <v>Basic</v>
      </c>
      <c r="V312" s="32">
        <f>SUMIF(A:A,Table1[[#This Row],[Customer ID]],W:W)</f>
        <v>75.760000000000005</v>
      </c>
      <c r="W312">
        <v>58.77</v>
      </c>
      <c r="X312" t="s">
        <v>39</v>
      </c>
      <c r="Y312" s="6">
        <f>COUNTIFS(Table1[MTN Device],Table1[[#This Row],[MTN Device]],Table1[Customer Churn Status],"Yes")/COUNTIF(Table1[MTN Device],Table1[[#This Row],[MTN Device]])</f>
        <v>0.30092592592592593</v>
      </c>
      <c r="Z312">
        <f>IF(Table1[[#This Row],[Customer Churn Status]]="Yes", 1, 0)</f>
        <v>0</v>
      </c>
      <c r="AA312" t="str">
        <f>IF(Table1[[#This Row],[Reasons for Churn]]= "No reason", "No Reason", "Churned")</f>
        <v>No Reason</v>
      </c>
      <c r="AB312" t="s">
        <v>1083</v>
      </c>
      <c r="AC312">
        <f t="shared" si="4"/>
        <v>20</v>
      </c>
    </row>
    <row r="313" spans="1:29" x14ac:dyDescent="0.25">
      <c r="A313" t="s">
        <v>414</v>
      </c>
      <c r="B313" t="s">
        <v>415</v>
      </c>
      <c r="C313" s="1">
        <v>45689</v>
      </c>
      <c r="D313">
        <v>52</v>
      </c>
      <c r="E313" t="str">
        <f>IF(Table1[[#This Row],[Age]]&lt;=19,"Teenager",
 IF(Table1[[#This Row],[Age]]&lt;=29,"Young Adult",
 IF(Table1[[#This Row],[Age]]&lt;=39,"Adult",
 IF(Table1[[#This Row],[Age]]&lt;=54,"Middle-Aged Adult",
 IF(Table1[[#This Row],[Age]]&lt;=64,"Pre-Retirement",
 "Senior/Retiree")))))</f>
        <v>Middle-Aged Adult</v>
      </c>
      <c r="F313" t="s">
        <v>28</v>
      </c>
      <c r="G313" t="e">
        <f>VLOOKUP(Table1[[#This Row],[State]],#REF!,2,FALSE)</f>
        <v>#REF!</v>
      </c>
      <c r="H313" t="s">
        <v>41</v>
      </c>
      <c r="I313">
        <f>COUNTIF(A:A,Table1[[#This Row],[Customer ID]])</f>
        <v>3</v>
      </c>
      <c r="J313" t="str">
        <f>IF(Table1[[#This Row],[Device Count]]&gt;1,"Multiple Devices", "Single Device")</f>
        <v>Multiple Devices</v>
      </c>
      <c r="K313" t="s">
        <v>30</v>
      </c>
      <c r="L313" s="26">
        <v>5</v>
      </c>
      <c r="M313" t="s">
        <v>55</v>
      </c>
      <c r="N313">
        <v>37</v>
      </c>
      <c r="O3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13" t="s">
        <v>62</v>
      </c>
      <c r="Q313" s="2">
        <v>24000</v>
      </c>
      <c r="R313">
        <v>2</v>
      </c>
      <c r="S313" s="3">
        <v>48000</v>
      </c>
      <c r="T313" s="3">
        <f>SUMIF(A:A,Table1[[#This Row],[Customer ID]],S:S)</f>
        <v>698000</v>
      </c>
      <c r="U313" s="3" t="str" cm="1">
        <f t="array" ref="U313">_xlfn.SWITCH(TRUE,
Table1[[#This Row],[Total user revenue]]&gt;=1500000,"High-Premium",
Table1[[#This Row],[Total user revenue]]&gt;=500000,"Premium",
Table1[[#This Row],[Total user revenue]]&gt;=100000,"Standard",
"Basic")</f>
        <v>Premium</v>
      </c>
      <c r="V313" s="32">
        <f>SUMIF(A:A,Table1[[#This Row],[Customer ID]],W:W)</f>
        <v>421.44000000000005</v>
      </c>
      <c r="W313">
        <v>164.61</v>
      </c>
      <c r="X313" t="s">
        <v>39</v>
      </c>
      <c r="Y313" s="6">
        <f>COUNTIFS(Table1[MTN Device],Table1[[#This Row],[MTN Device]],Table1[Customer Churn Status],"Yes")/COUNTIF(Table1[MTN Device],Table1[[#This Row],[MTN Device]])</f>
        <v>0.26754385964912281</v>
      </c>
      <c r="Z313">
        <f>IF(Table1[[#This Row],[Customer Churn Status]]="Yes", 1, 0)</f>
        <v>0</v>
      </c>
      <c r="AA313" t="str">
        <f>IF(Table1[[#This Row],[Reasons for Churn]]= "No reason", "No Reason", "Churned")</f>
        <v>No Reason</v>
      </c>
      <c r="AB313" t="s">
        <v>1083</v>
      </c>
      <c r="AC313">
        <f t="shared" si="4"/>
        <v>30</v>
      </c>
    </row>
    <row r="314" spans="1:29" x14ac:dyDescent="0.25">
      <c r="A314" t="s">
        <v>414</v>
      </c>
      <c r="B314" t="s">
        <v>415</v>
      </c>
      <c r="C314" s="1">
        <v>45689</v>
      </c>
      <c r="D314">
        <v>52</v>
      </c>
      <c r="E314" t="str">
        <f>IF(Table1[[#This Row],[Age]]&lt;=19,"Teenager",
 IF(Table1[[#This Row],[Age]]&lt;=29,"Young Adult",
 IF(Table1[[#This Row],[Age]]&lt;=39,"Adult",
 IF(Table1[[#This Row],[Age]]&lt;=54,"Middle-Aged Adult",
 IF(Table1[[#This Row],[Age]]&lt;=64,"Pre-Retirement",
 "Senior/Retiree")))))</f>
        <v>Middle-Aged Adult</v>
      </c>
      <c r="F314" t="s">
        <v>28</v>
      </c>
      <c r="G314" t="e">
        <f>VLOOKUP(Table1[[#This Row],[State]],#REF!,2,FALSE)</f>
        <v>#REF!</v>
      </c>
      <c r="H314" t="s">
        <v>20</v>
      </c>
      <c r="I314">
        <f>COUNTIF(A:A,Table1[[#This Row],[Customer ID]])</f>
        <v>3</v>
      </c>
      <c r="J314" t="str">
        <f>IF(Table1[[#This Row],[Device Count]]&gt;1,"Multiple Devices", "Single Device")</f>
        <v>Multiple Devices</v>
      </c>
      <c r="K314" t="s">
        <v>30</v>
      </c>
      <c r="L314" s="26">
        <v>5</v>
      </c>
      <c r="M314" t="s">
        <v>55</v>
      </c>
      <c r="N314">
        <v>37</v>
      </c>
      <c r="O3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14" t="s">
        <v>23</v>
      </c>
      <c r="Q314" s="2">
        <v>35000</v>
      </c>
      <c r="R314">
        <v>14</v>
      </c>
      <c r="S314" s="3">
        <v>490000</v>
      </c>
      <c r="T314" s="3">
        <f>SUMIF(A:A,Table1[[#This Row],[Customer ID]],S:S)</f>
        <v>698000</v>
      </c>
      <c r="U314" s="3" t="str" cm="1">
        <f t="array" ref="U314">_xlfn.SWITCH(TRUE,
Table1[[#This Row],[Total user revenue]]&gt;=1500000,"High-Premium",
Table1[[#This Row],[Total user revenue]]&gt;=500000,"Premium",
Table1[[#This Row],[Total user revenue]]&gt;=100000,"Standard",
"Basic")</f>
        <v>Premium</v>
      </c>
      <c r="V314" s="32">
        <f>SUMIF(A:A,Table1[[#This Row],[Customer ID]],W:W)</f>
        <v>421.44000000000005</v>
      </c>
      <c r="W314">
        <v>109.5</v>
      </c>
      <c r="X314" t="s">
        <v>39</v>
      </c>
      <c r="Y314" s="6">
        <f>COUNTIFS(Table1[MTN Device],Table1[[#This Row],[MTN Device]],Table1[Customer Churn Status],"Yes")/COUNTIF(Table1[MTN Device],Table1[[#This Row],[MTN Device]])</f>
        <v>0.30092592592592593</v>
      </c>
      <c r="Z314">
        <f>IF(Table1[[#This Row],[Customer Churn Status]]="Yes", 1, 0)</f>
        <v>0</v>
      </c>
      <c r="AA314" t="str">
        <f>IF(Table1[[#This Row],[Reasons for Churn]]= "No reason", "No Reason", "Churned")</f>
        <v>No Reason</v>
      </c>
      <c r="AB314" t="s">
        <v>1083</v>
      </c>
      <c r="AC314">
        <f t="shared" si="4"/>
        <v>30</v>
      </c>
    </row>
    <row r="315" spans="1:29" x14ac:dyDescent="0.25">
      <c r="A315" t="s">
        <v>414</v>
      </c>
      <c r="B315" t="s">
        <v>415</v>
      </c>
      <c r="C315" s="1">
        <v>45689</v>
      </c>
      <c r="D315">
        <v>52</v>
      </c>
      <c r="E315" t="str">
        <f>IF(Table1[[#This Row],[Age]]&lt;=19,"Teenager",
 IF(Table1[[#This Row],[Age]]&lt;=29,"Young Adult",
 IF(Table1[[#This Row],[Age]]&lt;=39,"Adult",
 IF(Table1[[#This Row],[Age]]&lt;=54,"Middle-Aged Adult",
 IF(Table1[[#This Row],[Age]]&lt;=64,"Pre-Retirement",
 "Senior/Retiree")))))</f>
        <v>Middle-Aged Adult</v>
      </c>
      <c r="F315" t="s">
        <v>28</v>
      </c>
      <c r="G315" t="e">
        <f>VLOOKUP(Table1[[#This Row],[State]],#REF!,2,FALSE)</f>
        <v>#REF!</v>
      </c>
      <c r="H315" t="s">
        <v>36</v>
      </c>
      <c r="I315">
        <f>COUNTIF(A:A,Table1[[#This Row],[Customer ID]])</f>
        <v>3</v>
      </c>
      <c r="J315" t="str">
        <f>IF(Table1[[#This Row],[Device Count]]&gt;1,"Multiple Devices", "Single Device")</f>
        <v>Multiple Devices</v>
      </c>
      <c r="K315" t="s">
        <v>30</v>
      </c>
      <c r="L315" s="26">
        <v>5</v>
      </c>
      <c r="M315" t="s">
        <v>55</v>
      </c>
      <c r="N315">
        <v>37</v>
      </c>
      <c r="O3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15" t="s">
        <v>38</v>
      </c>
      <c r="Q315" s="2">
        <v>20000</v>
      </c>
      <c r="R315">
        <v>8</v>
      </c>
      <c r="S315" s="3">
        <v>160000</v>
      </c>
      <c r="T315" s="3">
        <f>SUMIF(A:A,Table1[[#This Row],[Customer ID]],S:S)</f>
        <v>698000</v>
      </c>
      <c r="U315" s="3" t="str" cm="1">
        <f t="array" ref="U315">_xlfn.SWITCH(TRUE,
Table1[[#This Row],[Total user revenue]]&gt;=1500000,"High-Premium",
Table1[[#This Row],[Total user revenue]]&gt;=500000,"Premium",
Table1[[#This Row],[Total user revenue]]&gt;=100000,"Standard",
"Basic")</f>
        <v>Premium</v>
      </c>
      <c r="V315" s="32">
        <f>SUMIF(A:A,Table1[[#This Row],[Customer ID]],W:W)</f>
        <v>421.44000000000005</v>
      </c>
      <c r="W315">
        <v>147.33000000000001</v>
      </c>
      <c r="X315" t="s">
        <v>39</v>
      </c>
      <c r="Y315" s="6">
        <f>COUNTIFS(Table1[MTN Device],Table1[[#This Row],[MTN Device]],Table1[Customer Churn Status],"Yes")/COUNTIF(Table1[MTN Device],Table1[[#This Row],[MTN Device]])</f>
        <v>0.27947598253275108</v>
      </c>
      <c r="Z315">
        <f>IF(Table1[[#This Row],[Customer Churn Status]]="Yes", 1, 0)</f>
        <v>0</v>
      </c>
      <c r="AA315" t="str">
        <f>IF(Table1[[#This Row],[Reasons for Churn]]= "No reason", "No Reason", "Churned")</f>
        <v>No Reason</v>
      </c>
      <c r="AB315" t="s">
        <v>1083</v>
      </c>
      <c r="AC315">
        <f t="shared" si="4"/>
        <v>30</v>
      </c>
    </row>
    <row r="316" spans="1:29" x14ac:dyDescent="0.25">
      <c r="A316" t="s">
        <v>416</v>
      </c>
      <c r="B316" t="s">
        <v>417</v>
      </c>
      <c r="C316" s="1">
        <v>45658</v>
      </c>
      <c r="D316">
        <v>20</v>
      </c>
      <c r="E316" t="str">
        <f>IF(Table1[[#This Row],[Age]]&lt;=19,"Teenager",
 IF(Table1[[#This Row],[Age]]&lt;=29,"Young Adult",
 IF(Table1[[#This Row],[Age]]&lt;=39,"Adult",
 IF(Table1[[#This Row],[Age]]&lt;=54,"Middle-Aged Adult",
 IF(Table1[[#This Row],[Age]]&lt;=64,"Pre-Retirement",
 "Senior/Retiree")))))</f>
        <v>Young Adult</v>
      </c>
      <c r="F316" t="s">
        <v>198</v>
      </c>
      <c r="G316" t="e">
        <f>VLOOKUP(Table1[[#This Row],[State]],#REF!,2,FALSE)</f>
        <v>#REF!</v>
      </c>
      <c r="H316" t="s">
        <v>29</v>
      </c>
      <c r="I316">
        <f>COUNTIF(A:A,Table1[[#This Row],[Customer ID]])</f>
        <v>1</v>
      </c>
      <c r="J316" t="str">
        <f>IF(Table1[[#This Row],[Device Count]]&gt;1,"Multiple Devices", "Single Device")</f>
        <v>Single Device</v>
      </c>
      <c r="K316" t="s">
        <v>30</v>
      </c>
      <c r="L316" s="26">
        <v>4</v>
      </c>
      <c r="M316" t="s">
        <v>114</v>
      </c>
      <c r="N316">
        <v>23</v>
      </c>
      <c r="O3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16" t="s">
        <v>46</v>
      </c>
      <c r="Q316" s="2">
        <v>4500</v>
      </c>
      <c r="R316">
        <v>19</v>
      </c>
      <c r="S316" s="3">
        <v>85500</v>
      </c>
      <c r="T316" s="3">
        <f>SUMIF(A:A,Table1[[#This Row],[Customer ID]],S:S)</f>
        <v>85500</v>
      </c>
      <c r="U316" s="3" t="str" cm="1">
        <f t="array" ref="U316">_xlfn.SWITCH(TRUE,
Table1[[#This Row],[Total user revenue]]&gt;=1500000,"High-Premium",
Table1[[#This Row],[Total user revenue]]&gt;=500000,"Premium",
Table1[[#This Row],[Total user revenue]]&gt;=100000,"Standard",
"Basic")</f>
        <v>Basic</v>
      </c>
      <c r="V316" s="32">
        <f>SUMIF(A:A,Table1[[#This Row],[Customer ID]],W:W)</f>
        <v>162.24</v>
      </c>
      <c r="W316">
        <v>162.24</v>
      </c>
      <c r="X316" t="s">
        <v>39</v>
      </c>
      <c r="Y316" s="6">
        <f>COUNTIFS(Table1[MTN Device],Table1[[#This Row],[MTN Device]],Table1[Customer Churn Status],"Yes")/COUNTIF(Table1[MTN Device],Table1[[#This Row],[MTN Device]])</f>
        <v>0.3122923588039867</v>
      </c>
      <c r="Z316">
        <f>IF(Table1[[#This Row],[Customer Churn Status]]="Yes", 1, 0)</f>
        <v>0</v>
      </c>
      <c r="AA316" t="str">
        <f>IF(Table1[[#This Row],[Reasons for Churn]]= "No reason", "No Reason", "Churned")</f>
        <v>No Reason</v>
      </c>
      <c r="AB316" t="s">
        <v>1083</v>
      </c>
      <c r="AC316">
        <f t="shared" si="4"/>
        <v>35</v>
      </c>
    </row>
    <row r="317" spans="1:29" x14ac:dyDescent="0.25">
      <c r="A317" t="s">
        <v>418</v>
      </c>
      <c r="B317" t="s">
        <v>419</v>
      </c>
      <c r="C317" s="1">
        <v>45689</v>
      </c>
      <c r="D317">
        <v>70</v>
      </c>
      <c r="E317" t="str">
        <f>IF(Table1[[#This Row],[Age]]&lt;=19,"Teenager",
 IF(Table1[[#This Row],[Age]]&lt;=29,"Young Adult",
 IF(Table1[[#This Row],[Age]]&lt;=39,"Adult",
 IF(Table1[[#This Row],[Age]]&lt;=54,"Middle-Aged Adult",
 IF(Table1[[#This Row],[Age]]&lt;=64,"Pre-Retirement",
 "Senior/Retiree")))))</f>
        <v>Senior/Retiree</v>
      </c>
      <c r="F317" t="s">
        <v>28</v>
      </c>
      <c r="G317" t="e">
        <f>VLOOKUP(Table1[[#This Row],[State]],#REF!,2,FALSE)</f>
        <v>#REF!</v>
      </c>
      <c r="H317" t="s">
        <v>36</v>
      </c>
      <c r="I317">
        <f>COUNTIF(A:A,Table1[[#This Row],[Customer ID]])</f>
        <v>3</v>
      </c>
      <c r="J317" t="str">
        <f>IF(Table1[[#This Row],[Device Count]]&gt;1,"Multiple Devices", "Single Device")</f>
        <v>Multiple Devices</v>
      </c>
      <c r="K317" t="s">
        <v>21</v>
      </c>
      <c r="L317" s="26">
        <v>2</v>
      </c>
      <c r="M317" t="s">
        <v>22</v>
      </c>
      <c r="N317">
        <v>51</v>
      </c>
      <c r="O3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17" t="s">
        <v>65</v>
      </c>
      <c r="Q317" s="2">
        <v>30000</v>
      </c>
      <c r="R317">
        <v>10</v>
      </c>
      <c r="S317" s="3">
        <v>300000</v>
      </c>
      <c r="T317" s="3">
        <f>SUMIF(A:A,Table1[[#This Row],[Customer ID]],S:S)</f>
        <v>532500</v>
      </c>
      <c r="U317" s="3" t="str" cm="1">
        <f t="array" ref="U317">_xlfn.SWITCH(TRUE,
Table1[[#This Row],[Total user revenue]]&gt;=1500000,"High-Premium",
Table1[[#This Row],[Total user revenue]]&gt;=500000,"Premium",
Table1[[#This Row],[Total user revenue]]&gt;=100000,"Standard",
"Basic")</f>
        <v>Premium</v>
      </c>
      <c r="V317" s="32">
        <f>SUMIF(A:A,Table1[[#This Row],[Customer ID]],W:W)</f>
        <v>207.38</v>
      </c>
      <c r="W317">
        <v>65.069999999999993</v>
      </c>
      <c r="X317" t="s">
        <v>39</v>
      </c>
      <c r="Y317" s="6">
        <f>COUNTIFS(Table1[MTN Device],Table1[[#This Row],[MTN Device]],Table1[Customer Churn Status],"Yes")/COUNTIF(Table1[MTN Device],Table1[[#This Row],[MTN Device]])</f>
        <v>0.27947598253275108</v>
      </c>
      <c r="Z317">
        <f>IF(Table1[[#This Row],[Customer Churn Status]]="Yes", 1, 0)</f>
        <v>0</v>
      </c>
      <c r="AA317" t="str">
        <f>IF(Table1[[#This Row],[Reasons for Churn]]= "No reason", "No Reason", "Churned")</f>
        <v>No Reason</v>
      </c>
      <c r="AB317" t="s">
        <v>1083</v>
      </c>
      <c r="AC317">
        <f t="shared" si="4"/>
        <v>65</v>
      </c>
    </row>
    <row r="318" spans="1:29" x14ac:dyDescent="0.25">
      <c r="A318" t="s">
        <v>418</v>
      </c>
      <c r="B318" t="s">
        <v>419</v>
      </c>
      <c r="C318" s="1">
        <v>45689</v>
      </c>
      <c r="D318">
        <v>70</v>
      </c>
      <c r="E318" t="str">
        <f>IF(Table1[[#This Row],[Age]]&lt;=19,"Teenager",
 IF(Table1[[#This Row],[Age]]&lt;=29,"Young Adult",
 IF(Table1[[#This Row],[Age]]&lt;=39,"Adult",
 IF(Table1[[#This Row],[Age]]&lt;=54,"Middle-Aged Adult",
 IF(Table1[[#This Row],[Age]]&lt;=64,"Pre-Retirement",
 "Senior/Retiree")))))</f>
        <v>Senior/Retiree</v>
      </c>
      <c r="F318" t="s">
        <v>28</v>
      </c>
      <c r="G318" t="e">
        <f>VLOOKUP(Table1[[#This Row],[State]],#REF!,2,FALSE)</f>
        <v>#REF!</v>
      </c>
      <c r="H318" t="s">
        <v>29</v>
      </c>
      <c r="I318">
        <f>COUNTIF(A:A,Table1[[#This Row],[Customer ID]])</f>
        <v>3</v>
      </c>
      <c r="J318" t="str">
        <f>IF(Table1[[#This Row],[Device Count]]&gt;1,"Multiple Devices", "Single Device")</f>
        <v>Multiple Devices</v>
      </c>
      <c r="K318" t="s">
        <v>21</v>
      </c>
      <c r="L318" s="26">
        <v>2</v>
      </c>
      <c r="M318" t="s">
        <v>22</v>
      </c>
      <c r="N318">
        <v>51</v>
      </c>
      <c r="O3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18" t="s">
        <v>40</v>
      </c>
      <c r="Q318" s="2">
        <v>500</v>
      </c>
      <c r="R318">
        <v>17</v>
      </c>
      <c r="S318" s="3">
        <v>8500</v>
      </c>
      <c r="T318" s="3">
        <f>SUMIF(A:A,Table1[[#This Row],[Customer ID]],S:S)</f>
        <v>532500</v>
      </c>
      <c r="U318" s="3" t="str" cm="1">
        <f t="array" ref="U318">_xlfn.SWITCH(TRUE,
Table1[[#This Row],[Total user revenue]]&gt;=1500000,"High-Premium",
Table1[[#This Row],[Total user revenue]]&gt;=500000,"Premium",
Table1[[#This Row],[Total user revenue]]&gt;=100000,"Standard",
"Basic")</f>
        <v>Premium</v>
      </c>
      <c r="V318" s="32">
        <f>SUMIF(A:A,Table1[[#This Row],[Customer ID]],W:W)</f>
        <v>207.38</v>
      </c>
      <c r="W318">
        <v>114.76</v>
      </c>
      <c r="X318" t="s">
        <v>39</v>
      </c>
      <c r="Y318" s="6">
        <f>COUNTIFS(Table1[MTN Device],Table1[[#This Row],[MTN Device]],Table1[Customer Churn Status],"Yes")/COUNTIF(Table1[MTN Device],Table1[[#This Row],[MTN Device]])</f>
        <v>0.3122923588039867</v>
      </c>
      <c r="Z318">
        <f>IF(Table1[[#This Row],[Customer Churn Status]]="Yes", 1, 0)</f>
        <v>0</v>
      </c>
      <c r="AA318" t="str">
        <f>IF(Table1[[#This Row],[Reasons for Churn]]= "No reason", "No Reason", "Churned")</f>
        <v>No Reason</v>
      </c>
      <c r="AB318" t="s">
        <v>1083</v>
      </c>
      <c r="AC318">
        <f t="shared" si="4"/>
        <v>65</v>
      </c>
    </row>
    <row r="319" spans="1:29" x14ac:dyDescent="0.25">
      <c r="A319" t="s">
        <v>418</v>
      </c>
      <c r="B319" t="s">
        <v>419</v>
      </c>
      <c r="C319" s="1">
        <v>45689</v>
      </c>
      <c r="D319">
        <v>70</v>
      </c>
      <c r="E319" t="str">
        <f>IF(Table1[[#This Row],[Age]]&lt;=19,"Teenager",
 IF(Table1[[#This Row],[Age]]&lt;=29,"Young Adult",
 IF(Table1[[#This Row],[Age]]&lt;=39,"Adult",
 IF(Table1[[#This Row],[Age]]&lt;=54,"Middle-Aged Adult",
 IF(Table1[[#This Row],[Age]]&lt;=64,"Pre-Retirement",
 "Senior/Retiree")))))</f>
        <v>Senior/Retiree</v>
      </c>
      <c r="F319" t="s">
        <v>28</v>
      </c>
      <c r="G319" t="e">
        <f>VLOOKUP(Table1[[#This Row],[State]],#REF!,2,FALSE)</f>
        <v>#REF!</v>
      </c>
      <c r="H319" t="s">
        <v>20</v>
      </c>
      <c r="I319">
        <f>COUNTIF(A:A,Table1[[#This Row],[Customer ID]])</f>
        <v>3</v>
      </c>
      <c r="J319" t="str">
        <f>IF(Table1[[#This Row],[Device Count]]&gt;1,"Multiple Devices", "Single Device")</f>
        <v>Multiple Devices</v>
      </c>
      <c r="K319" t="s">
        <v>21</v>
      </c>
      <c r="L319" s="26">
        <v>2</v>
      </c>
      <c r="M319" t="s">
        <v>22</v>
      </c>
      <c r="N319">
        <v>51</v>
      </c>
      <c r="O3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19" t="s">
        <v>58</v>
      </c>
      <c r="Q319" s="2">
        <v>16000</v>
      </c>
      <c r="R319">
        <v>14</v>
      </c>
      <c r="S319" s="3">
        <v>224000</v>
      </c>
      <c r="T319" s="3">
        <f>SUMIF(A:A,Table1[[#This Row],[Customer ID]],S:S)</f>
        <v>532500</v>
      </c>
      <c r="U319" s="3" t="str" cm="1">
        <f t="array" ref="U319">_xlfn.SWITCH(TRUE,
Table1[[#This Row],[Total user revenue]]&gt;=1500000,"High-Premium",
Table1[[#This Row],[Total user revenue]]&gt;=500000,"Premium",
Table1[[#This Row],[Total user revenue]]&gt;=100000,"Standard",
"Basic")</f>
        <v>Premium</v>
      </c>
      <c r="V319" s="32">
        <f>SUMIF(A:A,Table1[[#This Row],[Customer ID]],W:W)</f>
        <v>207.38</v>
      </c>
      <c r="W319">
        <v>27.55</v>
      </c>
      <c r="X319" t="s">
        <v>39</v>
      </c>
      <c r="Y319" s="6">
        <f>COUNTIFS(Table1[MTN Device],Table1[[#This Row],[MTN Device]],Table1[Customer Churn Status],"Yes")/COUNTIF(Table1[MTN Device],Table1[[#This Row],[MTN Device]])</f>
        <v>0.30092592592592593</v>
      </c>
      <c r="Z319">
        <f>IF(Table1[[#This Row],[Customer Churn Status]]="Yes", 1, 0)</f>
        <v>0</v>
      </c>
      <c r="AA319" t="str">
        <f>IF(Table1[[#This Row],[Reasons for Churn]]= "No reason", "No Reason", "Churned")</f>
        <v>No Reason</v>
      </c>
      <c r="AB319" t="s">
        <v>1083</v>
      </c>
      <c r="AC319">
        <f t="shared" si="4"/>
        <v>65</v>
      </c>
    </row>
    <row r="320" spans="1:29" x14ac:dyDescent="0.25">
      <c r="A320" t="s">
        <v>420</v>
      </c>
      <c r="B320" t="s">
        <v>421</v>
      </c>
      <c r="C320" s="1">
        <v>45689</v>
      </c>
      <c r="D320">
        <v>51</v>
      </c>
      <c r="E320" t="str">
        <f>IF(Table1[[#This Row],[Age]]&lt;=19,"Teenager",
 IF(Table1[[#This Row],[Age]]&lt;=29,"Young Adult",
 IF(Table1[[#This Row],[Age]]&lt;=39,"Adult",
 IF(Table1[[#This Row],[Age]]&lt;=54,"Middle-Aged Adult",
 IF(Table1[[#This Row],[Age]]&lt;=64,"Pre-Retirement",
 "Senior/Retiree")))))</f>
        <v>Middle-Aged Adult</v>
      </c>
      <c r="F320" t="s">
        <v>140</v>
      </c>
      <c r="G320" t="e">
        <f>VLOOKUP(Table1[[#This Row],[State]],#REF!,2,FALSE)</f>
        <v>#REF!</v>
      </c>
      <c r="H320" t="s">
        <v>29</v>
      </c>
      <c r="I320">
        <f>COUNTIF(A:A,Table1[[#This Row],[Customer ID]])</f>
        <v>3</v>
      </c>
      <c r="J320" t="str">
        <f>IF(Table1[[#This Row],[Device Count]]&gt;1,"Multiple Devices", "Single Device")</f>
        <v>Multiple Devices</v>
      </c>
      <c r="K320" t="s">
        <v>21</v>
      </c>
      <c r="L320" s="26">
        <v>3</v>
      </c>
      <c r="M320" t="s">
        <v>50</v>
      </c>
      <c r="N320">
        <v>16</v>
      </c>
      <c r="O3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20" t="s">
        <v>40</v>
      </c>
      <c r="Q320" s="2">
        <v>500</v>
      </c>
      <c r="R320">
        <v>13</v>
      </c>
      <c r="S320" s="3">
        <v>6500</v>
      </c>
      <c r="T320" s="3">
        <f>SUMIF(A:A,Table1[[#This Row],[Customer ID]],S:S)</f>
        <v>242000</v>
      </c>
      <c r="U320" s="3" t="str" cm="1">
        <f t="array" ref="U320">_xlfn.SWITCH(TRUE,
Table1[[#This Row],[Total user revenue]]&gt;=1500000,"High-Premium",
Table1[[#This Row],[Total user revenue]]&gt;=500000,"Premium",
Table1[[#This Row],[Total user revenue]]&gt;=100000,"Standard",
"Basic")</f>
        <v>Standard</v>
      </c>
      <c r="V320" s="32">
        <f>SUMIF(A:A,Table1[[#This Row],[Customer ID]],W:W)</f>
        <v>244.68</v>
      </c>
      <c r="W320">
        <v>125.75</v>
      </c>
      <c r="X320" t="s">
        <v>39</v>
      </c>
      <c r="Y320" s="6">
        <f>COUNTIFS(Table1[MTN Device],Table1[[#This Row],[MTN Device]],Table1[Customer Churn Status],"Yes")/COUNTIF(Table1[MTN Device],Table1[[#This Row],[MTN Device]])</f>
        <v>0.3122923588039867</v>
      </c>
      <c r="Z320">
        <f>IF(Table1[[#This Row],[Customer Churn Status]]="Yes", 1, 0)</f>
        <v>0</v>
      </c>
      <c r="AA320" t="str">
        <f>IF(Table1[[#This Row],[Reasons for Churn]]= "No reason", "No Reason", "Churned")</f>
        <v>No Reason</v>
      </c>
      <c r="AB320" t="s">
        <v>1083</v>
      </c>
      <c r="AC320">
        <f t="shared" si="4"/>
        <v>50</v>
      </c>
    </row>
    <row r="321" spans="1:29" x14ac:dyDescent="0.25">
      <c r="A321" t="s">
        <v>420</v>
      </c>
      <c r="B321" t="s">
        <v>421</v>
      </c>
      <c r="C321" s="1">
        <v>45689</v>
      </c>
      <c r="D321">
        <v>51</v>
      </c>
      <c r="E321" t="str">
        <f>IF(Table1[[#This Row],[Age]]&lt;=19,"Teenager",
 IF(Table1[[#This Row],[Age]]&lt;=29,"Young Adult",
 IF(Table1[[#This Row],[Age]]&lt;=39,"Adult",
 IF(Table1[[#This Row],[Age]]&lt;=54,"Middle-Aged Adult",
 IF(Table1[[#This Row],[Age]]&lt;=64,"Pre-Retirement",
 "Senior/Retiree")))))</f>
        <v>Middle-Aged Adult</v>
      </c>
      <c r="F321" t="s">
        <v>140</v>
      </c>
      <c r="G321" t="e">
        <f>VLOOKUP(Table1[[#This Row],[State]],#REF!,2,FALSE)</f>
        <v>#REF!</v>
      </c>
      <c r="H321" t="s">
        <v>20</v>
      </c>
      <c r="I321">
        <f>COUNTIF(A:A,Table1[[#This Row],[Customer ID]])</f>
        <v>3</v>
      </c>
      <c r="J321" t="str">
        <f>IF(Table1[[#This Row],[Device Count]]&gt;1,"Multiple Devices", "Single Device")</f>
        <v>Multiple Devices</v>
      </c>
      <c r="K321" t="s">
        <v>21</v>
      </c>
      <c r="L321" s="26">
        <v>3</v>
      </c>
      <c r="M321" t="s">
        <v>50</v>
      </c>
      <c r="N321">
        <v>16</v>
      </c>
      <c r="O3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21" t="s">
        <v>23</v>
      </c>
      <c r="Q321" s="2">
        <v>35000</v>
      </c>
      <c r="R321">
        <v>3</v>
      </c>
      <c r="S321" s="3">
        <v>105000</v>
      </c>
      <c r="T321" s="3">
        <f>SUMIF(A:A,Table1[[#This Row],[Customer ID]],S:S)</f>
        <v>242000</v>
      </c>
      <c r="U321" s="3" t="str" cm="1">
        <f t="array" ref="U321">_xlfn.SWITCH(TRUE,
Table1[[#This Row],[Total user revenue]]&gt;=1500000,"High-Premium",
Table1[[#This Row],[Total user revenue]]&gt;=500000,"Premium",
Table1[[#This Row],[Total user revenue]]&gt;=100000,"Standard",
"Basic")</f>
        <v>Standard</v>
      </c>
      <c r="V321" s="32">
        <f>SUMIF(A:A,Table1[[#This Row],[Customer ID]],W:W)</f>
        <v>244.68</v>
      </c>
      <c r="W321">
        <v>15.57</v>
      </c>
      <c r="X321" t="s">
        <v>39</v>
      </c>
      <c r="Y321" s="6">
        <f>COUNTIFS(Table1[MTN Device],Table1[[#This Row],[MTN Device]],Table1[Customer Churn Status],"Yes")/COUNTIF(Table1[MTN Device],Table1[[#This Row],[MTN Device]])</f>
        <v>0.30092592592592593</v>
      </c>
      <c r="Z321">
        <f>IF(Table1[[#This Row],[Customer Churn Status]]="Yes", 1, 0)</f>
        <v>0</v>
      </c>
      <c r="AA321" t="str">
        <f>IF(Table1[[#This Row],[Reasons for Churn]]= "No reason", "No Reason", "Churned")</f>
        <v>No Reason</v>
      </c>
      <c r="AB321" t="s">
        <v>1083</v>
      </c>
      <c r="AC321">
        <f t="shared" si="4"/>
        <v>50</v>
      </c>
    </row>
    <row r="322" spans="1:29" x14ac:dyDescent="0.25">
      <c r="A322" t="s">
        <v>420</v>
      </c>
      <c r="B322" t="s">
        <v>421</v>
      </c>
      <c r="C322" s="1">
        <v>45689</v>
      </c>
      <c r="D322">
        <v>51</v>
      </c>
      <c r="E322" t="str">
        <f>IF(Table1[[#This Row],[Age]]&lt;=19,"Teenager",
 IF(Table1[[#This Row],[Age]]&lt;=29,"Young Adult",
 IF(Table1[[#This Row],[Age]]&lt;=39,"Adult",
 IF(Table1[[#This Row],[Age]]&lt;=54,"Middle-Aged Adult",
 IF(Table1[[#This Row],[Age]]&lt;=64,"Pre-Retirement",
 "Senior/Retiree")))))</f>
        <v>Middle-Aged Adult</v>
      </c>
      <c r="F322" t="s">
        <v>140</v>
      </c>
      <c r="G322" t="e">
        <f>VLOOKUP(Table1[[#This Row],[State]],#REF!,2,FALSE)</f>
        <v>#REF!</v>
      </c>
      <c r="H322" t="s">
        <v>41</v>
      </c>
      <c r="I322">
        <f>COUNTIF(A:A,Table1[[#This Row],[Customer ID]])</f>
        <v>3</v>
      </c>
      <c r="J322" t="str">
        <f>IF(Table1[[#This Row],[Device Count]]&gt;1,"Multiple Devices", "Single Device")</f>
        <v>Multiple Devices</v>
      </c>
      <c r="K322" t="s">
        <v>21</v>
      </c>
      <c r="L322" s="26">
        <v>3</v>
      </c>
      <c r="M322" t="s">
        <v>50</v>
      </c>
      <c r="N322">
        <v>16</v>
      </c>
      <c r="O3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22" t="s">
        <v>71</v>
      </c>
      <c r="Q322" s="2">
        <v>14500</v>
      </c>
      <c r="R322">
        <v>9</v>
      </c>
      <c r="S322" s="3">
        <v>130500</v>
      </c>
      <c r="T322" s="3">
        <f>SUMIF(A:A,Table1[[#This Row],[Customer ID]],S:S)</f>
        <v>242000</v>
      </c>
      <c r="U322" s="3" t="str" cm="1">
        <f t="array" ref="U322">_xlfn.SWITCH(TRUE,
Table1[[#This Row],[Total user revenue]]&gt;=1500000,"High-Premium",
Table1[[#This Row],[Total user revenue]]&gt;=500000,"Premium",
Table1[[#This Row],[Total user revenue]]&gt;=100000,"Standard",
"Basic")</f>
        <v>Standard</v>
      </c>
      <c r="V322" s="32">
        <f>SUMIF(A:A,Table1[[#This Row],[Customer ID]],W:W)</f>
        <v>244.68</v>
      </c>
      <c r="W322">
        <v>103.36</v>
      </c>
      <c r="X322" t="s">
        <v>39</v>
      </c>
      <c r="Y322" s="6">
        <f>COUNTIFS(Table1[MTN Device],Table1[[#This Row],[MTN Device]],Table1[Customer Churn Status],"Yes")/COUNTIF(Table1[MTN Device],Table1[[#This Row],[MTN Device]])</f>
        <v>0.26754385964912281</v>
      </c>
      <c r="Z322">
        <f>IF(Table1[[#This Row],[Customer Churn Status]]="Yes", 1, 0)</f>
        <v>0</v>
      </c>
      <c r="AA322" t="str">
        <f>IF(Table1[[#This Row],[Reasons for Churn]]= "No reason", "No Reason", "Churned")</f>
        <v>No Reason</v>
      </c>
      <c r="AB322" t="s">
        <v>1083</v>
      </c>
      <c r="AC322">
        <f t="shared" ref="AC322:AC385" si="5">IF(L322=1,50,IF(L322=2,40,IF(L322=3,20,IF(L322=4,10,IF(L322=5,5,0)))))
+ IF(N322&lt;=3,30,IF(N322&lt;=12,20,IF(N322&lt;=24,10,5)))
+ IF(I322&gt;=3,10,5)
+ IF(V322&gt;150,10,0)</f>
        <v>50</v>
      </c>
    </row>
    <row r="323" spans="1:29" x14ac:dyDescent="0.25">
      <c r="A323" t="s">
        <v>422</v>
      </c>
      <c r="B323" t="s">
        <v>423</v>
      </c>
      <c r="C323" s="1">
        <v>45658</v>
      </c>
      <c r="D323">
        <v>74</v>
      </c>
      <c r="E323" t="str">
        <f>IF(Table1[[#This Row],[Age]]&lt;=19,"Teenager",
 IF(Table1[[#This Row],[Age]]&lt;=29,"Young Adult",
 IF(Table1[[#This Row],[Age]]&lt;=39,"Adult",
 IF(Table1[[#This Row],[Age]]&lt;=54,"Middle-Aged Adult",
 IF(Table1[[#This Row],[Age]]&lt;=64,"Pre-Retirement",
 "Senior/Retiree")))))</f>
        <v>Senior/Retiree</v>
      </c>
      <c r="F323" t="s">
        <v>90</v>
      </c>
      <c r="G323" t="e">
        <f>VLOOKUP(Table1[[#This Row],[State]],#REF!,2,FALSE)</f>
        <v>#REF!</v>
      </c>
      <c r="H323" t="s">
        <v>36</v>
      </c>
      <c r="I323">
        <f>COUNTIF(A:A,Table1[[#This Row],[Customer ID]])</f>
        <v>2</v>
      </c>
      <c r="J323" t="str">
        <f>IF(Table1[[#This Row],[Device Count]]&gt;1,"Multiple Devices", "Single Device")</f>
        <v>Multiple Devices</v>
      </c>
      <c r="K323" t="s">
        <v>30</v>
      </c>
      <c r="L323" s="26">
        <v>1</v>
      </c>
      <c r="M323" t="s">
        <v>37</v>
      </c>
      <c r="N323">
        <v>38</v>
      </c>
      <c r="O3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23" t="s">
        <v>105</v>
      </c>
      <c r="Q323" s="2">
        <v>75000</v>
      </c>
      <c r="R323">
        <v>14</v>
      </c>
      <c r="S323" s="3">
        <v>1050000</v>
      </c>
      <c r="T323" s="3">
        <f>SUMIF(A:A,Table1[[#This Row],[Customer ID]],S:S)</f>
        <v>1270000</v>
      </c>
      <c r="U323" s="3" t="str" cm="1">
        <f t="array" ref="U323">_xlfn.SWITCH(TRUE,
Table1[[#This Row],[Total user revenue]]&gt;=1500000,"High-Premium",
Table1[[#This Row],[Total user revenue]]&gt;=500000,"Premium",
Table1[[#This Row],[Total user revenue]]&gt;=100000,"Standard",
"Basic")</f>
        <v>Premium</v>
      </c>
      <c r="V323" s="32">
        <f>SUMIF(A:A,Table1[[#This Row],[Customer ID]],W:W)</f>
        <v>143.16</v>
      </c>
      <c r="W323">
        <v>43.96</v>
      </c>
      <c r="X323" t="s">
        <v>39</v>
      </c>
      <c r="Y323" s="6">
        <f>COUNTIFS(Table1[MTN Device],Table1[[#This Row],[MTN Device]],Table1[Customer Churn Status],"Yes")/COUNTIF(Table1[MTN Device],Table1[[#This Row],[MTN Device]])</f>
        <v>0.27947598253275108</v>
      </c>
      <c r="Z323">
        <f>IF(Table1[[#This Row],[Customer Churn Status]]="Yes", 1, 0)</f>
        <v>0</v>
      </c>
      <c r="AA323" t="str">
        <f>IF(Table1[[#This Row],[Reasons for Churn]]= "No reason", "No Reason", "Churned")</f>
        <v>No Reason</v>
      </c>
      <c r="AB323" t="s">
        <v>1083</v>
      </c>
      <c r="AC323">
        <f t="shared" si="5"/>
        <v>60</v>
      </c>
    </row>
    <row r="324" spans="1:29" x14ac:dyDescent="0.25">
      <c r="A324" t="s">
        <v>422</v>
      </c>
      <c r="B324" t="s">
        <v>423</v>
      </c>
      <c r="C324" s="1">
        <v>45658</v>
      </c>
      <c r="D324">
        <v>74</v>
      </c>
      <c r="E324" t="str">
        <f>IF(Table1[[#This Row],[Age]]&lt;=19,"Teenager",
 IF(Table1[[#This Row],[Age]]&lt;=29,"Young Adult",
 IF(Table1[[#This Row],[Age]]&lt;=39,"Adult",
 IF(Table1[[#This Row],[Age]]&lt;=54,"Middle-Aged Adult",
 IF(Table1[[#This Row],[Age]]&lt;=64,"Pre-Retirement",
 "Senior/Retiree")))))</f>
        <v>Senior/Retiree</v>
      </c>
      <c r="F324" t="s">
        <v>90</v>
      </c>
      <c r="G324" t="e">
        <f>VLOOKUP(Table1[[#This Row],[State]],#REF!,2,FALSE)</f>
        <v>#REF!</v>
      </c>
      <c r="H324" t="s">
        <v>41</v>
      </c>
      <c r="I324">
        <f>COUNTIF(A:A,Table1[[#This Row],[Customer ID]])</f>
        <v>2</v>
      </c>
      <c r="J324" t="str">
        <f>IF(Table1[[#This Row],[Device Count]]&gt;1,"Multiple Devices", "Single Device")</f>
        <v>Multiple Devices</v>
      </c>
      <c r="K324" t="s">
        <v>30</v>
      </c>
      <c r="L324" s="26">
        <v>1</v>
      </c>
      <c r="M324" t="s">
        <v>37</v>
      </c>
      <c r="N324">
        <v>38</v>
      </c>
      <c r="O3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24" t="s">
        <v>38</v>
      </c>
      <c r="Q324" s="2">
        <v>20000</v>
      </c>
      <c r="R324">
        <v>11</v>
      </c>
      <c r="S324" s="3">
        <v>220000</v>
      </c>
      <c r="T324" s="3">
        <f>SUMIF(A:A,Table1[[#This Row],[Customer ID]],S:S)</f>
        <v>1270000</v>
      </c>
      <c r="U324" s="3" t="str" cm="1">
        <f t="array" ref="U324">_xlfn.SWITCH(TRUE,
Table1[[#This Row],[Total user revenue]]&gt;=1500000,"High-Premium",
Table1[[#This Row],[Total user revenue]]&gt;=500000,"Premium",
Table1[[#This Row],[Total user revenue]]&gt;=100000,"Standard",
"Basic")</f>
        <v>Premium</v>
      </c>
      <c r="V324" s="32">
        <f>SUMIF(A:A,Table1[[#This Row],[Customer ID]],W:W)</f>
        <v>143.16</v>
      </c>
      <c r="W324">
        <v>99.2</v>
      </c>
      <c r="X324" t="s">
        <v>39</v>
      </c>
      <c r="Y324" s="6">
        <f>COUNTIFS(Table1[MTN Device],Table1[[#This Row],[MTN Device]],Table1[Customer Churn Status],"Yes")/COUNTIF(Table1[MTN Device],Table1[[#This Row],[MTN Device]])</f>
        <v>0.26754385964912281</v>
      </c>
      <c r="Z324">
        <f>IF(Table1[[#This Row],[Customer Churn Status]]="Yes", 1, 0)</f>
        <v>0</v>
      </c>
      <c r="AA324" t="str">
        <f>IF(Table1[[#This Row],[Reasons for Churn]]= "No reason", "No Reason", "Churned")</f>
        <v>No Reason</v>
      </c>
      <c r="AB324" t="s">
        <v>1083</v>
      </c>
      <c r="AC324">
        <f t="shared" si="5"/>
        <v>60</v>
      </c>
    </row>
    <row r="325" spans="1:29" x14ac:dyDescent="0.25">
      <c r="A325" t="s">
        <v>424</v>
      </c>
      <c r="B325" t="s">
        <v>425</v>
      </c>
      <c r="C325" s="1">
        <v>45717</v>
      </c>
      <c r="D325">
        <v>59</v>
      </c>
      <c r="E325" t="str">
        <f>IF(Table1[[#This Row],[Age]]&lt;=19,"Teenager",
 IF(Table1[[#This Row],[Age]]&lt;=29,"Young Adult",
 IF(Table1[[#This Row],[Age]]&lt;=39,"Adult",
 IF(Table1[[#This Row],[Age]]&lt;=54,"Middle-Aged Adult",
 IF(Table1[[#This Row],[Age]]&lt;=64,"Pre-Retirement",
 "Senior/Retiree")))))</f>
        <v>Pre-Retirement</v>
      </c>
      <c r="F325" t="s">
        <v>140</v>
      </c>
      <c r="G325" t="e">
        <f>VLOOKUP(Table1[[#This Row],[State]],#REF!,2,FALSE)</f>
        <v>#REF!</v>
      </c>
      <c r="H325" t="s">
        <v>41</v>
      </c>
      <c r="I325">
        <f>COUNTIF(A:A,Table1[[#This Row],[Customer ID]])</f>
        <v>2</v>
      </c>
      <c r="J325" t="str">
        <f>IF(Table1[[#This Row],[Device Count]]&gt;1,"Multiple Devices", "Single Device")</f>
        <v>Multiple Devices</v>
      </c>
      <c r="K325" t="s">
        <v>30</v>
      </c>
      <c r="L325" s="26">
        <v>1</v>
      </c>
      <c r="M325" t="s">
        <v>37</v>
      </c>
      <c r="N325">
        <v>51</v>
      </c>
      <c r="O3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25" t="s">
        <v>38</v>
      </c>
      <c r="Q325" s="2">
        <v>20000</v>
      </c>
      <c r="R325">
        <v>1</v>
      </c>
      <c r="S325" s="3">
        <v>20000</v>
      </c>
      <c r="T325" s="3">
        <f>SUMIF(A:A,Table1[[#This Row],[Customer ID]],S:S)</f>
        <v>57500</v>
      </c>
      <c r="U325" s="3" t="str" cm="1">
        <f t="array" ref="U325">_xlfn.SWITCH(TRUE,
Table1[[#This Row],[Total user revenue]]&gt;=1500000,"High-Premium",
Table1[[#This Row],[Total user revenue]]&gt;=500000,"Premium",
Table1[[#This Row],[Total user revenue]]&gt;=100000,"Standard",
"Basic")</f>
        <v>Basic</v>
      </c>
      <c r="V325" s="32">
        <f>SUMIF(A:A,Table1[[#This Row],[Customer ID]],W:W)</f>
        <v>129.4</v>
      </c>
      <c r="W325">
        <v>88.54</v>
      </c>
      <c r="X325" t="s">
        <v>24</v>
      </c>
      <c r="Y325" s="6">
        <f>COUNTIFS(Table1[MTN Device],Table1[[#This Row],[MTN Device]],Table1[Customer Churn Status],"Yes")/COUNTIF(Table1[MTN Device],Table1[[#This Row],[MTN Device]])</f>
        <v>0.26754385964912281</v>
      </c>
      <c r="Z325">
        <f>IF(Table1[[#This Row],[Customer Churn Status]]="Yes", 1, 0)</f>
        <v>1</v>
      </c>
      <c r="AA325" t="str">
        <f>IF(Table1[[#This Row],[Reasons for Churn]]= "No reason", "No Reason", "Churned")</f>
        <v>Churned</v>
      </c>
      <c r="AB325" t="s">
        <v>284</v>
      </c>
      <c r="AC325">
        <f t="shared" si="5"/>
        <v>60</v>
      </c>
    </row>
    <row r="326" spans="1:29" x14ac:dyDescent="0.25">
      <c r="A326" t="s">
        <v>424</v>
      </c>
      <c r="B326" t="s">
        <v>425</v>
      </c>
      <c r="C326" s="1">
        <v>45717</v>
      </c>
      <c r="D326">
        <v>59</v>
      </c>
      <c r="E326" t="str">
        <f>IF(Table1[[#This Row],[Age]]&lt;=19,"Teenager",
 IF(Table1[[#This Row],[Age]]&lt;=29,"Young Adult",
 IF(Table1[[#This Row],[Age]]&lt;=39,"Adult",
 IF(Table1[[#This Row],[Age]]&lt;=54,"Middle-Aged Adult",
 IF(Table1[[#This Row],[Age]]&lt;=64,"Pre-Retirement",
 "Senior/Retiree")))))</f>
        <v>Pre-Retirement</v>
      </c>
      <c r="F326" t="s">
        <v>140</v>
      </c>
      <c r="G326" t="e">
        <f>VLOOKUP(Table1[[#This Row],[State]],#REF!,2,FALSE)</f>
        <v>#REF!</v>
      </c>
      <c r="H326" t="s">
        <v>29</v>
      </c>
      <c r="I326">
        <f>COUNTIF(A:A,Table1[[#This Row],[Customer ID]])</f>
        <v>2</v>
      </c>
      <c r="J326" t="str">
        <f>IF(Table1[[#This Row],[Device Count]]&gt;1,"Multiple Devices", "Single Device")</f>
        <v>Multiple Devices</v>
      </c>
      <c r="K326" t="s">
        <v>30</v>
      </c>
      <c r="L326" s="26">
        <v>1</v>
      </c>
      <c r="M326" t="s">
        <v>37</v>
      </c>
      <c r="N326">
        <v>51</v>
      </c>
      <c r="O3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26" t="s">
        <v>87</v>
      </c>
      <c r="Q326" s="2">
        <v>7500</v>
      </c>
      <c r="R326">
        <v>5</v>
      </c>
      <c r="S326" s="3">
        <v>37500</v>
      </c>
      <c r="T326" s="3">
        <f>SUMIF(A:A,Table1[[#This Row],[Customer ID]],S:S)</f>
        <v>57500</v>
      </c>
      <c r="U326" s="3" t="str" cm="1">
        <f t="array" ref="U326">_xlfn.SWITCH(TRUE,
Table1[[#This Row],[Total user revenue]]&gt;=1500000,"High-Premium",
Table1[[#This Row],[Total user revenue]]&gt;=500000,"Premium",
Table1[[#This Row],[Total user revenue]]&gt;=100000,"Standard",
"Basic")</f>
        <v>Basic</v>
      </c>
      <c r="V326" s="32">
        <f>SUMIF(A:A,Table1[[#This Row],[Customer ID]],W:W)</f>
        <v>129.4</v>
      </c>
      <c r="W326">
        <v>40.86</v>
      </c>
      <c r="X326" t="s">
        <v>24</v>
      </c>
      <c r="Y326" s="6">
        <f>COUNTIFS(Table1[MTN Device],Table1[[#This Row],[MTN Device]],Table1[Customer Churn Status],"Yes")/COUNTIF(Table1[MTN Device],Table1[[#This Row],[MTN Device]])</f>
        <v>0.3122923588039867</v>
      </c>
      <c r="Z326">
        <f>IF(Table1[[#This Row],[Customer Churn Status]]="Yes", 1, 0)</f>
        <v>1</v>
      </c>
      <c r="AA326" t="str">
        <f>IF(Table1[[#This Row],[Reasons for Churn]]= "No reason", "No Reason", "Churned")</f>
        <v>Churned</v>
      </c>
      <c r="AB326" t="s">
        <v>284</v>
      </c>
      <c r="AC326">
        <f t="shared" si="5"/>
        <v>60</v>
      </c>
    </row>
    <row r="327" spans="1:29" x14ac:dyDescent="0.25">
      <c r="A327" t="s">
        <v>426</v>
      </c>
      <c r="B327" t="s">
        <v>427</v>
      </c>
      <c r="C327" s="1">
        <v>45717</v>
      </c>
      <c r="D327">
        <v>36</v>
      </c>
      <c r="E327" t="str">
        <f>IF(Table1[[#This Row],[Age]]&lt;=19,"Teenager",
 IF(Table1[[#This Row],[Age]]&lt;=29,"Young Adult",
 IF(Table1[[#This Row],[Age]]&lt;=39,"Adult",
 IF(Table1[[#This Row],[Age]]&lt;=54,"Middle-Aged Adult",
 IF(Table1[[#This Row],[Age]]&lt;=64,"Pre-Retirement",
 "Senior/Retiree")))))</f>
        <v>Adult</v>
      </c>
      <c r="F327" t="s">
        <v>192</v>
      </c>
      <c r="G327" t="e">
        <f>VLOOKUP(Table1[[#This Row],[State]],#REF!,2,FALSE)</f>
        <v>#REF!</v>
      </c>
      <c r="H327" t="s">
        <v>20</v>
      </c>
      <c r="I327">
        <f>COUNTIF(A:A,Table1[[#This Row],[Customer ID]])</f>
        <v>3</v>
      </c>
      <c r="J327" t="str">
        <f>IF(Table1[[#This Row],[Device Count]]&gt;1,"Multiple Devices", "Single Device")</f>
        <v>Multiple Devices</v>
      </c>
      <c r="K327" t="s">
        <v>21</v>
      </c>
      <c r="L327" s="26">
        <v>3</v>
      </c>
      <c r="M327" t="s">
        <v>50</v>
      </c>
      <c r="N327">
        <v>42</v>
      </c>
      <c r="O3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27" t="s">
        <v>51</v>
      </c>
      <c r="Q327" s="2">
        <v>9000</v>
      </c>
      <c r="R327">
        <v>8</v>
      </c>
      <c r="S327" s="3">
        <v>72000</v>
      </c>
      <c r="T327" s="3">
        <f>SUMIF(A:A,Table1[[#This Row],[Customer ID]],S:S)</f>
        <v>132700</v>
      </c>
      <c r="U327" s="3" t="str" cm="1">
        <f t="array" ref="U327">_xlfn.SWITCH(TRUE,
Table1[[#This Row],[Total user revenue]]&gt;=1500000,"High-Premium",
Table1[[#This Row],[Total user revenue]]&gt;=500000,"Premium",
Table1[[#This Row],[Total user revenue]]&gt;=100000,"Standard",
"Basic")</f>
        <v>Standard</v>
      </c>
      <c r="V327" s="32">
        <f>SUMIF(A:A,Table1[[#This Row],[Customer ID]],W:W)</f>
        <v>319.68</v>
      </c>
      <c r="W327">
        <v>145.33000000000001</v>
      </c>
      <c r="X327" t="s">
        <v>24</v>
      </c>
      <c r="Y327" s="6">
        <f>COUNTIFS(Table1[MTN Device],Table1[[#This Row],[MTN Device]],Table1[Customer Churn Status],"Yes")/COUNTIF(Table1[MTN Device],Table1[[#This Row],[MTN Device]])</f>
        <v>0.30092592592592593</v>
      </c>
      <c r="Z327">
        <f>IF(Table1[[#This Row],[Customer Churn Status]]="Yes", 1, 0)</f>
        <v>1</v>
      </c>
      <c r="AA327" t="str">
        <f>IF(Table1[[#This Row],[Reasons for Churn]]= "No reason", "No Reason", "Churned")</f>
        <v>Churned</v>
      </c>
      <c r="AB327" t="s">
        <v>284</v>
      </c>
      <c r="AC327">
        <f t="shared" si="5"/>
        <v>45</v>
      </c>
    </row>
    <row r="328" spans="1:29" x14ac:dyDescent="0.25">
      <c r="A328" t="s">
        <v>426</v>
      </c>
      <c r="B328" t="s">
        <v>427</v>
      </c>
      <c r="C328" s="1">
        <v>45717</v>
      </c>
      <c r="D328">
        <v>36</v>
      </c>
      <c r="E328" t="str">
        <f>IF(Table1[[#This Row],[Age]]&lt;=19,"Teenager",
 IF(Table1[[#This Row],[Age]]&lt;=29,"Young Adult",
 IF(Table1[[#This Row],[Age]]&lt;=39,"Adult",
 IF(Table1[[#This Row],[Age]]&lt;=54,"Middle-Aged Adult",
 IF(Table1[[#This Row],[Age]]&lt;=64,"Pre-Retirement",
 "Senior/Retiree")))))</f>
        <v>Adult</v>
      </c>
      <c r="F328" t="s">
        <v>192</v>
      </c>
      <c r="G328" t="e">
        <f>VLOOKUP(Table1[[#This Row],[State]],#REF!,2,FALSE)</f>
        <v>#REF!</v>
      </c>
      <c r="H328" t="s">
        <v>41</v>
      </c>
      <c r="I328">
        <f>COUNTIF(A:A,Table1[[#This Row],[Customer ID]])</f>
        <v>3</v>
      </c>
      <c r="J328" t="str">
        <f>IF(Table1[[#This Row],[Device Count]]&gt;1,"Multiple Devices", "Single Device")</f>
        <v>Multiple Devices</v>
      </c>
      <c r="K328" t="s">
        <v>21</v>
      </c>
      <c r="L328" s="26">
        <v>3</v>
      </c>
      <c r="M328" t="s">
        <v>50</v>
      </c>
      <c r="N328">
        <v>42</v>
      </c>
      <c r="O3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28" t="s">
        <v>71</v>
      </c>
      <c r="Q328" s="2">
        <v>14500</v>
      </c>
      <c r="R328">
        <v>4</v>
      </c>
      <c r="S328" s="3">
        <v>58000</v>
      </c>
      <c r="T328" s="3">
        <f>SUMIF(A:A,Table1[[#This Row],[Customer ID]],S:S)</f>
        <v>132700</v>
      </c>
      <c r="U328" s="3" t="str" cm="1">
        <f t="array" ref="U328">_xlfn.SWITCH(TRUE,
Table1[[#This Row],[Total user revenue]]&gt;=1500000,"High-Premium",
Table1[[#This Row],[Total user revenue]]&gt;=500000,"Premium",
Table1[[#This Row],[Total user revenue]]&gt;=100000,"Standard",
"Basic")</f>
        <v>Standard</v>
      </c>
      <c r="V328" s="32">
        <f>SUMIF(A:A,Table1[[#This Row],[Customer ID]],W:W)</f>
        <v>319.68</v>
      </c>
      <c r="W328">
        <v>131.27000000000001</v>
      </c>
      <c r="X328" t="s">
        <v>24</v>
      </c>
      <c r="Y328" s="6">
        <f>COUNTIFS(Table1[MTN Device],Table1[[#This Row],[MTN Device]],Table1[Customer Churn Status],"Yes")/COUNTIF(Table1[MTN Device],Table1[[#This Row],[MTN Device]])</f>
        <v>0.26754385964912281</v>
      </c>
      <c r="Z328">
        <f>IF(Table1[[#This Row],[Customer Churn Status]]="Yes", 1, 0)</f>
        <v>1</v>
      </c>
      <c r="AA328" t="str">
        <f>IF(Table1[[#This Row],[Reasons for Churn]]= "No reason", "No Reason", "Churned")</f>
        <v>Churned</v>
      </c>
      <c r="AB328" t="s">
        <v>284</v>
      </c>
      <c r="AC328">
        <f t="shared" si="5"/>
        <v>45</v>
      </c>
    </row>
    <row r="329" spans="1:29" x14ac:dyDescent="0.25">
      <c r="A329" t="s">
        <v>426</v>
      </c>
      <c r="B329" t="s">
        <v>427</v>
      </c>
      <c r="C329" s="1">
        <v>45717</v>
      </c>
      <c r="D329">
        <v>36</v>
      </c>
      <c r="E329" t="str">
        <f>IF(Table1[[#This Row],[Age]]&lt;=19,"Teenager",
 IF(Table1[[#This Row],[Age]]&lt;=29,"Young Adult",
 IF(Table1[[#This Row],[Age]]&lt;=39,"Adult",
 IF(Table1[[#This Row],[Age]]&lt;=54,"Middle-Aged Adult",
 IF(Table1[[#This Row],[Age]]&lt;=64,"Pre-Retirement",
 "Senior/Retiree")))))</f>
        <v>Adult</v>
      </c>
      <c r="F329" t="s">
        <v>192</v>
      </c>
      <c r="G329" t="e">
        <f>VLOOKUP(Table1[[#This Row],[State]],#REF!,2,FALSE)</f>
        <v>#REF!</v>
      </c>
      <c r="H329" t="s">
        <v>29</v>
      </c>
      <c r="I329">
        <f>COUNTIF(A:A,Table1[[#This Row],[Customer ID]])</f>
        <v>3</v>
      </c>
      <c r="J329" t="str">
        <f>IF(Table1[[#This Row],[Device Count]]&gt;1,"Multiple Devices", "Single Device")</f>
        <v>Multiple Devices</v>
      </c>
      <c r="K329" t="s">
        <v>21</v>
      </c>
      <c r="L329" s="26">
        <v>3</v>
      </c>
      <c r="M329" t="s">
        <v>50</v>
      </c>
      <c r="N329">
        <v>42</v>
      </c>
      <c r="O3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29" t="s">
        <v>102</v>
      </c>
      <c r="Q329" s="2">
        <v>900</v>
      </c>
      <c r="R329">
        <v>3</v>
      </c>
      <c r="S329" s="3">
        <v>2700</v>
      </c>
      <c r="T329" s="3">
        <f>SUMIF(A:A,Table1[[#This Row],[Customer ID]],S:S)</f>
        <v>132700</v>
      </c>
      <c r="U329" s="3" t="str" cm="1">
        <f t="array" ref="U329">_xlfn.SWITCH(TRUE,
Table1[[#This Row],[Total user revenue]]&gt;=1500000,"High-Premium",
Table1[[#This Row],[Total user revenue]]&gt;=500000,"Premium",
Table1[[#This Row],[Total user revenue]]&gt;=100000,"Standard",
"Basic")</f>
        <v>Standard</v>
      </c>
      <c r="V329" s="32">
        <f>SUMIF(A:A,Table1[[#This Row],[Customer ID]],W:W)</f>
        <v>319.68</v>
      </c>
      <c r="W329">
        <v>43.08</v>
      </c>
      <c r="X329" t="s">
        <v>24</v>
      </c>
      <c r="Y329" s="6">
        <f>COUNTIFS(Table1[MTN Device],Table1[[#This Row],[MTN Device]],Table1[Customer Churn Status],"Yes")/COUNTIF(Table1[MTN Device],Table1[[#This Row],[MTN Device]])</f>
        <v>0.3122923588039867</v>
      </c>
      <c r="Z329">
        <f>IF(Table1[[#This Row],[Customer Churn Status]]="Yes", 1, 0)</f>
        <v>1</v>
      </c>
      <c r="AA329" t="str">
        <f>IF(Table1[[#This Row],[Reasons for Churn]]= "No reason", "No Reason", "Churned")</f>
        <v>Churned</v>
      </c>
      <c r="AB329" t="s">
        <v>284</v>
      </c>
      <c r="AC329">
        <f t="shared" si="5"/>
        <v>45</v>
      </c>
    </row>
    <row r="330" spans="1:29" x14ac:dyDescent="0.25">
      <c r="A330" t="s">
        <v>428</v>
      </c>
      <c r="B330" t="s">
        <v>429</v>
      </c>
      <c r="C330" s="1">
        <v>45658</v>
      </c>
      <c r="D330">
        <v>44</v>
      </c>
      <c r="E330" t="str">
        <f>IF(Table1[[#This Row],[Age]]&lt;=19,"Teenager",
 IF(Table1[[#This Row],[Age]]&lt;=29,"Young Adult",
 IF(Table1[[#This Row],[Age]]&lt;=39,"Adult",
 IF(Table1[[#This Row],[Age]]&lt;=54,"Middle-Aged Adult",
 IF(Table1[[#This Row],[Age]]&lt;=64,"Pre-Retirement",
 "Senior/Retiree")))))</f>
        <v>Middle-Aged Adult</v>
      </c>
      <c r="F330" t="s">
        <v>75</v>
      </c>
      <c r="G330" t="e">
        <f>VLOOKUP(Table1[[#This Row],[State]],#REF!,2,FALSE)</f>
        <v>#REF!</v>
      </c>
      <c r="H330" t="s">
        <v>20</v>
      </c>
      <c r="I330">
        <f>COUNTIF(A:A,Table1[[#This Row],[Customer ID]])</f>
        <v>2</v>
      </c>
      <c r="J330" t="str">
        <f>IF(Table1[[#This Row],[Device Count]]&gt;1,"Multiple Devices", "Single Device")</f>
        <v>Multiple Devices</v>
      </c>
      <c r="K330" t="s">
        <v>30</v>
      </c>
      <c r="L330" s="26">
        <v>3</v>
      </c>
      <c r="M330" t="s">
        <v>50</v>
      </c>
      <c r="N330">
        <v>1</v>
      </c>
      <c r="O3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30" t="s">
        <v>58</v>
      </c>
      <c r="Q330" s="2">
        <v>16000</v>
      </c>
      <c r="R330">
        <v>3</v>
      </c>
      <c r="S330" s="3">
        <v>48000</v>
      </c>
      <c r="T330" s="3">
        <f>SUMIF(A:A,Table1[[#This Row],[Customer ID]],S:S)</f>
        <v>60000</v>
      </c>
      <c r="U330" s="3" t="str" cm="1">
        <f t="array" ref="U330">_xlfn.SWITCH(TRUE,
Table1[[#This Row],[Total user revenue]]&gt;=1500000,"High-Premium",
Table1[[#This Row],[Total user revenue]]&gt;=500000,"Premium",
Table1[[#This Row],[Total user revenue]]&gt;=100000,"Standard",
"Basic")</f>
        <v>Basic</v>
      </c>
      <c r="V330" s="32">
        <f>SUMIF(A:A,Table1[[#This Row],[Customer ID]],W:W)</f>
        <v>67.260000000000005</v>
      </c>
      <c r="W330">
        <v>46.17</v>
      </c>
      <c r="X330" t="s">
        <v>39</v>
      </c>
      <c r="Y330" s="6">
        <f>COUNTIFS(Table1[MTN Device],Table1[[#This Row],[MTN Device]],Table1[Customer Churn Status],"Yes")/COUNTIF(Table1[MTN Device],Table1[[#This Row],[MTN Device]])</f>
        <v>0.30092592592592593</v>
      </c>
      <c r="Z330">
        <f>IF(Table1[[#This Row],[Customer Churn Status]]="Yes", 1, 0)</f>
        <v>0</v>
      </c>
      <c r="AA330" t="str">
        <f>IF(Table1[[#This Row],[Reasons for Churn]]= "No reason", "No Reason", "Churned")</f>
        <v>No Reason</v>
      </c>
      <c r="AB330" t="s">
        <v>1083</v>
      </c>
      <c r="AC330">
        <f t="shared" si="5"/>
        <v>55</v>
      </c>
    </row>
    <row r="331" spans="1:29" x14ac:dyDescent="0.25">
      <c r="A331" t="s">
        <v>428</v>
      </c>
      <c r="B331" t="s">
        <v>429</v>
      </c>
      <c r="C331" s="1">
        <v>45658</v>
      </c>
      <c r="D331">
        <v>44</v>
      </c>
      <c r="E331" t="str">
        <f>IF(Table1[[#This Row],[Age]]&lt;=19,"Teenager",
 IF(Table1[[#This Row],[Age]]&lt;=29,"Young Adult",
 IF(Table1[[#This Row],[Age]]&lt;=39,"Adult",
 IF(Table1[[#This Row],[Age]]&lt;=54,"Middle-Aged Adult",
 IF(Table1[[#This Row],[Age]]&lt;=64,"Pre-Retirement",
 "Senior/Retiree")))))</f>
        <v>Middle-Aged Adult</v>
      </c>
      <c r="F331" t="s">
        <v>75</v>
      </c>
      <c r="G331" t="e">
        <f>VLOOKUP(Table1[[#This Row],[State]],#REF!,2,FALSE)</f>
        <v>#REF!</v>
      </c>
      <c r="H331" t="s">
        <v>29</v>
      </c>
      <c r="I331">
        <f>COUNTIF(A:A,Table1[[#This Row],[Customer ID]])</f>
        <v>2</v>
      </c>
      <c r="J331" t="str">
        <f>IF(Table1[[#This Row],[Device Count]]&gt;1,"Multiple Devices", "Single Device")</f>
        <v>Multiple Devices</v>
      </c>
      <c r="K331" t="s">
        <v>30</v>
      </c>
      <c r="L331" s="26">
        <v>3</v>
      </c>
      <c r="M331" t="s">
        <v>50</v>
      </c>
      <c r="N331">
        <v>1</v>
      </c>
      <c r="O3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31" t="s">
        <v>83</v>
      </c>
      <c r="Q331" s="2">
        <v>1000</v>
      </c>
      <c r="R331">
        <v>12</v>
      </c>
      <c r="S331" s="3">
        <v>12000</v>
      </c>
      <c r="T331" s="3">
        <f>SUMIF(A:A,Table1[[#This Row],[Customer ID]],S:S)</f>
        <v>60000</v>
      </c>
      <c r="U331" s="3" t="str" cm="1">
        <f t="array" ref="U331">_xlfn.SWITCH(TRUE,
Table1[[#This Row],[Total user revenue]]&gt;=1500000,"High-Premium",
Table1[[#This Row],[Total user revenue]]&gt;=500000,"Premium",
Table1[[#This Row],[Total user revenue]]&gt;=100000,"Standard",
"Basic")</f>
        <v>Basic</v>
      </c>
      <c r="V331" s="32">
        <f>SUMIF(A:A,Table1[[#This Row],[Customer ID]],W:W)</f>
        <v>67.260000000000005</v>
      </c>
      <c r="W331">
        <v>21.09</v>
      </c>
      <c r="X331" t="s">
        <v>39</v>
      </c>
      <c r="Y331" s="6">
        <f>COUNTIFS(Table1[MTN Device],Table1[[#This Row],[MTN Device]],Table1[Customer Churn Status],"Yes")/COUNTIF(Table1[MTN Device],Table1[[#This Row],[MTN Device]])</f>
        <v>0.3122923588039867</v>
      </c>
      <c r="Z331">
        <f>IF(Table1[[#This Row],[Customer Churn Status]]="Yes", 1, 0)</f>
        <v>0</v>
      </c>
      <c r="AA331" t="str">
        <f>IF(Table1[[#This Row],[Reasons for Churn]]= "No reason", "No Reason", "Churned")</f>
        <v>No Reason</v>
      </c>
      <c r="AB331" t="s">
        <v>1083</v>
      </c>
      <c r="AC331">
        <f t="shared" si="5"/>
        <v>55</v>
      </c>
    </row>
    <row r="332" spans="1:29" x14ac:dyDescent="0.25">
      <c r="A332" t="s">
        <v>430</v>
      </c>
      <c r="B332" t="s">
        <v>431</v>
      </c>
      <c r="C332" s="1">
        <v>45689</v>
      </c>
      <c r="D332">
        <v>33</v>
      </c>
      <c r="E332" t="str">
        <f>IF(Table1[[#This Row],[Age]]&lt;=19,"Teenager",
 IF(Table1[[#This Row],[Age]]&lt;=29,"Young Adult",
 IF(Table1[[#This Row],[Age]]&lt;=39,"Adult",
 IF(Table1[[#This Row],[Age]]&lt;=54,"Middle-Aged Adult",
 IF(Table1[[#This Row],[Age]]&lt;=64,"Pre-Retirement",
 "Senior/Retiree")))))</f>
        <v>Adult</v>
      </c>
      <c r="F332" t="s">
        <v>61</v>
      </c>
      <c r="G332" t="e">
        <f>VLOOKUP(Table1[[#This Row],[State]],#REF!,2,FALSE)</f>
        <v>#REF!</v>
      </c>
      <c r="H332" t="s">
        <v>20</v>
      </c>
      <c r="I332">
        <f>COUNTIF(A:A,Table1[[#This Row],[Customer ID]])</f>
        <v>1</v>
      </c>
      <c r="J332" t="str">
        <f>IF(Table1[[#This Row],[Device Count]]&gt;1,"Multiple Devices", "Single Device")</f>
        <v>Single Device</v>
      </c>
      <c r="K332" t="s">
        <v>21</v>
      </c>
      <c r="L332" s="26">
        <v>1</v>
      </c>
      <c r="M332" t="s">
        <v>37</v>
      </c>
      <c r="N332">
        <v>42</v>
      </c>
      <c r="O3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32" t="s">
        <v>23</v>
      </c>
      <c r="Q332" s="2">
        <v>35000</v>
      </c>
      <c r="R332">
        <v>7</v>
      </c>
      <c r="S332" s="3">
        <v>245000</v>
      </c>
      <c r="T332" s="3">
        <f>SUMIF(A:A,Table1[[#This Row],[Customer ID]],S:S)</f>
        <v>245000</v>
      </c>
      <c r="U332" s="3" t="str" cm="1">
        <f t="array" ref="U332">_xlfn.SWITCH(TRUE,
Table1[[#This Row],[Total user revenue]]&gt;=1500000,"High-Premium",
Table1[[#This Row],[Total user revenue]]&gt;=500000,"Premium",
Table1[[#This Row],[Total user revenue]]&gt;=100000,"Standard",
"Basic")</f>
        <v>Standard</v>
      </c>
      <c r="V332" s="32">
        <f>SUMIF(A:A,Table1[[#This Row],[Customer ID]],W:W)</f>
        <v>70.56</v>
      </c>
      <c r="W332">
        <v>70.56</v>
      </c>
      <c r="X332" t="s">
        <v>39</v>
      </c>
      <c r="Y332" s="6">
        <f>COUNTIFS(Table1[MTN Device],Table1[[#This Row],[MTN Device]],Table1[Customer Churn Status],"Yes")/COUNTIF(Table1[MTN Device],Table1[[#This Row],[MTN Device]])</f>
        <v>0.30092592592592593</v>
      </c>
      <c r="Z332">
        <f>IF(Table1[[#This Row],[Customer Churn Status]]="Yes", 1, 0)</f>
        <v>0</v>
      </c>
      <c r="AA332" t="str">
        <f>IF(Table1[[#This Row],[Reasons for Churn]]= "No reason", "No Reason", "Churned")</f>
        <v>No Reason</v>
      </c>
      <c r="AB332" t="s">
        <v>1083</v>
      </c>
      <c r="AC332">
        <f t="shared" si="5"/>
        <v>60</v>
      </c>
    </row>
    <row r="333" spans="1:29" x14ac:dyDescent="0.25">
      <c r="A333" t="s">
        <v>432</v>
      </c>
      <c r="B333" t="s">
        <v>433</v>
      </c>
      <c r="C333" s="1">
        <v>45658</v>
      </c>
      <c r="D333">
        <v>68</v>
      </c>
      <c r="E333" t="str">
        <f>IF(Table1[[#This Row],[Age]]&lt;=19,"Teenager",
 IF(Table1[[#This Row],[Age]]&lt;=29,"Young Adult",
 IF(Table1[[#This Row],[Age]]&lt;=39,"Adult",
 IF(Table1[[#This Row],[Age]]&lt;=54,"Middle-Aged Adult",
 IF(Table1[[#This Row],[Age]]&lt;=64,"Pre-Retirement",
 "Senior/Retiree")))))</f>
        <v>Senior/Retiree</v>
      </c>
      <c r="F333" t="s">
        <v>198</v>
      </c>
      <c r="G333" t="e">
        <f>VLOOKUP(Table1[[#This Row],[State]],#REF!,2,FALSE)</f>
        <v>#REF!</v>
      </c>
      <c r="H333" t="s">
        <v>29</v>
      </c>
      <c r="I333">
        <f>COUNTIF(A:A,Table1[[#This Row],[Customer ID]])</f>
        <v>3</v>
      </c>
      <c r="J333" t="str">
        <f>IF(Table1[[#This Row],[Device Count]]&gt;1,"Multiple Devices", "Single Device")</f>
        <v>Multiple Devices</v>
      </c>
      <c r="K333" t="s">
        <v>21</v>
      </c>
      <c r="L333" s="26">
        <v>2</v>
      </c>
      <c r="M333" t="s">
        <v>22</v>
      </c>
      <c r="N333">
        <v>6</v>
      </c>
      <c r="O3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33" t="s">
        <v>56</v>
      </c>
      <c r="Q333" s="2">
        <v>3500</v>
      </c>
      <c r="R333">
        <v>8</v>
      </c>
      <c r="S333" s="3">
        <v>28000</v>
      </c>
      <c r="T333" s="3">
        <f>SUMIF(A:A,Table1[[#This Row],[Customer ID]],S:S)</f>
        <v>124000</v>
      </c>
      <c r="U333" s="3" t="str" cm="1">
        <f t="array" ref="U333">_xlfn.SWITCH(TRUE,
Table1[[#This Row],[Total user revenue]]&gt;=1500000,"High-Premium",
Table1[[#This Row],[Total user revenue]]&gt;=500000,"Premium",
Table1[[#This Row],[Total user revenue]]&gt;=100000,"Standard",
"Basic")</f>
        <v>Standard</v>
      </c>
      <c r="V333" s="32">
        <f>SUMIF(A:A,Table1[[#This Row],[Customer ID]],W:W)</f>
        <v>443.31999999999994</v>
      </c>
      <c r="W333">
        <v>158.32</v>
      </c>
      <c r="X333" t="s">
        <v>39</v>
      </c>
      <c r="Y333" s="6">
        <f>COUNTIFS(Table1[MTN Device],Table1[[#This Row],[MTN Device]],Table1[Customer Churn Status],"Yes")/COUNTIF(Table1[MTN Device],Table1[[#This Row],[MTN Device]])</f>
        <v>0.3122923588039867</v>
      </c>
      <c r="Z333">
        <f>IF(Table1[[#This Row],[Customer Churn Status]]="Yes", 1, 0)</f>
        <v>0</v>
      </c>
      <c r="AA333" t="str">
        <f>IF(Table1[[#This Row],[Reasons for Churn]]= "No reason", "No Reason", "Churned")</f>
        <v>No Reason</v>
      </c>
      <c r="AB333" t="s">
        <v>1083</v>
      </c>
      <c r="AC333">
        <f t="shared" si="5"/>
        <v>80</v>
      </c>
    </row>
    <row r="334" spans="1:29" x14ac:dyDescent="0.25">
      <c r="A334" t="s">
        <v>432</v>
      </c>
      <c r="B334" t="s">
        <v>433</v>
      </c>
      <c r="C334" s="1">
        <v>45658</v>
      </c>
      <c r="D334">
        <v>68</v>
      </c>
      <c r="E334" t="str">
        <f>IF(Table1[[#This Row],[Age]]&lt;=19,"Teenager",
 IF(Table1[[#This Row],[Age]]&lt;=29,"Young Adult",
 IF(Table1[[#This Row],[Age]]&lt;=39,"Adult",
 IF(Table1[[#This Row],[Age]]&lt;=54,"Middle-Aged Adult",
 IF(Table1[[#This Row],[Age]]&lt;=64,"Pre-Retirement",
 "Senior/Retiree")))))</f>
        <v>Senior/Retiree</v>
      </c>
      <c r="F334" t="s">
        <v>198</v>
      </c>
      <c r="G334" t="e">
        <f>VLOOKUP(Table1[[#This Row],[State]],#REF!,2,FALSE)</f>
        <v>#REF!</v>
      </c>
      <c r="H334" t="s">
        <v>20</v>
      </c>
      <c r="I334">
        <f>COUNTIF(A:A,Table1[[#This Row],[Customer ID]])</f>
        <v>3</v>
      </c>
      <c r="J334" t="str">
        <f>IF(Table1[[#This Row],[Device Count]]&gt;1,"Multiple Devices", "Single Device")</f>
        <v>Multiple Devices</v>
      </c>
      <c r="K334" t="s">
        <v>21</v>
      </c>
      <c r="L334" s="26">
        <v>2</v>
      </c>
      <c r="M334" t="s">
        <v>22</v>
      </c>
      <c r="N334">
        <v>6</v>
      </c>
      <c r="O3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34" t="s">
        <v>51</v>
      </c>
      <c r="Q334" s="2">
        <v>9000</v>
      </c>
      <c r="R334">
        <v>8</v>
      </c>
      <c r="S334" s="3">
        <v>72000</v>
      </c>
      <c r="T334" s="3">
        <f>SUMIF(A:A,Table1[[#This Row],[Customer ID]],S:S)</f>
        <v>124000</v>
      </c>
      <c r="U334" s="3" t="str" cm="1">
        <f t="array" ref="U334">_xlfn.SWITCH(TRUE,
Table1[[#This Row],[Total user revenue]]&gt;=1500000,"High-Premium",
Table1[[#This Row],[Total user revenue]]&gt;=500000,"Premium",
Table1[[#This Row],[Total user revenue]]&gt;=100000,"Standard",
"Basic")</f>
        <v>Standard</v>
      </c>
      <c r="V334" s="32">
        <f>SUMIF(A:A,Table1[[#This Row],[Customer ID]],W:W)</f>
        <v>443.31999999999994</v>
      </c>
      <c r="W334">
        <v>129.1</v>
      </c>
      <c r="X334" t="s">
        <v>39</v>
      </c>
      <c r="Y334" s="6">
        <f>COUNTIFS(Table1[MTN Device],Table1[[#This Row],[MTN Device]],Table1[Customer Churn Status],"Yes")/COUNTIF(Table1[MTN Device],Table1[[#This Row],[MTN Device]])</f>
        <v>0.30092592592592593</v>
      </c>
      <c r="Z334">
        <f>IF(Table1[[#This Row],[Customer Churn Status]]="Yes", 1, 0)</f>
        <v>0</v>
      </c>
      <c r="AA334" t="str">
        <f>IF(Table1[[#This Row],[Reasons for Churn]]= "No reason", "No Reason", "Churned")</f>
        <v>No Reason</v>
      </c>
      <c r="AB334" t="s">
        <v>1083</v>
      </c>
      <c r="AC334">
        <f t="shared" si="5"/>
        <v>80</v>
      </c>
    </row>
    <row r="335" spans="1:29" x14ac:dyDescent="0.25">
      <c r="A335" t="s">
        <v>432</v>
      </c>
      <c r="B335" t="s">
        <v>433</v>
      </c>
      <c r="C335" s="1">
        <v>45658</v>
      </c>
      <c r="D335">
        <v>68</v>
      </c>
      <c r="E335" t="str">
        <f>IF(Table1[[#This Row],[Age]]&lt;=19,"Teenager",
 IF(Table1[[#This Row],[Age]]&lt;=29,"Young Adult",
 IF(Table1[[#This Row],[Age]]&lt;=39,"Adult",
 IF(Table1[[#This Row],[Age]]&lt;=54,"Middle-Aged Adult",
 IF(Table1[[#This Row],[Age]]&lt;=64,"Pre-Retirement",
 "Senior/Retiree")))))</f>
        <v>Senior/Retiree</v>
      </c>
      <c r="F335" t="s">
        <v>198</v>
      </c>
      <c r="G335" t="e">
        <f>VLOOKUP(Table1[[#This Row],[State]],#REF!,2,FALSE)</f>
        <v>#REF!</v>
      </c>
      <c r="H335" t="s">
        <v>36</v>
      </c>
      <c r="I335">
        <f>COUNTIF(A:A,Table1[[#This Row],[Customer ID]])</f>
        <v>3</v>
      </c>
      <c r="J335" t="str">
        <f>IF(Table1[[#This Row],[Device Count]]&gt;1,"Multiple Devices", "Single Device")</f>
        <v>Multiple Devices</v>
      </c>
      <c r="K335" t="s">
        <v>21</v>
      </c>
      <c r="L335" s="26">
        <v>2</v>
      </c>
      <c r="M335" t="s">
        <v>22</v>
      </c>
      <c r="N335">
        <v>6</v>
      </c>
      <c r="O3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35" t="s">
        <v>62</v>
      </c>
      <c r="Q335" s="2">
        <v>24000</v>
      </c>
      <c r="R335">
        <v>1</v>
      </c>
      <c r="S335" s="3">
        <v>24000</v>
      </c>
      <c r="T335" s="3">
        <f>SUMIF(A:A,Table1[[#This Row],[Customer ID]],S:S)</f>
        <v>124000</v>
      </c>
      <c r="U335" s="3" t="str" cm="1">
        <f t="array" ref="U335">_xlfn.SWITCH(TRUE,
Table1[[#This Row],[Total user revenue]]&gt;=1500000,"High-Premium",
Table1[[#This Row],[Total user revenue]]&gt;=500000,"Premium",
Table1[[#This Row],[Total user revenue]]&gt;=100000,"Standard",
"Basic")</f>
        <v>Standard</v>
      </c>
      <c r="V335" s="32">
        <f>SUMIF(A:A,Table1[[#This Row],[Customer ID]],W:W)</f>
        <v>443.31999999999994</v>
      </c>
      <c r="W335">
        <v>155.9</v>
      </c>
      <c r="X335" t="s">
        <v>39</v>
      </c>
      <c r="Y335" s="6">
        <f>COUNTIFS(Table1[MTN Device],Table1[[#This Row],[MTN Device]],Table1[Customer Churn Status],"Yes")/COUNTIF(Table1[MTN Device],Table1[[#This Row],[MTN Device]])</f>
        <v>0.27947598253275108</v>
      </c>
      <c r="Z335">
        <f>IF(Table1[[#This Row],[Customer Churn Status]]="Yes", 1, 0)</f>
        <v>0</v>
      </c>
      <c r="AA335" t="str">
        <f>IF(Table1[[#This Row],[Reasons for Churn]]= "No reason", "No Reason", "Churned")</f>
        <v>No Reason</v>
      </c>
      <c r="AB335" t="s">
        <v>1083</v>
      </c>
      <c r="AC335">
        <f t="shared" si="5"/>
        <v>80</v>
      </c>
    </row>
    <row r="336" spans="1:29" x14ac:dyDescent="0.25">
      <c r="A336" t="s">
        <v>434</v>
      </c>
      <c r="B336" t="s">
        <v>435</v>
      </c>
      <c r="C336" s="1">
        <v>45689</v>
      </c>
      <c r="D336">
        <v>42</v>
      </c>
      <c r="E336" t="str">
        <f>IF(Table1[[#This Row],[Age]]&lt;=19,"Teenager",
 IF(Table1[[#This Row],[Age]]&lt;=29,"Young Adult",
 IF(Table1[[#This Row],[Age]]&lt;=39,"Adult",
 IF(Table1[[#This Row],[Age]]&lt;=54,"Middle-Aged Adult",
 IF(Table1[[#This Row],[Age]]&lt;=64,"Pre-Retirement",
 "Senior/Retiree")))))</f>
        <v>Middle-Aged Adult</v>
      </c>
      <c r="F336" t="s">
        <v>75</v>
      </c>
      <c r="G336" t="e">
        <f>VLOOKUP(Table1[[#This Row],[State]],#REF!,2,FALSE)</f>
        <v>#REF!</v>
      </c>
      <c r="H336" t="s">
        <v>29</v>
      </c>
      <c r="I336">
        <f>COUNTIF(A:A,Table1[[#This Row],[Customer ID]])</f>
        <v>1</v>
      </c>
      <c r="J336" t="str">
        <f>IF(Table1[[#This Row],[Device Count]]&gt;1,"Multiple Devices", "Single Device")</f>
        <v>Single Device</v>
      </c>
      <c r="K336" t="s">
        <v>21</v>
      </c>
      <c r="L336" s="26">
        <v>3</v>
      </c>
      <c r="M336" t="s">
        <v>50</v>
      </c>
      <c r="N336">
        <v>48</v>
      </c>
      <c r="O3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36" t="s">
        <v>87</v>
      </c>
      <c r="Q336" s="2">
        <v>7500</v>
      </c>
      <c r="R336">
        <v>16</v>
      </c>
      <c r="S336" s="3">
        <v>120000</v>
      </c>
      <c r="T336" s="3">
        <f>SUMIF(A:A,Table1[[#This Row],[Customer ID]],S:S)</f>
        <v>120000</v>
      </c>
      <c r="U336" s="3" t="str" cm="1">
        <f t="array" ref="U336">_xlfn.SWITCH(TRUE,
Table1[[#This Row],[Total user revenue]]&gt;=1500000,"High-Premium",
Table1[[#This Row],[Total user revenue]]&gt;=500000,"Premium",
Table1[[#This Row],[Total user revenue]]&gt;=100000,"Standard",
"Basic")</f>
        <v>Standard</v>
      </c>
      <c r="V336" s="32">
        <f>SUMIF(A:A,Table1[[#This Row],[Customer ID]],W:W)</f>
        <v>22.99</v>
      </c>
      <c r="W336">
        <v>22.99</v>
      </c>
      <c r="X336" t="s">
        <v>39</v>
      </c>
      <c r="Y336" s="6">
        <f>COUNTIFS(Table1[MTN Device],Table1[[#This Row],[MTN Device]],Table1[Customer Churn Status],"Yes")/COUNTIF(Table1[MTN Device],Table1[[#This Row],[MTN Device]])</f>
        <v>0.3122923588039867</v>
      </c>
      <c r="Z336">
        <f>IF(Table1[[#This Row],[Customer Churn Status]]="Yes", 1, 0)</f>
        <v>0</v>
      </c>
      <c r="AA336" t="str">
        <f>IF(Table1[[#This Row],[Reasons for Churn]]= "No reason", "No Reason", "Churned")</f>
        <v>No Reason</v>
      </c>
      <c r="AB336" t="s">
        <v>1083</v>
      </c>
      <c r="AC336">
        <f t="shared" si="5"/>
        <v>30</v>
      </c>
    </row>
    <row r="337" spans="1:29" x14ac:dyDescent="0.25">
      <c r="A337" t="s">
        <v>436</v>
      </c>
      <c r="B337" t="s">
        <v>437</v>
      </c>
      <c r="C337" s="1">
        <v>45689</v>
      </c>
      <c r="D337">
        <v>17</v>
      </c>
      <c r="E337" t="str">
        <f>IF(Table1[[#This Row],[Age]]&lt;=19,"Teenager",
 IF(Table1[[#This Row],[Age]]&lt;=29,"Young Adult",
 IF(Table1[[#This Row],[Age]]&lt;=39,"Adult",
 IF(Table1[[#This Row],[Age]]&lt;=54,"Middle-Aged Adult",
 IF(Table1[[#This Row],[Age]]&lt;=64,"Pre-Retirement",
 "Senior/Retiree")))))</f>
        <v>Teenager</v>
      </c>
      <c r="F337" t="s">
        <v>45</v>
      </c>
      <c r="G337" t="e">
        <f>VLOOKUP(Table1[[#This Row],[State]],#REF!,2,FALSE)</f>
        <v>#REF!</v>
      </c>
      <c r="H337" t="s">
        <v>20</v>
      </c>
      <c r="I337">
        <f>COUNTIF(A:A,Table1[[#This Row],[Customer ID]])</f>
        <v>2</v>
      </c>
      <c r="J337" t="str">
        <f>IF(Table1[[#This Row],[Device Count]]&gt;1,"Multiple Devices", "Single Device")</f>
        <v>Multiple Devices</v>
      </c>
      <c r="K337" t="s">
        <v>30</v>
      </c>
      <c r="L337" s="26">
        <v>5</v>
      </c>
      <c r="M337" t="s">
        <v>55</v>
      </c>
      <c r="N337">
        <v>9</v>
      </c>
      <c r="O3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37" t="s">
        <v>46</v>
      </c>
      <c r="Q337" s="2">
        <v>4500</v>
      </c>
      <c r="R337">
        <v>1</v>
      </c>
      <c r="S337" s="3">
        <v>4500</v>
      </c>
      <c r="T337" s="3">
        <f>SUMIF(A:A,Table1[[#This Row],[Customer ID]],S:S)</f>
        <v>5500</v>
      </c>
      <c r="U337" s="3" t="str" cm="1">
        <f t="array" ref="U337">_xlfn.SWITCH(TRUE,
Table1[[#This Row],[Total user revenue]]&gt;=1500000,"High-Premium",
Table1[[#This Row],[Total user revenue]]&gt;=500000,"Premium",
Table1[[#This Row],[Total user revenue]]&gt;=100000,"Standard",
"Basic")</f>
        <v>Basic</v>
      </c>
      <c r="V337" s="32">
        <f>SUMIF(A:A,Table1[[#This Row],[Customer ID]],W:W)</f>
        <v>161.22</v>
      </c>
      <c r="W337">
        <v>117.68</v>
      </c>
      <c r="X337" t="s">
        <v>39</v>
      </c>
      <c r="Y337" s="6">
        <f>COUNTIFS(Table1[MTN Device],Table1[[#This Row],[MTN Device]],Table1[Customer Churn Status],"Yes")/COUNTIF(Table1[MTN Device],Table1[[#This Row],[MTN Device]])</f>
        <v>0.30092592592592593</v>
      </c>
      <c r="Z337">
        <f>IF(Table1[[#This Row],[Customer Churn Status]]="Yes", 1, 0)</f>
        <v>0</v>
      </c>
      <c r="AA337" t="str">
        <f>IF(Table1[[#This Row],[Reasons for Churn]]= "No reason", "No Reason", "Churned")</f>
        <v>No Reason</v>
      </c>
      <c r="AB337" t="s">
        <v>1083</v>
      </c>
      <c r="AC337">
        <f t="shared" si="5"/>
        <v>40</v>
      </c>
    </row>
    <row r="338" spans="1:29" x14ac:dyDescent="0.25">
      <c r="A338" t="s">
        <v>436</v>
      </c>
      <c r="B338" t="s">
        <v>437</v>
      </c>
      <c r="C338" s="1">
        <v>45689</v>
      </c>
      <c r="D338">
        <v>17</v>
      </c>
      <c r="E338" t="str">
        <f>IF(Table1[[#This Row],[Age]]&lt;=19,"Teenager",
 IF(Table1[[#This Row],[Age]]&lt;=29,"Young Adult",
 IF(Table1[[#This Row],[Age]]&lt;=39,"Adult",
 IF(Table1[[#This Row],[Age]]&lt;=54,"Middle-Aged Adult",
 IF(Table1[[#This Row],[Age]]&lt;=64,"Pre-Retirement",
 "Senior/Retiree")))))</f>
        <v>Teenager</v>
      </c>
      <c r="F338" t="s">
        <v>45</v>
      </c>
      <c r="G338" t="e">
        <f>VLOOKUP(Table1[[#This Row],[State]],#REF!,2,FALSE)</f>
        <v>#REF!</v>
      </c>
      <c r="H338" t="s">
        <v>29</v>
      </c>
      <c r="I338">
        <f>COUNTIF(A:A,Table1[[#This Row],[Customer ID]])</f>
        <v>2</v>
      </c>
      <c r="J338" t="str">
        <f>IF(Table1[[#This Row],[Device Count]]&gt;1,"Multiple Devices", "Single Device")</f>
        <v>Multiple Devices</v>
      </c>
      <c r="K338" t="s">
        <v>30</v>
      </c>
      <c r="L338" s="26">
        <v>5</v>
      </c>
      <c r="M338" t="s">
        <v>55</v>
      </c>
      <c r="N338">
        <v>9</v>
      </c>
      <c r="O3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38" t="s">
        <v>40</v>
      </c>
      <c r="Q338" s="2">
        <v>500</v>
      </c>
      <c r="R338">
        <v>2</v>
      </c>
      <c r="S338" s="3">
        <v>1000</v>
      </c>
      <c r="T338" s="3">
        <f>SUMIF(A:A,Table1[[#This Row],[Customer ID]],S:S)</f>
        <v>5500</v>
      </c>
      <c r="U338" s="3" t="str" cm="1">
        <f t="array" ref="U338">_xlfn.SWITCH(TRUE,
Table1[[#This Row],[Total user revenue]]&gt;=1500000,"High-Premium",
Table1[[#This Row],[Total user revenue]]&gt;=500000,"Premium",
Table1[[#This Row],[Total user revenue]]&gt;=100000,"Standard",
"Basic")</f>
        <v>Basic</v>
      </c>
      <c r="V338" s="32">
        <f>SUMIF(A:A,Table1[[#This Row],[Customer ID]],W:W)</f>
        <v>161.22</v>
      </c>
      <c r="W338">
        <v>43.54</v>
      </c>
      <c r="X338" t="s">
        <v>39</v>
      </c>
      <c r="Y338" s="6">
        <f>COUNTIFS(Table1[MTN Device],Table1[[#This Row],[MTN Device]],Table1[Customer Churn Status],"Yes")/COUNTIF(Table1[MTN Device],Table1[[#This Row],[MTN Device]])</f>
        <v>0.3122923588039867</v>
      </c>
      <c r="Z338">
        <f>IF(Table1[[#This Row],[Customer Churn Status]]="Yes", 1, 0)</f>
        <v>0</v>
      </c>
      <c r="AA338" t="str">
        <f>IF(Table1[[#This Row],[Reasons for Churn]]= "No reason", "No Reason", "Churned")</f>
        <v>No Reason</v>
      </c>
      <c r="AB338" t="s">
        <v>1083</v>
      </c>
      <c r="AC338">
        <f t="shared" si="5"/>
        <v>40</v>
      </c>
    </row>
    <row r="339" spans="1:29" x14ac:dyDescent="0.25">
      <c r="A339" t="s">
        <v>438</v>
      </c>
      <c r="B339" t="s">
        <v>439</v>
      </c>
      <c r="C339" s="1">
        <v>45689</v>
      </c>
      <c r="D339">
        <v>80</v>
      </c>
      <c r="E339" t="str">
        <f>IF(Table1[[#This Row],[Age]]&lt;=19,"Teenager",
 IF(Table1[[#This Row],[Age]]&lt;=29,"Young Adult",
 IF(Table1[[#This Row],[Age]]&lt;=39,"Adult",
 IF(Table1[[#This Row],[Age]]&lt;=54,"Middle-Aged Adult",
 IF(Table1[[#This Row],[Age]]&lt;=64,"Pre-Retirement",
 "Senior/Retiree")))))</f>
        <v>Senior/Retiree</v>
      </c>
      <c r="F339" t="s">
        <v>101</v>
      </c>
      <c r="G339" t="e">
        <f>VLOOKUP(Table1[[#This Row],[State]],#REF!,2,FALSE)</f>
        <v>#REF!</v>
      </c>
      <c r="H339" t="s">
        <v>29</v>
      </c>
      <c r="I339">
        <f>COUNTIF(A:A,Table1[[#This Row],[Customer ID]])</f>
        <v>3</v>
      </c>
      <c r="J339" t="str">
        <f>IF(Table1[[#This Row],[Device Count]]&gt;1,"Multiple Devices", "Single Device")</f>
        <v>Multiple Devices</v>
      </c>
      <c r="K339" t="s">
        <v>30</v>
      </c>
      <c r="L339" s="26">
        <v>1</v>
      </c>
      <c r="M339" t="s">
        <v>37</v>
      </c>
      <c r="N339">
        <v>28</v>
      </c>
      <c r="O3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39" t="s">
        <v>51</v>
      </c>
      <c r="Q339" s="2">
        <v>9000</v>
      </c>
      <c r="R339">
        <v>7</v>
      </c>
      <c r="S339" s="3">
        <v>63000</v>
      </c>
      <c r="T339" s="3">
        <f>SUMIF(A:A,Table1[[#This Row],[Customer ID]],S:S)</f>
        <v>142800</v>
      </c>
      <c r="U339" s="3" t="str" cm="1">
        <f t="array" ref="U339">_xlfn.SWITCH(TRUE,
Table1[[#This Row],[Total user revenue]]&gt;=1500000,"High-Premium",
Table1[[#This Row],[Total user revenue]]&gt;=500000,"Premium",
Table1[[#This Row],[Total user revenue]]&gt;=100000,"Standard",
"Basic")</f>
        <v>Standard</v>
      </c>
      <c r="V339" s="32">
        <f>SUMIF(A:A,Table1[[#This Row],[Customer ID]],W:W)</f>
        <v>250.81</v>
      </c>
      <c r="W339">
        <v>16.260000000000002</v>
      </c>
      <c r="X339" t="s">
        <v>39</v>
      </c>
      <c r="Y339" s="6">
        <f>COUNTIFS(Table1[MTN Device],Table1[[#This Row],[MTN Device]],Table1[Customer Churn Status],"Yes")/COUNTIF(Table1[MTN Device],Table1[[#This Row],[MTN Device]])</f>
        <v>0.3122923588039867</v>
      </c>
      <c r="Z339">
        <f>IF(Table1[[#This Row],[Customer Churn Status]]="Yes", 1, 0)</f>
        <v>0</v>
      </c>
      <c r="AA339" t="str">
        <f>IF(Table1[[#This Row],[Reasons for Churn]]= "No reason", "No Reason", "Churned")</f>
        <v>No Reason</v>
      </c>
      <c r="AB339" t="s">
        <v>1083</v>
      </c>
      <c r="AC339">
        <f t="shared" si="5"/>
        <v>75</v>
      </c>
    </row>
    <row r="340" spans="1:29" x14ac:dyDescent="0.25">
      <c r="A340" t="s">
        <v>438</v>
      </c>
      <c r="B340" t="s">
        <v>439</v>
      </c>
      <c r="C340" s="1">
        <v>45689</v>
      </c>
      <c r="D340">
        <v>80</v>
      </c>
      <c r="E340" t="str">
        <f>IF(Table1[[#This Row],[Age]]&lt;=19,"Teenager",
 IF(Table1[[#This Row],[Age]]&lt;=29,"Young Adult",
 IF(Table1[[#This Row],[Age]]&lt;=39,"Adult",
 IF(Table1[[#This Row],[Age]]&lt;=54,"Middle-Aged Adult",
 IF(Table1[[#This Row],[Age]]&lt;=64,"Pre-Retirement",
 "Senior/Retiree")))))</f>
        <v>Senior/Retiree</v>
      </c>
      <c r="F340" t="s">
        <v>101</v>
      </c>
      <c r="G340" t="e">
        <f>VLOOKUP(Table1[[#This Row],[State]],#REF!,2,FALSE)</f>
        <v>#REF!</v>
      </c>
      <c r="H340" t="s">
        <v>29</v>
      </c>
      <c r="I340">
        <f>COUNTIF(A:A,Table1[[#This Row],[Customer ID]])</f>
        <v>3</v>
      </c>
      <c r="J340" t="str">
        <f>IF(Table1[[#This Row],[Device Count]]&gt;1,"Multiple Devices", "Single Device")</f>
        <v>Multiple Devices</v>
      </c>
      <c r="K340" t="s">
        <v>30</v>
      </c>
      <c r="L340" s="26">
        <v>1</v>
      </c>
      <c r="M340" t="s">
        <v>37</v>
      </c>
      <c r="N340">
        <v>28</v>
      </c>
      <c r="O3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40" t="s">
        <v>164</v>
      </c>
      <c r="Q340" s="2">
        <v>600</v>
      </c>
      <c r="R340">
        <v>13</v>
      </c>
      <c r="S340" s="3">
        <v>7800</v>
      </c>
      <c r="T340" s="3">
        <f>SUMIF(A:A,Table1[[#This Row],[Customer ID]],S:S)</f>
        <v>142800</v>
      </c>
      <c r="U340" s="3" t="str" cm="1">
        <f t="array" ref="U340">_xlfn.SWITCH(TRUE,
Table1[[#This Row],[Total user revenue]]&gt;=1500000,"High-Premium",
Table1[[#This Row],[Total user revenue]]&gt;=500000,"Premium",
Table1[[#This Row],[Total user revenue]]&gt;=100000,"Standard",
"Basic")</f>
        <v>Standard</v>
      </c>
      <c r="V340" s="32">
        <f>SUMIF(A:A,Table1[[#This Row],[Customer ID]],W:W)</f>
        <v>250.81</v>
      </c>
      <c r="W340">
        <v>107.51</v>
      </c>
      <c r="X340" t="s">
        <v>39</v>
      </c>
      <c r="Y340" s="6">
        <f>COUNTIFS(Table1[MTN Device],Table1[[#This Row],[MTN Device]],Table1[Customer Churn Status],"Yes")/COUNTIF(Table1[MTN Device],Table1[[#This Row],[MTN Device]])</f>
        <v>0.3122923588039867</v>
      </c>
      <c r="Z340">
        <f>IF(Table1[[#This Row],[Customer Churn Status]]="Yes", 1, 0)</f>
        <v>0</v>
      </c>
      <c r="AA340" t="str">
        <f>IF(Table1[[#This Row],[Reasons for Churn]]= "No reason", "No Reason", "Churned")</f>
        <v>No Reason</v>
      </c>
      <c r="AB340" t="s">
        <v>1083</v>
      </c>
      <c r="AC340">
        <f t="shared" si="5"/>
        <v>75</v>
      </c>
    </row>
    <row r="341" spans="1:29" x14ac:dyDescent="0.25">
      <c r="A341" t="s">
        <v>438</v>
      </c>
      <c r="B341" t="s">
        <v>439</v>
      </c>
      <c r="C341" s="1">
        <v>45689</v>
      </c>
      <c r="D341">
        <v>80</v>
      </c>
      <c r="E341" t="str">
        <f>IF(Table1[[#This Row],[Age]]&lt;=19,"Teenager",
 IF(Table1[[#This Row],[Age]]&lt;=29,"Young Adult",
 IF(Table1[[#This Row],[Age]]&lt;=39,"Adult",
 IF(Table1[[#This Row],[Age]]&lt;=54,"Middle-Aged Adult",
 IF(Table1[[#This Row],[Age]]&lt;=64,"Pre-Retirement",
 "Senior/Retiree")))))</f>
        <v>Senior/Retiree</v>
      </c>
      <c r="F341" t="s">
        <v>101</v>
      </c>
      <c r="G341" t="e">
        <f>VLOOKUP(Table1[[#This Row],[State]],#REF!,2,FALSE)</f>
        <v>#REF!</v>
      </c>
      <c r="H341" t="s">
        <v>41</v>
      </c>
      <c r="I341">
        <f>COUNTIF(A:A,Table1[[#This Row],[Customer ID]])</f>
        <v>3</v>
      </c>
      <c r="J341" t="str">
        <f>IF(Table1[[#This Row],[Device Count]]&gt;1,"Multiple Devices", "Single Device")</f>
        <v>Multiple Devices</v>
      </c>
      <c r="K341" t="s">
        <v>30</v>
      </c>
      <c r="L341" s="26">
        <v>1</v>
      </c>
      <c r="M341" t="s">
        <v>37</v>
      </c>
      <c r="N341">
        <v>28</v>
      </c>
      <c r="O3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41" t="s">
        <v>62</v>
      </c>
      <c r="Q341" s="2">
        <v>24000</v>
      </c>
      <c r="R341">
        <v>3</v>
      </c>
      <c r="S341" s="3">
        <v>72000</v>
      </c>
      <c r="T341" s="3">
        <f>SUMIF(A:A,Table1[[#This Row],[Customer ID]],S:S)</f>
        <v>142800</v>
      </c>
      <c r="U341" s="3" t="str" cm="1">
        <f t="array" ref="U341">_xlfn.SWITCH(TRUE,
Table1[[#This Row],[Total user revenue]]&gt;=1500000,"High-Premium",
Table1[[#This Row],[Total user revenue]]&gt;=500000,"Premium",
Table1[[#This Row],[Total user revenue]]&gt;=100000,"Standard",
"Basic")</f>
        <v>Standard</v>
      </c>
      <c r="V341" s="32">
        <f>SUMIF(A:A,Table1[[#This Row],[Customer ID]],W:W)</f>
        <v>250.81</v>
      </c>
      <c r="W341">
        <v>127.04</v>
      </c>
      <c r="X341" t="s">
        <v>39</v>
      </c>
      <c r="Y341" s="6">
        <f>COUNTIFS(Table1[MTN Device],Table1[[#This Row],[MTN Device]],Table1[Customer Churn Status],"Yes")/COUNTIF(Table1[MTN Device],Table1[[#This Row],[MTN Device]])</f>
        <v>0.26754385964912281</v>
      </c>
      <c r="Z341">
        <f>IF(Table1[[#This Row],[Customer Churn Status]]="Yes", 1, 0)</f>
        <v>0</v>
      </c>
      <c r="AA341" t="str">
        <f>IF(Table1[[#This Row],[Reasons for Churn]]= "No reason", "No Reason", "Churned")</f>
        <v>No Reason</v>
      </c>
      <c r="AB341" t="s">
        <v>1083</v>
      </c>
      <c r="AC341">
        <f t="shared" si="5"/>
        <v>75</v>
      </c>
    </row>
    <row r="342" spans="1:29" x14ac:dyDescent="0.25">
      <c r="A342" t="s">
        <v>440</v>
      </c>
      <c r="B342" t="s">
        <v>441</v>
      </c>
      <c r="C342" s="1">
        <v>45658</v>
      </c>
      <c r="D342">
        <v>71</v>
      </c>
      <c r="E342" t="str">
        <f>IF(Table1[[#This Row],[Age]]&lt;=19,"Teenager",
 IF(Table1[[#This Row],[Age]]&lt;=29,"Young Adult",
 IF(Table1[[#This Row],[Age]]&lt;=39,"Adult",
 IF(Table1[[#This Row],[Age]]&lt;=54,"Middle-Aged Adult",
 IF(Table1[[#This Row],[Age]]&lt;=64,"Pre-Retirement",
 "Senior/Retiree")))))</f>
        <v>Senior/Retiree</v>
      </c>
      <c r="F342" t="s">
        <v>70</v>
      </c>
      <c r="G342" t="e">
        <f>VLOOKUP(Table1[[#This Row],[State]],#REF!,2,FALSE)</f>
        <v>#REF!</v>
      </c>
      <c r="H342" t="s">
        <v>41</v>
      </c>
      <c r="I342">
        <f>COUNTIF(A:A,Table1[[#This Row],[Customer ID]])</f>
        <v>3</v>
      </c>
      <c r="J342" t="str">
        <f>IF(Table1[[#This Row],[Device Count]]&gt;1,"Multiple Devices", "Single Device")</f>
        <v>Multiple Devices</v>
      </c>
      <c r="K342" t="s">
        <v>21</v>
      </c>
      <c r="L342" s="26">
        <v>4</v>
      </c>
      <c r="M342" t="s">
        <v>114</v>
      </c>
      <c r="N342">
        <v>16</v>
      </c>
      <c r="O3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42" t="s">
        <v>42</v>
      </c>
      <c r="Q342" s="2">
        <v>9000</v>
      </c>
      <c r="R342">
        <v>5</v>
      </c>
      <c r="S342" s="3">
        <v>45000</v>
      </c>
      <c r="T342" s="3">
        <f>SUMIF(A:A,Table1[[#This Row],[Customer ID]],S:S)</f>
        <v>295500</v>
      </c>
      <c r="U342" s="3" t="str" cm="1">
        <f t="array" ref="U342">_xlfn.SWITCH(TRUE,
Table1[[#This Row],[Total user revenue]]&gt;=1500000,"High-Premium",
Table1[[#This Row],[Total user revenue]]&gt;=500000,"Premium",
Table1[[#This Row],[Total user revenue]]&gt;=100000,"Standard",
"Basic")</f>
        <v>Standard</v>
      </c>
      <c r="V342" s="32">
        <f>SUMIF(A:A,Table1[[#This Row],[Customer ID]],W:W)</f>
        <v>139.9</v>
      </c>
      <c r="W342">
        <v>3.03</v>
      </c>
      <c r="X342" t="s">
        <v>24</v>
      </c>
      <c r="Y342" s="6">
        <f>COUNTIFS(Table1[MTN Device],Table1[[#This Row],[MTN Device]],Table1[Customer Churn Status],"Yes")/COUNTIF(Table1[MTN Device],Table1[[#This Row],[MTN Device]])</f>
        <v>0.26754385964912281</v>
      </c>
      <c r="Z342">
        <f>IF(Table1[[#This Row],[Customer Churn Status]]="Yes", 1, 0)</f>
        <v>1</v>
      </c>
      <c r="AA342" t="str">
        <f>IF(Table1[[#This Row],[Reasons for Churn]]= "No reason", "No Reason", "Churned")</f>
        <v>Churned</v>
      </c>
      <c r="AB342" t="s">
        <v>25</v>
      </c>
      <c r="AC342">
        <f t="shared" si="5"/>
        <v>30</v>
      </c>
    </row>
    <row r="343" spans="1:29" x14ac:dyDescent="0.25">
      <c r="A343" t="s">
        <v>440</v>
      </c>
      <c r="B343" t="s">
        <v>441</v>
      </c>
      <c r="C343" s="1">
        <v>45658</v>
      </c>
      <c r="D343">
        <v>71</v>
      </c>
      <c r="E343" t="str">
        <f>IF(Table1[[#This Row],[Age]]&lt;=19,"Teenager",
 IF(Table1[[#This Row],[Age]]&lt;=29,"Young Adult",
 IF(Table1[[#This Row],[Age]]&lt;=39,"Adult",
 IF(Table1[[#This Row],[Age]]&lt;=54,"Middle-Aged Adult",
 IF(Table1[[#This Row],[Age]]&lt;=64,"Pre-Retirement",
 "Senior/Retiree")))))</f>
        <v>Senior/Retiree</v>
      </c>
      <c r="F343" t="s">
        <v>70</v>
      </c>
      <c r="G343" t="e">
        <f>VLOOKUP(Table1[[#This Row],[State]],#REF!,2,FALSE)</f>
        <v>#REF!</v>
      </c>
      <c r="H343" t="s">
        <v>20</v>
      </c>
      <c r="I343">
        <f>COUNTIF(A:A,Table1[[#This Row],[Customer ID]])</f>
        <v>3</v>
      </c>
      <c r="J343" t="str">
        <f>IF(Table1[[#This Row],[Device Count]]&gt;1,"Multiple Devices", "Single Device")</f>
        <v>Multiple Devices</v>
      </c>
      <c r="K343" t="s">
        <v>21</v>
      </c>
      <c r="L343" s="26">
        <v>4</v>
      </c>
      <c r="M343" t="s">
        <v>114</v>
      </c>
      <c r="N343">
        <v>16</v>
      </c>
      <c r="O3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43" t="s">
        <v>58</v>
      </c>
      <c r="Q343" s="2">
        <v>16000</v>
      </c>
      <c r="R343">
        <v>12</v>
      </c>
      <c r="S343" s="3">
        <v>192000</v>
      </c>
      <c r="T343" s="3">
        <f>SUMIF(A:A,Table1[[#This Row],[Customer ID]],S:S)</f>
        <v>295500</v>
      </c>
      <c r="U343" s="3" t="str" cm="1">
        <f t="array" ref="U343">_xlfn.SWITCH(TRUE,
Table1[[#This Row],[Total user revenue]]&gt;=1500000,"High-Premium",
Table1[[#This Row],[Total user revenue]]&gt;=500000,"Premium",
Table1[[#This Row],[Total user revenue]]&gt;=100000,"Standard",
"Basic")</f>
        <v>Standard</v>
      </c>
      <c r="V343" s="32">
        <f>SUMIF(A:A,Table1[[#This Row],[Customer ID]],W:W)</f>
        <v>139.9</v>
      </c>
      <c r="W343">
        <v>33.18</v>
      </c>
      <c r="X343" t="s">
        <v>24</v>
      </c>
      <c r="Y343" s="6">
        <f>COUNTIFS(Table1[MTN Device],Table1[[#This Row],[MTN Device]],Table1[Customer Churn Status],"Yes")/COUNTIF(Table1[MTN Device],Table1[[#This Row],[MTN Device]])</f>
        <v>0.30092592592592593</v>
      </c>
      <c r="Z343">
        <f>IF(Table1[[#This Row],[Customer Churn Status]]="Yes", 1, 0)</f>
        <v>1</v>
      </c>
      <c r="AA343" t="str">
        <f>IF(Table1[[#This Row],[Reasons for Churn]]= "No reason", "No Reason", "Churned")</f>
        <v>Churned</v>
      </c>
      <c r="AB343" t="s">
        <v>25</v>
      </c>
      <c r="AC343">
        <f t="shared" si="5"/>
        <v>30</v>
      </c>
    </row>
    <row r="344" spans="1:29" x14ac:dyDescent="0.25">
      <c r="A344" t="s">
        <v>440</v>
      </c>
      <c r="B344" t="s">
        <v>441</v>
      </c>
      <c r="C344" s="1">
        <v>45658</v>
      </c>
      <c r="D344">
        <v>71</v>
      </c>
      <c r="E344" t="str">
        <f>IF(Table1[[#This Row],[Age]]&lt;=19,"Teenager",
 IF(Table1[[#This Row],[Age]]&lt;=29,"Young Adult",
 IF(Table1[[#This Row],[Age]]&lt;=39,"Adult",
 IF(Table1[[#This Row],[Age]]&lt;=54,"Middle-Aged Adult",
 IF(Table1[[#This Row],[Age]]&lt;=64,"Pre-Retirement",
 "Senior/Retiree")))))</f>
        <v>Senior/Retiree</v>
      </c>
      <c r="F344" t="s">
        <v>70</v>
      </c>
      <c r="G344" t="e">
        <f>VLOOKUP(Table1[[#This Row],[State]],#REF!,2,FALSE)</f>
        <v>#REF!</v>
      </c>
      <c r="H344" t="s">
        <v>29</v>
      </c>
      <c r="I344">
        <f>COUNTIF(A:A,Table1[[#This Row],[Customer ID]])</f>
        <v>3</v>
      </c>
      <c r="J344" t="str">
        <f>IF(Table1[[#This Row],[Device Count]]&gt;1,"Multiple Devices", "Single Device")</f>
        <v>Multiple Devices</v>
      </c>
      <c r="K344" t="s">
        <v>21</v>
      </c>
      <c r="L344" s="26">
        <v>4</v>
      </c>
      <c r="M344" t="s">
        <v>114</v>
      </c>
      <c r="N344">
        <v>16</v>
      </c>
      <c r="O3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44" t="s">
        <v>193</v>
      </c>
      <c r="Q344" s="2">
        <v>6500</v>
      </c>
      <c r="R344">
        <v>9</v>
      </c>
      <c r="S344" s="3">
        <v>58500</v>
      </c>
      <c r="T344" s="3">
        <f>SUMIF(A:A,Table1[[#This Row],[Customer ID]],S:S)</f>
        <v>295500</v>
      </c>
      <c r="U344" s="3" t="str" cm="1">
        <f t="array" ref="U344">_xlfn.SWITCH(TRUE,
Table1[[#This Row],[Total user revenue]]&gt;=1500000,"High-Premium",
Table1[[#This Row],[Total user revenue]]&gt;=500000,"Premium",
Table1[[#This Row],[Total user revenue]]&gt;=100000,"Standard",
"Basic")</f>
        <v>Standard</v>
      </c>
      <c r="V344" s="32">
        <f>SUMIF(A:A,Table1[[#This Row],[Customer ID]],W:W)</f>
        <v>139.9</v>
      </c>
      <c r="W344">
        <v>103.69</v>
      </c>
      <c r="X344" t="s">
        <v>24</v>
      </c>
      <c r="Y344" s="6">
        <f>COUNTIFS(Table1[MTN Device],Table1[[#This Row],[MTN Device]],Table1[Customer Churn Status],"Yes")/COUNTIF(Table1[MTN Device],Table1[[#This Row],[MTN Device]])</f>
        <v>0.3122923588039867</v>
      </c>
      <c r="Z344">
        <f>IF(Table1[[#This Row],[Customer Churn Status]]="Yes", 1, 0)</f>
        <v>1</v>
      </c>
      <c r="AA344" t="str">
        <f>IF(Table1[[#This Row],[Reasons for Churn]]= "No reason", "No Reason", "Churned")</f>
        <v>Churned</v>
      </c>
      <c r="AB344" t="s">
        <v>25</v>
      </c>
      <c r="AC344">
        <f t="shared" si="5"/>
        <v>30</v>
      </c>
    </row>
    <row r="345" spans="1:29" x14ac:dyDescent="0.25">
      <c r="A345" t="s">
        <v>442</v>
      </c>
      <c r="B345" t="s">
        <v>443</v>
      </c>
      <c r="C345" s="1">
        <v>45658</v>
      </c>
      <c r="D345">
        <v>63</v>
      </c>
      <c r="E345" t="str">
        <f>IF(Table1[[#This Row],[Age]]&lt;=19,"Teenager",
 IF(Table1[[#This Row],[Age]]&lt;=29,"Young Adult",
 IF(Table1[[#This Row],[Age]]&lt;=39,"Adult",
 IF(Table1[[#This Row],[Age]]&lt;=54,"Middle-Aged Adult",
 IF(Table1[[#This Row],[Age]]&lt;=64,"Pre-Retirement",
 "Senior/Retiree")))))</f>
        <v>Pre-Retirement</v>
      </c>
      <c r="F345" t="s">
        <v>140</v>
      </c>
      <c r="G345" t="e">
        <f>VLOOKUP(Table1[[#This Row],[State]],#REF!,2,FALSE)</f>
        <v>#REF!</v>
      </c>
      <c r="H345" t="s">
        <v>36</v>
      </c>
      <c r="I345">
        <f>COUNTIF(A:A,Table1[[#This Row],[Customer ID]])</f>
        <v>2</v>
      </c>
      <c r="J345" t="str">
        <f>IF(Table1[[#This Row],[Device Count]]&gt;1,"Multiple Devices", "Single Device")</f>
        <v>Multiple Devices</v>
      </c>
      <c r="K345" t="s">
        <v>30</v>
      </c>
      <c r="L345" s="26">
        <v>1</v>
      </c>
      <c r="M345" t="s">
        <v>37</v>
      </c>
      <c r="N345">
        <v>47</v>
      </c>
      <c r="O3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45" t="s">
        <v>38</v>
      </c>
      <c r="Q345" s="2">
        <v>20000</v>
      </c>
      <c r="R345">
        <v>19</v>
      </c>
      <c r="S345" s="3">
        <v>380000</v>
      </c>
      <c r="T345" s="3">
        <f>SUMIF(A:A,Table1[[#This Row],[Customer ID]],S:S)</f>
        <v>397000</v>
      </c>
      <c r="U345" s="3" t="str" cm="1">
        <f t="array" ref="U345">_xlfn.SWITCH(TRUE,
Table1[[#This Row],[Total user revenue]]&gt;=1500000,"High-Premium",
Table1[[#This Row],[Total user revenue]]&gt;=500000,"Premium",
Table1[[#This Row],[Total user revenue]]&gt;=100000,"Standard",
"Basic")</f>
        <v>Standard</v>
      </c>
      <c r="V345" s="32">
        <f>SUMIF(A:A,Table1[[#This Row],[Customer ID]],W:W)</f>
        <v>152.44</v>
      </c>
      <c r="W345">
        <v>52.96</v>
      </c>
      <c r="X345" t="s">
        <v>39</v>
      </c>
      <c r="Y345" s="6">
        <f>COUNTIFS(Table1[MTN Device],Table1[[#This Row],[MTN Device]],Table1[Customer Churn Status],"Yes")/COUNTIF(Table1[MTN Device],Table1[[#This Row],[MTN Device]])</f>
        <v>0.27947598253275108</v>
      </c>
      <c r="Z345">
        <f>IF(Table1[[#This Row],[Customer Churn Status]]="Yes", 1, 0)</f>
        <v>0</v>
      </c>
      <c r="AA345" t="str">
        <f>IF(Table1[[#This Row],[Reasons for Churn]]= "No reason", "No Reason", "Churned")</f>
        <v>No Reason</v>
      </c>
      <c r="AB345" t="s">
        <v>1083</v>
      </c>
      <c r="AC345">
        <f t="shared" si="5"/>
        <v>70</v>
      </c>
    </row>
    <row r="346" spans="1:29" x14ac:dyDescent="0.25">
      <c r="A346" t="s">
        <v>442</v>
      </c>
      <c r="B346" t="s">
        <v>443</v>
      </c>
      <c r="C346" s="1">
        <v>45658</v>
      </c>
      <c r="D346">
        <v>63</v>
      </c>
      <c r="E346" t="str">
        <f>IF(Table1[[#This Row],[Age]]&lt;=19,"Teenager",
 IF(Table1[[#This Row],[Age]]&lt;=29,"Young Adult",
 IF(Table1[[#This Row],[Age]]&lt;=39,"Adult",
 IF(Table1[[#This Row],[Age]]&lt;=54,"Middle-Aged Adult",
 IF(Table1[[#This Row],[Age]]&lt;=64,"Pre-Retirement",
 "Senior/Retiree")))))</f>
        <v>Pre-Retirement</v>
      </c>
      <c r="F346" t="s">
        <v>140</v>
      </c>
      <c r="G346" t="e">
        <f>VLOOKUP(Table1[[#This Row],[State]],#REF!,2,FALSE)</f>
        <v>#REF!</v>
      </c>
      <c r="H346" t="s">
        <v>29</v>
      </c>
      <c r="I346">
        <f>COUNTIF(A:A,Table1[[#This Row],[Customer ID]])</f>
        <v>2</v>
      </c>
      <c r="J346" t="str">
        <f>IF(Table1[[#This Row],[Device Count]]&gt;1,"Multiple Devices", "Single Device")</f>
        <v>Multiple Devices</v>
      </c>
      <c r="K346" t="s">
        <v>30</v>
      </c>
      <c r="L346" s="26">
        <v>1</v>
      </c>
      <c r="M346" t="s">
        <v>37</v>
      </c>
      <c r="N346">
        <v>47</v>
      </c>
      <c r="O3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46" t="s">
        <v>83</v>
      </c>
      <c r="Q346" s="2">
        <v>1000</v>
      </c>
      <c r="R346">
        <v>17</v>
      </c>
      <c r="S346" s="3">
        <v>17000</v>
      </c>
      <c r="T346" s="3">
        <f>SUMIF(A:A,Table1[[#This Row],[Customer ID]],S:S)</f>
        <v>397000</v>
      </c>
      <c r="U346" s="3" t="str" cm="1">
        <f t="array" ref="U346">_xlfn.SWITCH(TRUE,
Table1[[#This Row],[Total user revenue]]&gt;=1500000,"High-Premium",
Table1[[#This Row],[Total user revenue]]&gt;=500000,"Premium",
Table1[[#This Row],[Total user revenue]]&gt;=100000,"Standard",
"Basic")</f>
        <v>Standard</v>
      </c>
      <c r="V346" s="32">
        <f>SUMIF(A:A,Table1[[#This Row],[Customer ID]],W:W)</f>
        <v>152.44</v>
      </c>
      <c r="W346">
        <v>99.48</v>
      </c>
      <c r="X346" t="s">
        <v>39</v>
      </c>
      <c r="Y346" s="6">
        <f>COUNTIFS(Table1[MTN Device],Table1[[#This Row],[MTN Device]],Table1[Customer Churn Status],"Yes")/COUNTIF(Table1[MTN Device],Table1[[#This Row],[MTN Device]])</f>
        <v>0.3122923588039867</v>
      </c>
      <c r="Z346">
        <f>IF(Table1[[#This Row],[Customer Churn Status]]="Yes", 1, 0)</f>
        <v>0</v>
      </c>
      <c r="AA346" t="str">
        <f>IF(Table1[[#This Row],[Reasons for Churn]]= "No reason", "No Reason", "Churned")</f>
        <v>No Reason</v>
      </c>
      <c r="AB346" t="s">
        <v>1083</v>
      </c>
      <c r="AC346">
        <f t="shared" si="5"/>
        <v>70</v>
      </c>
    </row>
    <row r="347" spans="1:29" x14ac:dyDescent="0.25">
      <c r="A347" t="s">
        <v>444</v>
      </c>
      <c r="B347" t="s">
        <v>445</v>
      </c>
      <c r="C347" s="1">
        <v>45689</v>
      </c>
      <c r="D347">
        <v>23</v>
      </c>
      <c r="E347" t="str">
        <f>IF(Table1[[#This Row],[Age]]&lt;=19,"Teenager",
 IF(Table1[[#This Row],[Age]]&lt;=29,"Young Adult",
 IF(Table1[[#This Row],[Age]]&lt;=39,"Adult",
 IF(Table1[[#This Row],[Age]]&lt;=54,"Middle-Aged Adult",
 IF(Table1[[#This Row],[Age]]&lt;=64,"Pre-Retirement",
 "Senior/Retiree")))))</f>
        <v>Young Adult</v>
      </c>
      <c r="F347" t="s">
        <v>90</v>
      </c>
      <c r="G347" t="e">
        <f>VLOOKUP(Table1[[#This Row],[State]],#REF!,2,FALSE)</f>
        <v>#REF!</v>
      </c>
      <c r="H347" t="s">
        <v>41</v>
      </c>
      <c r="I347">
        <f>COUNTIF(A:A,Table1[[#This Row],[Customer ID]])</f>
        <v>3</v>
      </c>
      <c r="J347" t="str">
        <f>IF(Table1[[#This Row],[Device Count]]&gt;1,"Multiple Devices", "Single Device")</f>
        <v>Multiple Devices</v>
      </c>
      <c r="K347" t="s">
        <v>21</v>
      </c>
      <c r="L347" s="26">
        <v>3</v>
      </c>
      <c r="M347" t="s">
        <v>50</v>
      </c>
      <c r="N347">
        <v>24</v>
      </c>
      <c r="O3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47" t="s">
        <v>42</v>
      </c>
      <c r="Q347" s="2">
        <v>9000</v>
      </c>
      <c r="R347">
        <v>1</v>
      </c>
      <c r="S347" s="3">
        <v>9000</v>
      </c>
      <c r="T347" s="3">
        <f>SUMIF(A:A,Table1[[#This Row],[Customer ID]],S:S)</f>
        <v>463200</v>
      </c>
      <c r="U347" s="3" t="str" cm="1">
        <f t="array" ref="U347">_xlfn.SWITCH(TRUE,
Table1[[#This Row],[Total user revenue]]&gt;=1500000,"High-Premium",
Table1[[#This Row],[Total user revenue]]&gt;=500000,"Premium",
Table1[[#This Row],[Total user revenue]]&gt;=100000,"Standard",
"Basic")</f>
        <v>Standard</v>
      </c>
      <c r="V347" s="32">
        <f>SUMIF(A:A,Table1[[#This Row],[Customer ID]],W:W)</f>
        <v>365.57</v>
      </c>
      <c r="W347">
        <v>171.81</v>
      </c>
      <c r="X347" t="s">
        <v>39</v>
      </c>
      <c r="Y347" s="6">
        <f>COUNTIFS(Table1[MTN Device],Table1[[#This Row],[MTN Device]],Table1[Customer Churn Status],"Yes")/COUNTIF(Table1[MTN Device],Table1[[#This Row],[MTN Device]])</f>
        <v>0.26754385964912281</v>
      </c>
      <c r="Z347">
        <f>IF(Table1[[#This Row],[Customer Churn Status]]="Yes", 1, 0)</f>
        <v>0</v>
      </c>
      <c r="AA347" t="str">
        <f>IF(Table1[[#This Row],[Reasons for Churn]]= "No reason", "No Reason", "Churned")</f>
        <v>No Reason</v>
      </c>
      <c r="AB347" t="s">
        <v>1083</v>
      </c>
      <c r="AC347">
        <f t="shared" si="5"/>
        <v>50</v>
      </c>
    </row>
    <row r="348" spans="1:29" x14ac:dyDescent="0.25">
      <c r="A348" t="s">
        <v>444</v>
      </c>
      <c r="B348" t="s">
        <v>445</v>
      </c>
      <c r="C348" s="1">
        <v>45689</v>
      </c>
      <c r="D348">
        <v>23</v>
      </c>
      <c r="E348" t="str">
        <f>IF(Table1[[#This Row],[Age]]&lt;=19,"Teenager",
 IF(Table1[[#This Row],[Age]]&lt;=29,"Young Adult",
 IF(Table1[[#This Row],[Age]]&lt;=39,"Adult",
 IF(Table1[[#This Row],[Age]]&lt;=54,"Middle-Aged Adult",
 IF(Table1[[#This Row],[Age]]&lt;=64,"Pre-Retirement",
 "Senior/Retiree")))))</f>
        <v>Young Adult</v>
      </c>
      <c r="F348" t="s">
        <v>90</v>
      </c>
      <c r="G348" t="e">
        <f>VLOOKUP(Table1[[#This Row],[State]],#REF!,2,FALSE)</f>
        <v>#REF!</v>
      </c>
      <c r="H348" t="s">
        <v>29</v>
      </c>
      <c r="I348">
        <f>COUNTIF(A:A,Table1[[#This Row],[Customer ID]])</f>
        <v>3</v>
      </c>
      <c r="J348" t="str">
        <f>IF(Table1[[#This Row],[Device Count]]&gt;1,"Multiple Devices", "Single Device")</f>
        <v>Multiple Devices</v>
      </c>
      <c r="K348" t="s">
        <v>21</v>
      </c>
      <c r="L348" s="26">
        <v>3</v>
      </c>
      <c r="M348" t="s">
        <v>50</v>
      </c>
      <c r="N348">
        <v>24</v>
      </c>
      <c r="O3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48" t="s">
        <v>72</v>
      </c>
      <c r="Q348" s="2">
        <v>350</v>
      </c>
      <c r="R348">
        <v>12</v>
      </c>
      <c r="S348" s="3">
        <v>4200</v>
      </c>
      <c r="T348" s="3">
        <f>SUMIF(A:A,Table1[[#This Row],[Customer ID]],S:S)</f>
        <v>463200</v>
      </c>
      <c r="U348" s="3" t="str" cm="1">
        <f t="array" ref="U348">_xlfn.SWITCH(TRUE,
Table1[[#This Row],[Total user revenue]]&gt;=1500000,"High-Premium",
Table1[[#This Row],[Total user revenue]]&gt;=500000,"Premium",
Table1[[#This Row],[Total user revenue]]&gt;=100000,"Standard",
"Basic")</f>
        <v>Standard</v>
      </c>
      <c r="V348" s="32">
        <f>SUMIF(A:A,Table1[[#This Row],[Customer ID]],W:W)</f>
        <v>365.57</v>
      </c>
      <c r="W348">
        <v>9.67</v>
      </c>
      <c r="X348" t="s">
        <v>39</v>
      </c>
      <c r="Y348" s="6">
        <f>COUNTIFS(Table1[MTN Device],Table1[[#This Row],[MTN Device]],Table1[Customer Churn Status],"Yes")/COUNTIF(Table1[MTN Device],Table1[[#This Row],[MTN Device]])</f>
        <v>0.3122923588039867</v>
      </c>
      <c r="Z348">
        <f>IF(Table1[[#This Row],[Customer Churn Status]]="Yes", 1, 0)</f>
        <v>0</v>
      </c>
      <c r="AA348" t="str">
        <f>IF(Table1[[#This Row],[Reasons for Churn]]= "No reason", "No Reason", "Churned")</f>
        <v>No Reason</v>
      </c>
      <c r="AB348" t="s">
        <v>1083</v>
      </c>
      <c r="AC348">
        <f t="shared" si="5"/>
        <v>50</v>
      </c>
    </row>
    <row r="349" spans="1:29" x14ac:dyDescent="0.25">
      <c r="A349" t="s">
        <v>444</v>
      </c>
      <c r="B349" t="s">
        <v>445</v>
      </c>
      <c r="C349" s="1">
        <v>45689</v>
      </c>
      <c r="D349">
        <v>23</v>
      </c>
      <c r="E349" t="str">
        <f>IF(Table1[[#This Row],[Age]]&lt;=19,"Teenager",
 IF(Table1[[#This Row],[Age]]&lt;=29,"Young Adult",
 IF(Table1[[#This Row],[Age]]&lt;=39,"Adult",
 IF(Table1[[#This Row],[Age]]&lt;=54,"Middle-Aged Adult",
 IF(Table1[[#This Row],[Age]]&lt;=64,"Pre-Retirement",
 "Senior/Retiree")))))</f>
        <v>Young Adult</v>
      </c>
      <c r="F349" t="s">
        <v>90</v>
      </c>
      <c r="G349" t="e">
        <f>VLOOKUP(Table1[[#This Row],[State]],#REF!,2,FALSE)</f>
        <v>#REF!</v>
      </c>
      <c r="H349" t="s">
        <v>36</v>
      </c>
      <c r="I349">
        <f>COUNTIF(A:A,Table1[[#This Row],[Customer ID]])</f>
        <v>3</v>
      </c>
      <c r="J349" t="str">
        <f>IF(Table1[[#This Row],[Device Count]]&gt;1,"Multiple Devices", "Single Device")</f>
        <v>Multiple Devices</v>
      </c>
      <c r="K349" t="s">
        <v>21</v>
      </c>
      <c r="L349" s="26">
        <v>3</v>
      </c>
      <c r="M349" t="s">
        <v>50</v>
      </c>
      <c r="N349">
        <v>24</v>
      </c>
      <c r="O3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49" t="s">
        <v>105</v>
      </c>
      <c r="Q349" s="2">
        <v>75000</v>
      </c>
      <c r="R349">
        <v>6</v>
      </c>
      <c r="S349" s="3">
        <v>450000</v>
      </c>
      <c r="T349" s="3">
        <f>SUMIF(A:A,Table1[[#This Row],[Customer ID]],S:S)</f>
        <v>463200</v>
      </c>
      <c r="U349" s="3" t="str" cm="1">
        <f t="array" ref="U349">_xlfn.SWITCH(TRUE,
Table1[[#This Row],[Total user revenue]]&gt;=1500000,"High-Premium",
Table1[[#This Row],[Total user revenue]]&gt;=500000,"Premium",
Table1[[#This Row],[Total user revenue]]&gt;=100000,"Standard",
"Basic")</f>
        <v>Standard</v>
      </c>
      <c r="V349" s="32">
        <f>SUMIF(A:A,Table1[[#This Row],[Customer ID]],W:W)</f>
        <v>365.57</v>
      </c>
      <c r="W349">
        <v>184.09</v>
      </c>
      <c r="X349" t="s">
        <v>39</v>
      </c>
      <c r="Y349" s="6">
        <f>COUNTIFS(Table1[MTN Device],Table1[[#This Row],[MTN Device]],Table1[Customer Churn Status],"Yes")/COUNTIF(Table1[MTN Device],Table1[[#This Row],[MTN Device]])</f>
        <v>0.27947598253275108</v>
      </c>
      <c r="Z349">
        <f>IF(Table1[[#This Row],[Customer Churn Status]]="Yes", 1, 0)</f>
        <v>0</v>
      </c>
      <c r="AA349" t="str">
        <f>IF(Table1[[#This Row],[Reasons for Churn]]= "No reason", "No Reason", "Churned")</f>
        <v>No Reason</v>
      </c>
      <c r="AB349" t="s">
        <v>1083</v>
      </c>
      <c r="AC349">
        <f t="shared" si="5"/>
        <v>50</v>
      </c>
    </row>
    <row r="350" spans="1:29" x14ac:dyDescent="0.25">
      <c r="A350" t="s">
        <v>446</v>
      </c>
      <c r="B350" t="s">
        <v>447</v>
      </c>
      <c r="C350" s="1">
        <v>45689</v>
      </c>
      <c r="D350">
        <v>69</v>
      </c>
      <c r="E350" t="str">
        <f>IF(Table1[[#This Row],[Age]]&lt;=19,"Teenager",
 IF(Table1[[#This Row],[Age]]&lt;=29,"Young Adult",
 IF(Table1[[#This Row],[Age]]&lt;=39,"Adult",
 IF(Table1[[#This Row],[Age]]&lt;=54,"Middle-Aged Adult",
 IF(Table1[[#This Row],[Age]]&lt;=64,"Pre-Retirement",
 "Senior/Retiree")))))</f>
        <v>Senior/Retiree</v>
      </c>
      <c r="F350" t="s">
        <v>113</v>
      </c>
      <c r="G350" t="e">
        <f>VLOOKUP(Table1[[#This Row],[State]],#REF!,2,FALSE)</f>
        <v>#REF!</v>
      </c>
      <c r="H350" t="s">
        <v>36</v>
      </c>
      <c r="I350">
        <f>COUNTIF(A:A,Table1[[#This Row],[Customer ID]])</f>
        <v>3</v>
      </c>
      <c r="J350" t="str">
        <f>IF(Table1[[#This Row],[Device Count]]&gt;1,"Multiple Devices", "Single Device")</f>
        <v>Multiple Devices</v>
      </c>
      <c r="K350" t="s">
        <v>30</v>
      </c>
      <c r="L350" s="26">
        <v>3</v>
      </c>
      <c r="M350" t="s">
        <v>50</v>
      </c>
      <c r="N350">
        <v>16</v>
      </c>
      <c r="O3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50" t="s">
        <v>65</v>
      </c>
      <c r="Q350" s="2">
        <v>30000</v>
      </c>
      <c r="R350">
        <v>17</v>
      </c>
      <c r="S350" s="3">
        <v>510000</v>
      </c>
      <c r="T350" s="3">
        <f>SUMIF(A:A,Table1[[#This Row],[Customer ID]],S:S)</f>
        <v>592000</v>
      </c>
      <c r="U350" s="3" t="str" cm="1">
        <f t="array" ref="U350">_xlfn.SWITCH(TRUE,
Table1[[#This Row],[Total user revenue]]&gt;=1500000,"High-Premium",
Table1[[#This Row],[Total user revenue]]&gt;=500000,"Premium",
Table1[[#This Row],[Total user revenue]]&gt;=100000,"Standard",
"Basic")</f>
        <v>Premium</v>
      </c>
      <c r="V350" s="32">
        <f>SUMIF(A:A,Table1[[#This Row],[Customer ID]],W:W)</f>
        <v>409.14</v>
      </c>
      <c r="W350">
        <v>45.03</v>
      </c>
      <c r="X350" t="s">
        <v>24</v>
      </c>
      <c r="Y350" s="6">
        <f>COUNTIFS(Table1[MTN Device],Table1[[#This Row],[MTN Device]],Table1[Customer Churn Status],"Yes")/COUNTIF(Table1[MTN Device],Table1[[#This Row],[MTN Device]])</f>
        <v>0.27947598253275108</v>
      </c>
      <c r="Z350">
        <f>IF(Table1[[#This Row],[Customer Churn Status]]="Yes", 1, 0)</f>
        <v>1</v>
      </c>
      <c r="AA350" t="str">
        <f>IF(Table1[[#This Row],[Reasons for Churn]]= "No reason", "No Reason", "Churned")</f>
        <v>Churned</v>
      </c>
      <c r="AB350" t="s">
        <v>76</v>
      </c>
      <c r="AC350">
        <f t="shared" si="5"/>
        <v>50</v>
      </c>
    </row>
    <row r="351" spans="1:29" x14ac:dyDescent="0.25">
      <c r="A351" t="s">
        <v>446</v>
      </c>
      <c r="B351" t="s">
        <v>447</v>
      </c>
      <c r="C351" s="1">
        <v>45689</v>
      </c>
      <c r="D351">
        <v>69</v>
      </c>
      <c r="E351" t="str">
        <f>IF(Table1[[#This Row],[Age]]&lt;=19,"Teenager",
 IF(Table1[[#This Row],[Age]]&lt;=29,"Young Adult",
 IF(Table1[[#This Row],[Age]]&lt;=39,"Adult",
 IF(Table1[[#This Row],[Age]]&lt;=54,"Middle-Aged Adult",
 IF(Table1[[#This Row],[Age]]&lt;=64,"Pre-Retirement",
 "Senior/Retiree")))))</f>
        <v>Senior/Retiree</v>
      </c>
      <c r="F351" t="s">
        <v>113</v>
      </c>
      <c r="G351" t="e">
        <f>VLOOKUP(Table1[[#This Row],[State]],#REF!,2,FALSE)</f>
        <v>#REF!</v>
      </c>
      <c r="H351" t="s">
        <v>41</v>
      </c>
      <c r="I351">
        <f>COUNTIF(A:A,Table1[[#This Row],[Customer ID]])</f>
        <v>3</v>
      </c>
      <c r="J351" t="str">
        <f>IF(Table1[[#This Row],[Device Count]]&gt;1,"Multiple Devices", "Single Device")</f>
        <v>Multiple Devices</v>
      </c>
      <c r="K351" t="s">
        <v>30</v>
      </c>
      <c r="L351" s="26">
        <v>3</v>
      </c>
      <c r="M351" t="s">
        <v>50</v>
      </c>
      <c r="N351">
        <v>16</v>
      </c>
      <c r="O3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51" t="s">
        <v>42</v>
      </c>
      <c r="Q351" s="2">
        <v>9000</v>
      </c>
      <c r="R351">
        <v>3</v>
      </c>
      <c r="S351" s="3">
        <v>27000</v>
      </c>
      <c r="T351" s="3">
        <f>SUMIF(A:A,Table1[[#This Row],[Customer ID]],S:S)</f>
        <v>592000</v>
      </c>
      <c r="U351" s="3" t="str" cm="1">
        <f t="array" ref="U351">_xlfn.SWITCH(TRUE,
Table1[[#This Row],[Total user revenue]]&gt;=1500000,"High-Premium",
Table1[[#This Row],[Total user revenue]]&gt;=500000,"Premium",
Table1[[#This Row],[Total user revenue]]&gt;=100000,"Standard",
"Basic")</f>
        <v>Premium</v>
      </c>
      <c r="V351" s="32">
        <f>SUMIF(A:A,Table1[[#This Row],[Customer ID]],W:W)</f>
        <v>409.14</v>
      </c>
      <c r="W351">
        <v>190.84</v>
      </c>
      <c r="X351" t="s">
        <v>24</v>
      </c>
      <c r="Y351" s="6">
        <f>COUNTIFS(Table1[MTN Device],Table1[[#This Row],[MTN Device]],Table1[Customer Churn Status],"Yes")/COUNTIF(Table1[MTN Device],Table1[[#This Row],[MTN Device]])</f>
        <v>0.26754385964912281</v>
      </c>
      <c r="Z351">
        <f>IF(Table1[[#This Row],[Customer Churn Status]]="Yes", 1, 0)</f>
        <v>1</v>
      </c>
      <c r="AA351" t="str">
        <f>IF(Table1[[#This Row],[Reasons for Churn]]= "No reason", "No Reason", "Churned")</f>
        <v>Churned</v>
      </c>
      <c r="AB351" t="s">
        <v>76</v>
      </c>
      <c r="AC351">
        <f t="shared" si="5"/>
        <v>50</v>
      </c>
    </row>
    <row r="352" spans="1:29" x14ac:dyDescent="0.25">
      <c r="A352" t="s">
        <v>446</v>
      </c>
      <c r="B352" t="s">
        <v>447</v>
      </c>
      <c r="C352" s="1">
        <v>45689</v>
      </c>
      <c r="D352">
        <v>69</v>
      </c>
      <c r="E352" t="str">
        <f>IF(Table1[[#This Row],[Age]]&lt;=19,"Teenager",
 IF(Table1[[#This Row],[Age]]&lt;=29,"Young Adult",
 IF(Table1[[#This Row],[Age]]&lt;=39,"Adult",
 IF(Table1[[#This Row],[Age]]&lt;=54,"Middle-Aged Adult",
 IF(Table1[[#This Row],[Age]]&lt;=64,"Pre-Retirement",
 "Senior/Retiree")))))</f>
        <v>Senior/Retiree</v>
      </c>
      <c r="F352" t="s">
        <v>113</v>
      </c>
      <c r="G352" t="e">
        <f>VLOOKUP(Table1[[#This Row],[State]],#REF!,2,FALSE)</f>
        <v>#REF!</v>
      </c>
      <c r="H352" t="s">
        <v>29</v>
      </c>
      <c r="I352">
        <f>COUNTIF(A:A,Table1[[#This Row],[Customer ID]])</f>
        <v>3</v>
      </c>
      <c r="J352" t="str">
        <f>IF(Table1[[#This Row],[Device Count]]&gt;1,"Multiple Devices", "Single Device")</f>
        <v>Multiple Devices</v>
      </c>
      <c r="K352" t="s">
        <v>30</v>
      </c>
      <c r="L352" s="26">
        <v>3</v>
      </c>
      <c r="M352" t="s">
        <v>50</v>
      </c>
      <c r="N352">
        <v>16</v>
      </c>
      <c r="O3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52" t="s">
        <v>31</v>
      </c>
      <c r="Q352" s="2">
        <v>5500</v>
      </c>
      <c r="R352">
        <v>10</v>
      </c>
      <c r="S352" s="3">
        <v>55000</v>
      </c>
      <c r="T352" s="3">
        <f>SUMIF(A:A,Table1[[#This Row],[Customer ID]],S:S)</f>
        <v>592000</v>
      </c>
      <c r="U352" s="3" t="str" cm="1">
        <f t="array" ref="U352">_xlfn.SWITCH(TRUE,
Table1[[#This Row],[Total user revenue]]&gt;=1500000,"High-Premium",
Table1[[#This Row],[Total user revenue]]&gt;=500000,"Premium",
Table1[[#This Row],[Total user revenue]]&gt;=100000,"Standard",
"Basic")</f>
        <v>Premium</v>
      </c>
      <c r="V352" s="32">
        <f>SUMIF(A:A,Table1[[#This Row],[Customer ID]],W:W)</f>
        <v>409.14</v>
      </c>
      <c r="W352">
        <v>173.27</v>
      </c>
      <c r="X352" t="s">
        <v>24</v>
      </c>
      <c r="Y352" s="6">
        <f>COUNTIFS(Table1[MTN Device],Table1[[#This Row],[MTN Device]],Table1[Customer Churn Status],"Yes")/COUNTIF(Table1[MTN Device],Table1[[#This Row],[MTN Device]])</f>
        <v>0.3122923588039867</v>
      </c>
      <c r="Z352">
        <f>IF(Table1[[#This Row],[Customer Churn Status]]="Yes", 1, 0)</f>
        <v>1</v>
      </c>
      <c r="AA352" t="str">
        <f>IF(Table1[[#This Row],[Reasons for Churn]]= "No reason", "No Reason", "Churned")</f>
        <v>Churned</v>
      </c>
      <c r="AB352" t="s">
        <v>76</v>
      </c>
      <c r="AC352">
        <f t="shared" si="5"/>
        <v>50</v>
      </c>
    </row>
    <row r="353" spans="1:29" x14ac:dyDescent="0.25">
      <c r="A353" t="s">
        <v>448</v>
      </c>
      <c r="B353" t="s">
        <v>449</v>
      </c>
      <c r="C353" s="1">
        <v>45689</v>
      </c>
      <c r="D353">
        <v>27</v>
      </c>
      <c r="E353" t="str">
        <f>IF(Table1[[#This Row],[Age]]&lt;=19,"Teenager",
 IF(Table1[[#This Row],[Age]]&lt;=29,"Young Adult",
 IF(Table1[[#This Row],[Age]]&lt;=39,"Adult",
 IF(Table1[[#This Row],[Age]]&lt;=54,"Middle-Aged Adult",
 IF(Table1[[#This Row],[Age]]&lt;=64,"Pre-Retirement",
 "Senior/Retiree")))))</f>
        <v>Young Adult</v>
      </c>
      <c r="F353" t="s">
        <v>35</v>
      </c>
      <c r="G353" t="e">
        <f>VLOOKUP(Table1[[#This Row],[State]],#REF!,2,FALSE)</f>
        <v>#REF!</v>
      </c>
      <c r="H353" t="s">
        <v>29</v>
      </c>
      <c r="I353">
        <f>COUNTIF(A:A,Table1[[#This Row],[Customer ID]])</f>
        <v>2</v>
      </c>
      <c r="J353" t="str">
        <f>IF(Table1[[#This Row],[Device Count]]&gt;1,"Multiple Devices", "Single Device")</f>
        <v>Multiple Devices</v>
      </c>
      <c r="K353" t="s">
        <v>21</v>
      </c>
      <c r="L353" s="26">
        <v>3</v>
      </c>
      <c r="M353" t="s">
        <v>50</v>
      </c>
      <c r="N353">
        <v>24</v>
      </c>
      <c r="O3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53" t="s">
        <v>51</v>
      </c>
      <c r="Q353" s="2">
        <v>9000</v>
      </c>
      <c r="R353">
        <v>16</v>
      </c>
      <c r="S353" s="3">
        <v>144000</v>
      </c>
      <c r="T353" s="3">
        <f>SUMIF(A:A,Table1[[#This Row],[Customer ID]],S:S)</f>
        <v>150300</v>
      </c>
      <c r="U353" s="3" t="str" cm="1">
        <f t="array" ref="U353">_xlfn.SWITCH(TRUE,
Table1[[#This Row],[Total user revenue]]&gt;=1500000,"High-Premium",
Table1[[#This Row],[Total user revenue]]&gt;=500000,"Premium",
Table1[[#This Row],[Total user revenue]]&gt;=100000,"Standard",
"Basic")</f>
        <v>Standard</v>
      </c>
      <c r="V353" s="32">
        <f>SUMIF(A:A,Table1[[#This Row],[Customer ID]],W:W)</f>
        <v>265.17</v>
      </c>
      <c r="W353">
        <v>118.54</v>
      </c>
      <c r="X353" t="s">
        <v>39</v>
      </c>
      <c r="Y353" s="6">
        <f>COUNTIFS(Table1[MTN Device],Table1[[#This Row],[MTN Device]],Table1[Customer Churn Status],"Yes")/COUNTIF(Table1[MTN Device],Table1[[#This Row],[MTN Device]])</f>
        <v>0.3122923588039867</v>
      </c>
      <c r="Z353">
        <f>IF(Table1[[#This Row],[Customer Churn Status]]="Yes", 1, 0)</f>
        <v>0</v>
      </c>
      <c r="AA353" t="str">
        <f>IF(Table1[[#This Row],[Reasons for Churn]]= "No reason", "No Reason", "Churned")</f>
        <v>No Reason</v>
      </c>
      <c r="AB353" t="s">
        <v>1083</v>
      </c>
      <c r="AC353">
        <f t="shared" si="5"/>
        <v>45</v>
      </c>
    </row>
    <row r="354" spans="1:29" x14ac:dyDescent="0.25">
      <c r="A354" t="s">
        <v>448</v>
      </c>
      <c r="B354" t="s">
        <v>449</v>
      </c>
      <c r="C354" s="1">
        <v>45689</v>
      </c>
      <c r="D354">
        <v>27</v>
      </c>
      <c r="E354" t="str">
        <f>IF(Table1[[#This Row],[Age]]&lt;=19,"Teenager",
 IF(Table1[[#This Row],[Age]]&lt;=29,"Young Adult",
 IF(Table1[[#This Row],[Age]]&lt;=39,"Adult",
 IF(Table1[[#This Row],[Age]]&lt;=54,"Middle-Aged Adult",
 IF(Table1[[#This Row],[Age]]&lt;=64,"Pre-Retirement",
 "Senior/Retiree")))))</f>
        <v>Young Adult</v>
      </c>
      <c r="F354" t="s">
        <v>35</v>
      </c>
      <c r="G354" t="e">
        <f>VLOOKUP(Table1[[#This Row],[State]],#REF!,2,FALSE)</f>
        <v>#REF!</v>
      </c>
      <c r="H354" t="s">
        <v>29</v>
      </c>
      <c r="I354">
        <f>COUNTIF(A:A,Table1[[#This Row],[Customer ID]])</f>
        <v>2</v>
      </c>
      <c r="J354" t="str">
        <f>IF(Table1[[#This Row],[Device Count]]&gt;1,"Multiple Devices", "Single Device")</f>
        <v>Multiple Devices</v>
      </c>
      <c r="K354" t="s">
        <v>21</v>
      </c>
      <c r="L354" s="26">
        <v>3</v>
      </c>
      <c r="M354" t="s">
        <v>50</v>
      </c>
      <c r="N354">
        <v>24</v>
      </c>
      <c r="O3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54" t="s">
        <v>72</v>
      </c>
      <c r="Q354" s="2">
        <v>350</v>
      </c>
      <c r="R354">
        <v>18</v>
      </c>
      <c r="S354" s="3">
        <v>6300</v>
      </c>
      <c r="T354" s="3">
        <f>SUMIF(A:A,Table1[[#This Row],[Customer ID]],S:S)</f>
        <v>150300</v>
      </c>
      <c r="U354" s="3" t="str" cm="1">
        <f t="array" ref="U354">_xlfn.SWITCH(TRUE,
Table1[[#This Row],[Total user revenue]]&gt;=1500000,"High-Premium",
Table1[[#This Row],[Total user revenue]]&gt;=500000,"Premium",
Table1[[#This Row],[Total user revenue]]&gt;=100000,"Standard",
"Basic")</f>
        <v>Standard</v>
      </c>
      <c r="V354" s="32">
        <f>SUMIF(A:A,Table1[[#This Row],[Customer ID]],W:W)</f>
        <v>265.17</v>
      </c>
      <c r="W354">
        <v>146.63</v>
      </c>
      <c r="X354" t="s">
        <v>39</v>
      </c>
      <c r="Y354" s="6">
        <f>COUNTIFS(Table1[MTN Device],Table1[[#This Row],[MTN Device]],Table1[Customer Churn Status],"Yes")/COUNTIF(Table1[MTN Device],Table1[[#This Row],[MTN Device]])</f>
        <v>0.3122923588039867</v>
      </c>
      <c r="Z354">
        <f>IF(Table1[[#This Row],[Customer Churn Status]]="Yes", 1, 0)</f>
        <v>0</v>
      </c>
      <c r="AA354" t="str">
        <f>IF(Table1[[#This Row],[Reasons for Churn]]= "No reason", "No Reason", "Churned")</f>
        <v>No Reason</v>
      </c>
      <c r="AB354" t="s">
        <v>1083</v>
      </c>
      <c r="AC354">
        <f t="shared" si="5"/>
        <v>45</v>
      </c>
    </row>
    <row r="355" spans="1:29" x14ac:dyDescent="0.25">
      <c r="A355" t="s">
        <v>450</v>
      </c>
      <c r="B355" t="s">
        <v>451</v>
      </c>
      <c r="C355" s="1">
        <v>45689</v>
      </c>
      <c r="D355">
        <v>35</v>
      </c>
      <c r="E355" t="str">
        <f>IF(Table1[[#This Row],[Age]]&lt;=19,"Teenager",
 IF(Table1[[#This Row],[Age]]&lt;=29,"Young Adult",
 IF(Table1[[#This Row],[Age]]&lt;=39,"Adult",
 IF(Table1[[#This Row],[Age]]&lt;=54,"Middle-Aged Adult",
 IF(Table1[[#This Row],[Age]]&lt;=64,"Pre-Retirement",
 "Senior/Retiree")))))</f>
        <v>Adult</v>
      </c>
      <c r="F355" t="s">
        <v>452</v>
      </c>
      <c r="G355" t="e">
        <f>VLOOKUP(Table1[[#This Row],[State]],#REF!,2,FALSE)</f>
        <v>#REF!</v>
      </c>
      <c r="H355" t="s">
        <v>41</v>
      </c>
      <c r="I355">
        <f>COUNTIF(A:A,Table1[[#This Row],[Customer ID]])</f>
        <v>3</v>
      </c>
      <c r="J355" t="str">
        <f>IF(Table1[[#This Row],[Device Count]]&gt;1,"Multiple Devices", "Single Device")</f>
        <v>Multiple Devices</v>
      </c>
      <c r="K355" t="s">
        <v>30</v>
      </c>
      <c r="L355" s="26">
        <v>5</v>
      </c>
      <c r="M355" t="s">
        <v>55</v>
      </c>
      <c r="N355">
        <v>2</v>
      </c>
      <c r="O3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55" t="s">
        <v>71</v>
      </c>
      <c r="Q355" s="2">
        <v>14500</v>
      </c>
      <c r="R355">
        <v>10</v>
      </c>
      <c r="S355" s="3">
        <v>145000</v>
      </c>
      <c r="T355" s="3">
        <f>SUMIF(A:A,Table1[[#This Row],[Customer ID]],S:S)</f>
        <v>288000</v>
      </c>
      <c r="U355" s="3" t="str" cm="1">
        <f t="array" ref="U355">_xlfn.SWITCH(TRUE,
Table1[[#This Row],[Total user revenue]]&gt;=1500000,"High-Premium",
Table1[[#This Row],[Total user revenue]]&gt;=500000,"Premium",
Table1[[#This Row],[Total user revenue]]&gt;=100000,"Standard",
"Basic")</f>
        <v>Standard</v>
      </c>
      <c r="V355" s="32">
        <f>SUMIF(A:A,Table1[[#This Row],[Customer ID]],W:W)</f>
        <v>309.98</v>
      </c>
      <c r="W355">
        <v>169.88</v>
      </c>
      <c r="X355" t="s">
        <v>39</v>
      </c>
      <c r="Y355" s="6">
        <f>COUNTIFS(Table1[MTN Device],Table1[[#This Row],[MTN Device]],Table1[Customer Churn Status],"Yes")/COUNTIF(Table1[MTN Device],Table1[[#This Row],[MTN Device]])</f>
        <v>0.26754385964912281</v>
      </c>
      <c r="Z355">
        <f>IF(Table1[[#This Row],[Customer Churn Status]]="Yes", 1, 0)</f>
        <v>0</v>
      </c>
      <c r="AA355" t="str">
        <f>IF(Table1[[#This Row],[Reasons for Churn]]= "No reason", "No Reason", "Churned")</f>
        <v>No Reason</v>
      </c>
      <c r="AB355" t="s">
        <v>1083</v>
      </c>
      <c r="AC355">
        <f t="shared" si="5"/>
        <v>55</v>
      </c>
    </row>
    <row r="356" spans="1:29" x14ac:dyDescent="0.25">
      <c r="A356" t="s">
        <v>450</v>
      </c>
      <c r="B356" t="s">
        <v>451</v>
      </c>
      <c r="C356" s="1">
        <v>45689</v>
      </c>
      <c r="D356">
        <v>35</v>
      </c>
      <c r="E356" t="str">
        <f>IF(Table1[[#This Row],[Age]]&lt;=19,"Teenager",
 IF(Table1[[#This Row],[Age]]&lt;=29,"Young Adult",
 IF(Table1[[#This Row],[Age]]&lt;=39,"Adult",
 IF(Table1[[#This Row],[Age]]&lt;=54,"Middle-Aged Adult",
 IF(Table1[[#This Row],[Age]]&lt;=64,"Pre-Retirement",
 "Senior/Retiree")))))</f>
        <v>Adult</v>
      </c>
      <c r="F356" t="s">
        <v>452</v>
      </c>
      <c r="G356" t="e">
        <f>VLOOKUP(Table1[[#This Row],[State]],#REF!,2,FALSE)</f>
        <v>#REF!</v>
      </c>
      <c r="H356" t="s">
        <v>20</v>
      </c>
      <c r="I356">
        <f>COUNTIF(A:A,Table1[[#This Row],[Customer ID]])</f>
        <v>3</v>
      </c>
      <c r="J356" t="str">
        <f>IF(Table1[[#This Row],[Device Count]]&gt;1,"Multiple Devices", "Single Device")</f>
        <v>Multiple Devices</v>
      </c>
      <c r="K356" t="s">
        <v>30</v>
      </c>
      <c r="L356" s="26">
        <v>5</v>
      </c>
      <c r="M356" t="s">
        <v>55</v>
      </c>
      <c r="N356">
        <v>2</v>
      </c>
      <c r="O3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56" t="s">
        <v>58</v>
      </c>
      <c r="Q356" s="2">
        <v>16000</v>
      </c>
      <c r="R356">
        <v>8</v>
      </c>
      <c r="S356" s="3">
        <v>128000</v>
      </c>
      <c r="T356" s="3">
        <f>SUMIF(A:A,Table1[[#This Row],[Customer ID]],S:S)</f>
        <v>288000</v>
      </c>
      <c r="U356" s="3" t="str" cm="1">
        <f t="array" ref="U356">_xlfn.SWITCH(TRUE,
Table1[[#This Row],[Total user revenue]]&gt;=1500000,"High-Premium",
Table1[[#This Row],[Total user revenue]]&gt;=500000,"Premium",
Table1[[#This Row],[Total user revenue]]&gt;=100000,"Standard",
"Basic")</f>
        <v>Standard</v>
      </c>
      <c r="V356" s="32">
        <f>SUMIF(A:A,Table1[[#This Row],[Customer ID]],W:W)</f>
        <v>309.98</v>
      </c>
      <c r="W356">
        <v>41.44</v>
      </c>
      <c r="X356" t="s">
        <v>39</v>
      </c>
      <c r="Y356" s="6">
        <f>COUNTIFS(Table1[MTN Device],Table1[[#This Row],[MTN Device]],Table1[Customer Churn Status],"Yes")/COUNTIF(Table1[MTN Device],Table1[[#This Row],[MTN Device]])</f>
        <v>0.30092592592592593</v>
      </c>
      <c r="Z356">
        <f>IF(Table1[[#This Row],[Customer Churn Status]]="Yes", 1, 0)</f>
        <v>0</v>
      </c>
      <c r="AA356" t="str">
        <f>IF(Table1[[#This Row],[Reasons for Churn]]= "No reason", "No Reason", "Churned")</f>
        <v>No Reason</v>
      </c>
      <c r="AB356" t="s">
        <v>1083</v>
      </c>
      <c r="AC356">
        <f t="shared" si="5"/>
        <v>55</v>
      </c>
    </row>
    <row r="357" spans="1:29" x14ac:dyDescent="0.25">
      <c r="A357" t="s">
        <v>450</v>
      </c>
      <c r="B357" t="s">
        <v>451</v>
      </c>
      <c r="C357" s="1">
        <v>45689</v>
      </c>
      <c r="D357">
        <v>35</v>
      </c>
      <c r="E357" t="str">
        <f>IF(Table1[[#This Row],[Age]]&lt;=19,"Teenager",
 IF(Table1[[#This Row],[Age]]&lt;=29,"Young Adult",
 IF(Table1[[#This Row],[Age]]&lt;=39,"Adult",
 IF(Table1[[#This Row],[Age]]&lt;=54,"Middle-Aged Adult",
 IF(Table1[[#This Row],[Age]]&lt;=64,"Pre-Retirement",
 "Senior/Retiree")))))</f>
        <v>Adult</v>
      </c>
      <c r="F357" t="s">
        <v>452</v>
      </c>
      <c r="G357" t="e">
        <f>VLOOKUP(Table1[[#This Row],[State]],#REF!,2,FALSE)</f>
        <v>#REF!</v>
      </c>
      <c r="H357" t="s">
        <v>29</v>
      </c>
      <c r="I357">
        <f>COUNTIF(A:A,Table1[[#This Row],[Customer ID]])</f>
        <v>3</v>
      </c>
      <c r="J357" t="str">
        <f>IF(Table1[[#This Row],[Device Count]]&gt;1,"Multiple Devices", "Single Device")</f>
        <v>Multiple Devices</v>
      </c>
      <c r="K357" t="s">
        <v>30</v>
      </c>
      <c r="L357" s="26">
        <v>5</v>
      </c>
      <c r="M357" t="s">
        <v>55</v>
      </c>
      <c r="N357">
        <v>2</v>
      </c>
      <c r="O3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57" t="s">
        <v>87</v>
      </c>
      <c r="Q357" s="2">
        <v>7500</v>
      </c>
      <c r="R357">
        <v>2</v>
      </c>
      <c r="S357" s="3">
        <v>15000</v>
      </c>
      <c r="T357" s="3">
        <f>SUMIF(A:A,Table1[[#This Row],[Customer ID]],S:S)</f>
        <v>288000</v>
      </c>
      <c r="U357" s="3" t="str" cm="1">
        <f t="array" ref="U357">_xlfn.SWITCH(TRUE,
Table1[[#This Row],[Total user revenue]]&gt;=1500000,"High-Premium",
Table1[[#This Row],[Total user revenue]]&gt;=500000,"Premium",
Table1[[#This Row],[Total user revenue]]&gt;=100000,"Standard",
"Basic")</f>
        <v>Standard</v>
      </c>
      <c r="V357" s="32">
        <f>SUMIF(A:A,Table1[[#This Row],[Customer ID]],W:W)</f>
        <v>309.98</v>
      </c>
      <c r="W357">
        <v>98.66</v>
      </c>
      <c r="X357" t="s">
        <v>39</v>
      </c>
      <c r="Y357" s="6">
        <f>COUNTIFS(Table1[MTN Device],Table1[[#This Row],[MTN Device]],Table1[Customer Churn Status],"Yes")/COUNTIF(Table1[MTN Device],Table1[[#This Row],[MTN Device]])</f>
        <v>0.3122923588039867</v>
      </c>
      <c r="Z357">
        <f>IF(Table1[[#This Row],[Customer Churn Status]]="Yes", 1, 0)</f>
        <v>0</v>
      </c>
      <c r="AA357" t="str">
        <f>IF(Table1[[#This Row],[Reasons for Churn]]= "No reason", "No Reason", "Churned")</f>
        <v>No Reason</v>
      </c>
      <c r="AB357" t="s">
        <v>1083</v>
      </c>
      <c r="AC357">
        <f t="shared" si="5"/>
        <v>55</v>
      </c>
    </row>
    <row r="358" spans="1:29" x14ac:dyDescent="0.25">
      <c r="A358" t="s">
        <v>453</v>
      </c>
      <c r="B358" t="s">
        <v>454</v>
      </c>
      <c r="C358" s="1">
        <v>45689</v>
      </c>
      <c r="D358">
        <v>51</v>
      </c>
      <c r="E358" t="str">
        <f>IF(Table1[[#This Row],[Age]]&lt;=19,"Teenager",
 IF(Table1[[#This Row],[Age]]&lt;=29,"Young Adult",
 IF(Table1[[#This Row],[Age]]&lt;=39,"Adult",
 IF(Table1[[#This Row],[Age]]&lt;=54,"Middle-Aged Adult",
 IF(Table1[[#This Row],[Age]]&lt;=64,"Pre-Retirement",
 "Senior/Retiree")))))</f>
        <v>Middle-Aged Adult</v>
      </c>
      <c r="F358" t="s">
        <v>299</v>
      </c>
      <c r="G358" t="e">
        <f>VLOOKUP(Table1[[#This Row],[State]],#REF!,2,FALSE)</f>
        <v>#REF!</v>
      </c>
      <c r="H358" t="s">
        <v>29</v>
      </c>
      <c r="I358">
        <f>COUNTIF(A:A,Table1[[#This Row],[Customer ID]])</f>
        <v>2</v>
      </c>
      <c r="J358" t="str">
        <f>IF(Table1[[#This Row],[Device Count]]&gt;1,"Multiple Devices", "Single Device")</f>
        <v>Multiple Devices</v>
      </c>
      <c r="K358" t="s">
        <v>21</v>
      </c>
      <c r="L358" s="26">
        <v>5</v>
      </c>
      <c r="M358" t="s">
        <v>55</v>
      </c>
      <c r="N358">
        <v>59</v>
      </c>
      <c r="O3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58" t="s">
        <v>83</v>
      </c>
      <c r="Q358" s="2">
        <v>1000</v>
      </c>
      <c r="R358">
        <v>17</v>
      </c>
      <c r="S358" s="3">
        <v>17000</v>
      </c>
      <c r="T358" s="3">
        <f>SUMIF(A:A,Table1[[#This Row],[Customer ID]],S:S)</f>
        <v>407000</v>
      </c>
      <c r="U358" s="3" t="str" cm="1">
        <f t="array" ref="U358">_xlfn.SWITCH(TRUE,
Table1[[#This Row],[Total user revenue]]&gt;=1500000,"High-Premium",
Table1[[#This Row],[Total user revenue]]&gt;=500000,"Premium",
Table1[[#This Row],[Total user revenue]]&gt;=100000,"Standard",
"Basic")</f>
        <v>Standard</v>
      </c>
      <c r="V358" s="32">
        <f>SUMIF(A:A,Table1[[#This Row],[Customer ID]],W:W)</f>
        <v>243.98000000000002</v>
      </c>
      <c r="W358">
        <v>116.36</v>
      </c>
      <c r="X358" t="s">
        <v>39</v>
      </c>
      <c r="Y358" s="6">
        <f>COUNTIFS(Table1[MTN Device],Table1[[#This Row],[MTN Device]],Table1[Customer Churn Status],"Yes")/COUNTIF(Table1[MTN Device],Table1[[#This Row],[MTN Device]])</f>
        <v>0.3122923588039867</v>
      </c>
      <c r="Z358">
        <f>IF(Table1[[#This Row],[Customer Churn Status]]="Yes", 1, 0)</f>
        <v>0</v>
      </c>
      <c r="AA358" t="str">
        <f>IF(Table1[[#This Row],[Reasons for Churn]]= "No reason", "No Reason", "Churned")</f>
        <v>No Reason</v>
      </c>
      <c r="AB358" t="s">
        <v>1083</v>
      </c>
      <c r="AC358">
        <f t="shared" si="5"/>
        <v>25</v>
      </c>
    </row>
    <row r="359" spans="1:29" x14ac:dyDescent="0.25">
      <c r="A359" t="s">
        <v>453</v>
      </c>
      <c r="B359" t="s">
        <v>454</v>
      </c>
      <c r="C359" s="1">
        <v>45689</v>
      </c>
      <c r="D359">
        <v>51</v>
      </c>
      <c r="E359" t="str">
        <f>IF(Table1[[#This Row],[Age]]&lt;=19,"Teenager",
 IF(Table1[[#This Row],[Age]]&lt;=29,"Young Adult",
 IF(Table1[[#This Row],[Age]]&lt;=39,"Adult",
 IF(Table1[[#This Row],[Age]]&lt;=54,"Middle-Aged Adult",
 IF(Table1[[#This Row],[Age]]&lt;=64,"Pre-Retirement",
 "Senior/Retiree")))))</f>
        <v>Middle-Aged Adult</v>
      </c>
      <c r="F359" t="s">
        <v>299</v>
      </c>
      <c r="G359" t="e">
        <f>VLOOKUP(Table1[[#This Row],[State]],#REF!,2,FALSE)</f>
        <v>#REF!</v>
      </c>
      <c r="H359" t="s">
        <v>36</v>
      </c>
      <c r="I359">
        <f>COUNTIF(A:A,Table1[[#This Row],[Customer ID]])</f>
        <v>2</v>
      </c>
      <c r="J359" t="str">
        <f>IF(Table1[[#This Row],[Device Count]]&gt;1,"Multiple Devices", "Single Device")</f>
        <v>Multiple Devices</v>
      </c>
      <c r="K359" t="s">
        <v>21</v>
      </c>
      <c r="L359" s="26">
        <v>5</v>
      </c>
      <c r="M359" t="s">
        <v>55</v>
      </c>
      <c r="N359">
        <v>59</v>
      </c>
      <c r="O3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59" t="s">
        <v>65</v>
      </c>
      <c r="Q359" s="2">
        <v>30000</v>
      </c>
      <c r="R359">
        <v>13</v>
      </c>
      <c r="S359" s="3">
        <v>390000</v>
      </c>
      <c r="T359" s="3">
        <f>SUMIF(A:A,Table1[[#This Row],[Customer ID]],S:S)</f>
        <v>407000</v>
      </c>
      <c r="U359" s="3" t="str" cm="1">
        <f t="array" ref="U359">_xlfn.SWITCH(TRUE,
Table1[[#This Row],[Total user revenue]]&gt;=1500000,"High-Premium",
Table1[[#This Row],[Total user revenue]]&gt;=500000,"Premium",
Table1[[#This Row],[Total user revenue]]&gt;=100000,"Standard",
"Basic")</f>
        <v>Standard</v>
      </c>
      <c r="V359" s="32">
        <f>SUMIF(A:A,Table1[[#This Row],[Customer ID]],W:W)</f>
        <v>243.98000000000002</v>
      </c>
      <c r="W359">
        <v>127.62</v>
      </c>
      <c r="X359" t="s">
        <v>39</v>
      </c>
      <c r="Y359" s="6">
        <f>COUNTIFS(Table1[MTN Device],Table1[[#This Row],[MTN Device]],Table1[Customer Churn Status],"Yes")/COUNTIF(Table1[MTN Device],Table1[[#This Row],[MTN Device]])</f>
        <v>0.27947598253275108</v>
      </c>
      <c r="Z359">
        <f>IF(Table1[[#This Row],[Customer Churn Status]]="Yes", 1, 0)</f>
        <v>0</v>
      </c>
      <c r="AA359" t="str">
        <f>IF(Table1[[#This Row],[Reasons for Churn]]= "No reason", "No Reason", "Churned")</f>
        <v>No Reason</v>
      </c>
      <c r="AB359" t="s">
        <v>1083</v>
      </c>
      <c r="AC359">
        <f t="shared" si="5"/>
        <v>25</v>
      </c>
    </row>
    <row r="360" spans="1:29" x14ac:dyDescent="0.25">
      <c r="A360" t="s">
        <v>455</v>
      </c>
      <c r="B360" t="s">
        <v>217</v>
      </c>
      <c r="C360" s="1">
        <v>45717</v>
      </c>
      <c r="D360">
        <v>23</v>
      </c>
      <c r="E360" t="str">
        <f>IF(Table1[[#This Row],[Age]]&lt;=19,"Teenager",
 IF(Table1[[#This Row],[Age]]&lt;=29,"Young Adult",
 IF(Table1[[#This Row],[Age]]&lt;=39,"Adult",
 IF(Table1[[#This Row],[Age]]&lt;=54,"Middle-Aged Adult",
 IF(Table1[[#This Row],[Age]]&lt;=64,"Pre-Retirement",
 "Senior/Retiree")))))</f>
        <v>Young Adult</v>
      </c>
      <c r="F360" t="s">
        <v>19</v>
      </c>
      <c r="G360" t="e">
        <f>VLOOKUP(Table1[[#This Row],[State]],#REF!,2,FALSE)</f>
        <v>#REF!</v>
      </c>
      <c r="H360" t="s">
        <v>36</v>
      </c>
      <c r="I360">
        <f>COUNTIF(A:A,Table1[[#This Row],[Customer ID]])</f>
        <v>2</v>
      </c>
      <c r="J360" t="str">
        <f>IF(Table1[[#This Row],[Device Count]]&gt;1,"Multiple Devices", "Single Device")</f>
        <v>Multiple Devices</v>
      </c>
      <c r="K360" t="s">
        <v>21</v>
      </c>
      <c r="L360" s="26">
        <v>3</v>
      </c>
      <c r="M360" t="s">
        <v>50</v>
      </c>
      <c r="N360">
        <v>16</v>
      </c>
      <c r="O3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60" t="s">
        <v>57</v>
      </c>
      <c r="Q360" s="2">
        <v>150000</v>
      </c>
      <c r="R360">
        <v>3</v>
      </c>
      <c r="S360" s="3">
        <v>450000</v>
      </c>
      <c r="T360" s="3">
        <f>SUMIF(A:A,Table1[[#This Row],[Customer ID]],S:S)</f>
        <v>535500</v>
      </c>
      <c r="U360" s="3" t="str" cm="1">
        <f t="array" ref="U360">_xlfn.SWITCH(TRUE,
Table1[[#This Row],[Total user revenue]]&gt;=1500000,"High-Premium",
Table1[[#This Row],[Total user revenue]]&gt;=500000,"Premium",
Table1[[#This Row],[Total user revenue]]&gt;=100000,"Standard",
"Basic")</f>
        <v>Premium</v>
      </c>
      <c r="V360" s="32">
        <f>SUMIF(A:A,Table1[[#This Row],[Customer ID]],W:W)</f>
        <v>82.41</v>
      </c>
      <c r="W360">
        <v>54.76</v>
      </c>
      <c r="X360" t="s">
        <v>39</v>
      </c>
      <c r="Y360" s="6">
        <f>COUNTIFS(Table1[MTN Device],Table1[[#This Row],[MTN Device]],Table1[Customer Churn Status],"Yes")/COUNTIF(Table1[MTN Device],Table1[[#This Row],[MTN Device]])</f>
        <v>0.27947598253275108</v>
      </c>
      <c r="Z360">
        <f>IF(Table1[[#This Row],[Customer Churn Status]]="Yes", 1, 0)</f>
        <v>0</v>
      </c>
      <c r="AA360" t="str">
        <f>IF(Table1[[#This Row],[Reasons for Churn]]= "No reason", "No Reason", "Churned")</f>
        <v>No Reason</v>
      </c>
      <c r="AB360" t="s">
        <v>1083</v>
      </c>
      <c r="AC360">
        <f t="shared" si="5"/>
        <v>35</v>
      </c>
    </row>
    <row r="361" spans="1:29" x14ac:dyDescent="0.25">
      <c r="A361" t="s">
        <v>455</v>
      </c>
      <c r="B361" t="s">
        <v>217</v>
      </c>
      <c r="C361" s="1">
        <v>45717</v>
      </c>
      <c r="D361">
        <v>23</v>
      </c>
      <c r="E361" t="str">
        <f>IF(Table1[[#This Row],[Age]]&lt;=19,"Teenager",
 IF(Table1[[#This Row],[Age]]&lt;=29,"Young Adult",
 IF(Table1[[#This Row],[Age]]&lt;=39,"Adult",
 IF(Table1[[#This Row],[Age]]&lt;=54,"Middle-Aged Adult",
 IF(Table1[[#This Row],[Age]]&lt;=64,"Pre-Retirement",
 "Senior/Retiree")))))</f>
        <v>Young Adult</v>
      </c>
      <c r="F361" t="s">
        <v>19</v>
      </c>
      <c r="G361" t="e">
        <f>VLOOKUP(Table1[[#This Row],[State]],#REF!,2,FALSE)</f>
        <v>#REF!</v>
      </c>
      <c r="H361" t="s">
        <v>20</v>
      </c>
      <c r="I361">
        <f>COUNTIF(A:A,Table1[[#This Row],[Customer ID]])</f>
        <v>2</v>
      </c>
      <c r="J361" t="str">
        <f>IF(Table1[[#This Row],[Device Count]]&gt;1,"Multiple Devices", "Single Device")</f>
        <v>Multiple Devices</v>
      </c>
      <c r="K361" t="s">
        <v>21</v>
      </c>
      <c r="L361" s="26">
        <v>3</v>
      </c>
      <c r="M361" t="s">
        <v>50</v>
      </c>
      <c r="N361">
        <v>16</v>
      </c>
      <c r="O3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61" t="s">
        <v>46</v>
      </c>
      <c r="Q361" s="2">
        <v>4500</v>
      </c>
      <c r="R361">
        <v>19</v>
      </c>
      <c r="S361" s="3">
        <v>85500</v>
      </c>
      <c r="T361" s="3">
        <f>SUMIF(A:A,Table1[[#This Row],[Customer ID]],S:S)</f>
        <v>535500</v>
      </c>
      <c r="U361" s="3" t="str" cm="1">
        <f t="array" ref="U361">_xlfn.SWITCH(TRUE,
Table1[[#This Row],[Total user revenue]]&gt;=1500000,"High-Premium",
Table1[[#This Row],[Total user revenue]]&gt;=500000,"Premium",
Table1[[#This Row],[Total user revenue]]&gt;=100000,"Standard",
"Basic")</f>
        <v>Premium</v>
      </c>
      <c r="V361" s="32">
        <f>SUMIF(A:A,Table1[[#This Row],[Customer ID]],W:W)</f>
        <v>82.41</v>
      </c>
      <c r="W361">
        <v>27.65</v>
      </c>
      <c r="X361" t="s">
        <v>39</v>
      </c>
      <c r="Y361" s="6">
        <f>COUNTIFS(Table1[MTN Device],Table1[[#This Row],[MTN Device]],Table1[Customer Churn Status],"Yes")/COUNTIF(Table1[MTN Device],Table1[[#This Row],[MTN Device]])</f>
        <v>0.30092592592592593</v>
      </c>
      <c r="Z361">
        <f>IF(Table1[[#This Row],[Customer Churn Status]]="Yes", 1, 0)</f>
        <v>0</v>
      </c>
      <c r="AA361" t="str">
        <f>IF(Table1[[#This Row],[Reasons for Churn]]= "No reason", "No Reason", "Churned")</f>
        <v>No Reason</v>
      </c>
      <c r="AB361" t="s">
        <v>1083</v>
      </c>
      <c r="AC361">
        <f t="shared" si="5"/>
        <v>35</v>
      </c>
    </row>
    <row r="362" spans="1:29" x14ac:dyDescent="0.25">
      <c r="A362" t="s">
        <v>456</v>
      </c>
      <c r="B362" t="s">
        <v>457</v>
      </c>
      <c r="C362" s="1">
        <v>45689</v>
      </c>
      <c r="D362">
        <v>35</v>
      </c>
      <c r="E362" t="str">
        <f>IF(Table1[[#This Row],[Age]]&lt;=19,"Teenager",
 IF(Table1[[#This Row],[Age]]&lt;=29,"Young Adult",
 IF(Table1[[#This Row],[Age]]&lt;=39,"Adult",
 IF(Table1[[#This Row],[Age]]&lt;=54,"Middle-Aged Adult",
 IF(Table1[[#This Row],[Age]]&lt;=64,"Pre-Retirement",
 "Senior/Retiree")))))</f>
        <v>Adult</v>
      </c>
      <c r="F362" t="s">
        <v>95</v>
      </c>
      <c r="G362" t="e">
        <f>VLOOKUP(Table1[[#This Row],[State]],#REF!,2,FALSE)</f>
        <v>#REF!</v>
      </c>
      <c r="H362" t="s">
        <v>36</v>
      </c>
      <c r="I362">
        <f>COUNTIF(A:A,Table1[[#This Row],[Customer ID]])</f>
        <v>3</v>
      </c>
      <c r="J362" t="str">
        <f>IF(Table1[[#This Row],[Device Count]]&gt;1,"Multiple Devices", "Single Device")</f>
        <v>Multiple Devices</v>
      </c>
      <c r="K362" t="s">
        <v>21</v>
      </c>
      <c r="L362" s="26">
        <v>3</v>
      </c>
      <c r="M362" t="s">
        <v>50</v>
      </c>
      <c r="N362">
        <v>29</v>
      </c>
      <c r="O3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62" t="s">
        <v>62</v>
      </c>
      <c r="Q362" s="2">
        <v>24000</v>
      </c>
      <c r="R362">
        <v>4</v>
      </c>
      <c r="S362" s="3">
        <v>96000</v>
      </c>
      <c r="T362" s="3">
        <f>SUMIF(A:A,Table1[[#This Row],[Customer ID]],S:S)</f>
        <v>362000</v>
      </c>
      <c r="U362" s="3" t="str" cm="1">
        <f t="array" ref="U362">_xlfn.SWITCH(TRUE,
Table1[[#This Row],[Total user revenue]]&gt;=1500000,"High-Premium",
Table1[[#This Row],[Total user revenue]]&gt;=500000,"Premium",
Table1[[#This Row],[Total user revenue]]&gt;=100000,"Standard",
"Basic")</f>
        <v>Standard</v>
      </c>
      <c r="V362" s="32">
        <f>SUMIF(A:A,Table1[[#This Row],[Customer ID]],W:W)</f>
        <v>168.28</v>
      </c>
      <c r="W362">
        <v>92.94</v>
      </c>
      <c r="X362" t="s">
        <v>39</v>
      </c>
      <c r="Y362" s="6">
        <f>COUNTIFS(Table1[MTN Device],Table1[[#This Row],[MTN Device]],Table1[Customer Churn Status],"Yes")/COUNTIF(Table1[MTN Device],Table1[[#This Row],[MTN Device]])</f>
        <v>0.27947598253275108</v>
      </c>
      <c r="Z362">
        <f>IF(Table1[[#This Row],[Customer Churn Status]]="Yes", 1, 0)</f>
        <v>0</v>
      </c>
      <c r="AA362" t="str">
        <f>IF(Table1[[#This Row],[Reasons for Churn]]= "No reason", "No Reason", "Churned")</f>
        <v>No Reason</v>
      </c>
      <c r="AB362" t="s">
        <v>1083</v>
      </c>
      <c r="AC362">
        <f t="shared" si="5"/>
        <v>45</v>
      </c>
    </row>
    <row r="363" spans="1:29" x14ac:dyDescent="0.25">
      <c r="A363" t="s">
        <v>456</v>
      </c>
      <c r="B363" t="s">
        <v>457</v>
      </c>
      <c r="C363" s="1">
        <v>45689</v>
      </c>
      <c r="D363">
        <v>35</v>
      </c>
      <c r="E363" t="str">
        <f>IF(Table1[[#This Row],[Age]]&lt;=19,"Teenager",
 IF(Table1[[#This Row],[Age]]&lt;=29,"Young Adult",
 IF(Table1[[#This Row],[Age]]&lt;=39,"Adult",
 IF(Table1[[#This Row],[Age]]&lt;=54,"Middle-Aged Adult",
 IF(Table1[[#This Row],[Age]]&lt;=64,"Pre-Retirement",
 "Senior/Retiree")))))</f>
        <v>Adult</v>
      </c>
      <c r="F363" t="s">
        <v>95</v>
      </c>
      <c r="G363" t="e">
        <f>VLOOKUP(Table1[[#This Row],[State]],#REF!,2,FALSE)</f>
        <v>#REF!</v>
      </c>
      <c r="H363" t="s">
        <v>41</v>
      </c>
      <c r="I363">
        <f>COUNTIF(A:A,Table1[[#This Row],[Customer ID]])</f>
        <v>3</v>
      </c>
      <c r="J363" t="str">
        <f>IF(Table1[[#This Row],[Device Count]]&gt;1,"Multiple Devices", "Single Device")</f>
        <v>Multiple Devices</v>
      </c>
      <c r="K363" t="s">
        <v>21</v>
      </c>
      <c r="L363" s="26">
        <v>3</v>
      </c>
      <c r="M363" t="s">
        <v>50</v>
      </c>
      <c r="N363">
        <v>29</v>
      </c>
      <c r="O3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63" t="s">
        <v>42</v>
      </c>
      <c r="Q363" s="2">
        <v>9000</v>
      </c>
      <c r="R363">
        <v>10</v>
      </c>
      <c r="S363" s="3">
        <v>90000</v>
      </c>
      <c r="T363" s="3">
        <f>SUMIF(A:A,Table1[[#This Row],[Customer ID]],S:S)</f>
        <v>362000</v>
      </c>
      <c r="U363" s="3" t="str" cm="1">
        <f t="array" ref="U363">_xlfn.SWITCH(TRUE,
Table1[[#This Row],[Total user revenue]]&gt;=1500000,"High-Premium",
Table1[[#This Row],[Total user revenue]]&gt;=500000,"Premium",
Table1[[#This Row],[Total user revenue]]&gt;=100000,"Standard",
"Basic")</f>
        <v>Standard</v>
      </c>
      <c r="V363" s="32">
        <f>SUMIF(A:A,Table1[[#This Row],[Customer ID]],W:W)</f>
        <v>168.28</v>
      </c>
      <c r="W363">
        <v>31.94</v>
      </c>
      <c r="X363" t="s">
        <v>39</v>
      </c>
      <c r="Y363" s="6">
        <f>COUNTIFS(Table1[MTN Device],Table1[[#This Row],[MTN Device]],Table1[Customer Churn Status],"Yes")/COUNTIF(Table1[MTN Device],Table1[[#This Row],[MTN Device]])</f>
        <v>0.26754385964912281</v>
      </c>
      <c r="Z363">
        <f>IF(Table1[[#This Row],[Customer Churn Status]]="Yes", 1, 0)</f>
        <v>0</v>
      </c>
      <c r="AA363" t="str">
        <f>IF(Table1[[#This Row],[Reasons for Churn]]= "No reason", "No Reason", "Churned")</f>
        <v>No Reason</v>
      </c>
      <c r="AB363" t="s">
        <v>1083</v>
      </c>
      <c r="AC363">
        <f t="shared" si="5"/>
        <v>45</v>
      </c>
    </row>
    <row r="364" spans="1:29" x14ac:dyDescent="0.25">
      <c r="A364" t="s">
        <v>456</v>
      </c>
      <c r="B364" t="s">
        <v>457</v>
      </c>
      <c r="C364" s="1">
        <v>45689</v>
      </c>
      <c r="D364">
        <v>35</v>
      </c>
      <c r="E364" t="str">
        <f>IF(Table1[[#This Row],[Age]]&lt;=19,"Teenager",
 IF(Table1[[#This Row],[Age]]&lt;=29,"Young Adult",
 IF(Table1[[#This Row],[Age]]&lt;=39,"Adult",
 IF(Table1[[#This Row],[Age]]&lt;=54,"Middle-Aged Adult",
 IF(Table1[[#This Row],[Age]]&lt;=64,"Pre-Retirement",
 "Senior/Retiree")))))</f>
        <v>Adult</v>
      </c>
      <c r="F364" t="s">
        <v>95</v>
      </c>
      <c r="G364" t="e">
        <f>VLOOKUP(Table1[[#This Row],[State]],#REF!,2,FALSE)</f>
        <v>#REF!</v>
      </c>
      <c r="H364" t="s">
        <v>29</v>
      </c>
      <c r="I364">
        <f>COUNTIF(A:A,Table1[[#This Row],[Customer ID]])</f>
        <v>3</v>
      </c>
      <c r="J364" t="str">
        <f>IF(Table1[[#This Row],[Device Count]]&gt;1,"Multiple Devices", "Single Device")</f>
        <v>Multiple Devices</v>
      </c>
      <c r="K364" t="s">
        <v>21</v>
      </c>
      <c r="L364" s="26">
        <v>3</v>
      </c>
      <c r="M364" t="s">
        <v>50</v>
      </c>
      <c r="N364">
        <v>29</v>
      </c>
      <c r="O3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64" t="s">
        <v>58</v>
      </c>
      <c r="Q364" s="2">
        <v>16000</v>
      </c>
      <c r="R364">
        <v>11</v>
      </c>
      <c r="S364" s="3">
        <v>176000</v>
      </c>
      <c r="T364" s="3">
        <f>SUMIF(A:A,Table1[[#This Row],[Customer ID]],S:S)</f>
        <v>362000</v>
      </c>
      <c r="U364" s="3" t="str" cm="1">
        <f t="array" ref="U364">_xlfn.SWITCH(TRUE,
Table1[[#This Row],[Total user revenue]]&gt;=1500000,"High-Premium",
Table1[[#This Row],[Total user revenue]]&gt;=500000,"Premium",
Table1[[#This Row],[Total user revenue]]&gt;=100000,"Standard",
"Basic")</f>
        <v>Standard</v>
      </c>
      <c r="V364" s="32">
        <f>SUMIF(A:A,Table1[[#This Row],[Customer ID]],W:W)</f>
        <v>168.28</v>
      </c>
      <c r="W364">
        <v>43.4</v>
      </c>
      <c r="X364" t="s">
        <v>39</v>
      </c>
      <c r="Y364" s="6">
        <f>COUNTIFS(Table1[MTN Device],Table1[[#This Row],[MTN Device]],Table1[Customer Churn Status],"Yes")/COUNTIF(Table1[MTN Device],Table1[[#This Row],[MTN Device]])</f>
        <v>0.3122923588039867</v>
      </c>
      <c r="Z364">
        <f>IF(Table1[[#This Row],[Customer Churn Status]]="Yes", 1, 0)</f>
        <v>0</v>
      </c>
      <c r="AA364" t="str">
        <f>IF(Table1[[#This Row],[Reasons for Churn]]= "No reason", "No Reason", "Churned")</f>
        <v>No Reason</v>
      </c>
      <c r="AB364" t="s">
        <v>1083</v>
      </c>
      <c r="AC364">
        <f t="shared" si="5"/>
        <v>45</v>
      </c>
    </row>
    <row r="365" spans="1:29" x14ac:dyDescent="0.25">
      <c r="A365" t="s">
        <v>458</v>
      </c>
      <c r="B365" t="s">
        <v>459</v>
      </c>
      <c r="C365" s="1">
        <v>45658</v>
      </c>
      <c r="D365">
        <v>27</v>
      </c>
      <c r="E365" t="str">
        <f>IF(Table1[[#This Row],[Age]]&lt;=19,"Teenager",
 IF(Table1[[#This Row],[Age]]&lt;=29,"Young Adult",
 IF(Table1[[#This Row],[Age]]&lt;=39,"Adult",
 IF(Table1[[#This Row],[Age]]&lt;=54,"Middle-Aged Adult",
 IF(Table1[[#This Row],[Age]]&lt;=64,"Pre-Retirement",
 "Senior/Retiree")))))</f>
        <v>Young Adult</v>
      </c>
      <c r="F365" t="s">
        <v>70</v>
      </c>
      <c r="G365" t="e">
        <f>VLOOKUP(Table1[[#This Row],[State]],#REF!,2,FALSE)</f>
        <v>#REF!</v>
      </c>
      <c r="H365" t="s">
        <v>29</v>
      </c>
      <c r="I365">
        <f>COUNTIF(A:A,Table1[[#This Row],[Customer ID]])</f>
        <v>1</v>
      </c>
      <c r="J365" t="str">
        <f>IF(Table1[[#This Row],[Device Count]]&gt;1,"Multiple Devices", "Single Device")</f>
        <v>Single Device</v>
      </c>
      <c r="K365" t="s">
        <v>30</v>
      </c>
      <c r="L365" s="26">
        <v>3</v>
      </c>
      <c r="M365" t="s">
        <v>50</v>
      </c>
      <c r="N365">
        <v>26</v>
      </c>
      <c r="O3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65" t="s">
        <v>31</v>
      </c>
      <c r="Q365" s="2">
        <v>5500</v>
      </c>
      <c r="R365">
        <v>18</v>
      </c>
      <c r="S365" s="3">
        <v>99000</v>
      </c>
      <c r="T365" s="3">
        <f>SUMIF(A:A,Table1[[#This Row],[Customer ID]],S:S)</f>
        <v>99000</v>
      </c>
      <c r="U365" s="3" t="str" cm="1">
        <f t="array" ref="U365">_xlfn.SWITCH(TRUE,
Table1[[#This Row],[Total user revenue]]&gt;=1500000,"High-Premium",
Table1[[#This Row],[Total user revenue]]&gt;=500000,"Premium",
Table1[[#This Row],[Total user revenue]]&gt;=100000,"Standard",
"Basic")</f>
        <v>Basic</v>
      </c>
      <c r="V365" s="32">
        <f>SUMIF(A:A,Table1[[#This Row],[Customer ID]],W:W)</f>
        <v>111.41</v>
      </c>
      <c r="W365">
        <v>111.41</v>
      </c>
      <c r="X365" t="s">
        <v>24</v>
      </c>
      <c r="Y365" s="6">
        <f>COUNTIFS(Table1[MTN Device],Table1[[#This Row],[MTN Device]],Table1[Customer Churn Status],"Yes")/COUNTIF(Table1[MTN Device],Table1[[#This Row],[MTN Device]])</f>
        <v>0.3122923588039867</v>
      </c>
      <c r="Z365">
        <f>IF(Table1[[#This Row],[Customer Churn Status]]="Yes", 1, 0)</f>
        <v>1</v>
      </c>
      <c r="AA365" t="str">
        <f>IF(Table1[[#This Row],[Reasons for Churn]]= "No reason", "No Reason", "Churned")</f>
        <v>Churned</v>
      </c>
      <c r="AB365" t="s">
        <v>265</v>
      </c>
      <c r="AC365">
        <f t="shared" si="5"/>
        <v>30</v>
      </c>
    </row>
    <row r="366" spans="1:29" x14ac:dyDescent="0.25">
      <c r="A366" t="s">
        <v>460</v>
      </c>
      <c r="B366" t="s">
        <v>461</v>
      </c>
      <c r="C366" s="1">
        <v>45689</v>
      </c>
      <c r="D366">
        <v>28</v>
      </c>
      <c r="E366" t="str">
        <f>IF(Table1[[#This Row],[Age]]&lt;=19,"Teenager",
 IF(Table1[[#This Row],[Age]]&lt;=29,"Young Adult",
 IF(Table1[[#This Row],[Age]]&lt;=39,"Adult",
 IF(Table1[[#This Row],[Age]]&lt;=54,"Middle-Aged Adult",
 IF(Table1[[#This Row],[Age]]&lt;=64,"Pre-Retirement",
 "Senior/Retiree")))))</f>
        <v>Young Adult</v>
      </c>
      <c r="F366" t="s">
        <v>35</v>
      </c>
      <c r="G366" t="e">
        <f>VLOOKUP(Table1[[#This Row],[State]],#REF!,2,FALSE)</f>
        <v>#REF!</v>
      </c>
      <c r="H366" t="s">
        <v>20</v>
      </c>
      <c r="I366">
        <f>COUNTIF(A:A,Table1[[#This Row],[Customer ID]])</f>
        <v>1</v>
      </c>
      <c r="J366" t="str">
        <f>IF(Table1[[#This Row],[Device Count]]&gt;1,"Multiple Devices", "Single Device")</f>
        <v>Single Device</v>
      </c>
      <c r="K366" t="s">
        <v>21</v>
      </c>
      <c r="L366" s="26">
        <v>1</v>
      </c>
      <c r="M366" t="s">
        <v>37</v>
      </c>
      <c r="N366">
        <v>52</v>
      </c>
      <c r="O3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66" t="s">
        <v>46</v>
      </c>
      <c r="Q366" s="2">
        <v>4500</v>
      </c>
      <c r="R366">
        <v>12</v>
      </c>
      <c r="S366" s="3">
        <v>54000</v>
      </c>
      <c r="T366" s="3">
        <f>SUMIF(A:A,Table1[[#This Row],[Customer ID]],S:S)</f>
        <v>54000</v>
      </c>
      <c r="U366" s="3" t="str" cm="1">
        <f t="array" ref="U366">_xlfn.SWITCH(TRUE,
Table1[[#This Row],[Total user revenue]]&gt;=1500000,"High-Premium",
Table1[[#This Row],[Total user revenue]]&gt;=500000,"Premium",
Table1[[#This Row],[Total user revenue]]&gt;=100000,"Standard",
"Basic")</f>
        <v>Basic</v>
      </c>
      <c r="V366" s="32">
        <f>SUMIF(A:A,Table1[[#This Row],[Customer ID]],W:W)</f>
        <v>164.82</v>
      </c>
      <c r="W366">
        <v>164.82</v>
      </c>
      <c r="X366" t="s">
        <v>24</v>
      </c>
      <c r="Y366" s="6">
        <f>COUNTIFS(Table1[MTN Device],Table1[[#This Row],[MTN Device]],Table1[Customer Churn Status],"Yes")/COUNTIF(Table1[MTN Device],Table1[[#This Row],[MTN Device]])</f>
        <v>0.30092592592592593</v>
      </c>
      <c r="Z366">
        <f>IF(Table1[[#This Row],[Customer Churn Status]]="Yes", 1, 0)</f>
        <v>1</v>
      </c>
      <c r="AA366" t="str">
        <f>IF(Table1[[#This Row],[Reasons for Churn]]= "No reason", "No Reason", "Churned")</f>
        <v>Churned</v>
      </c>
      <c r="AB366" t="s">
        <v>32</v>
      </c>
      <c r="AC366">
        <f t="shared" si="5"/>
        <v>70</v>
      </c>
    </row>
    <row r="367" spans="1:29" x14ac:dyDescent="0.25">
      <c r="A367" t="s">
        <v>462</v>
      </c>
      <c r="B367" t="s">
        <v>463</v>
      </c>
      <c r="C367" s="1">
        <v>45689</v>
      </c>
      <c r="D367">
        <v>49</v>
      </c>
      <c r="E367" t="str">
        <f>IF(Table1[[#This Row],[Age]]&lt;=19,"Teenager",
 IF(Table1[[#This Row],[Age]]&lt;=29,"Young Adult",
 IF(Table1[[#This Row],[Age]]&lt;=39,"Adult",
 IF(Table1[[#This Row],[Age]]&lt;=54,"Middle-Aged Adult",
 IF(Table1[[#This Row],[Age]]&lt;=64,"Pre-Retirement",
 "Senior/Retiree")))))</f>
        <v>Middle-Aged Adult</v>
      </c>
      <c r="F367" t="s">
        <v>146</v>
      </c>
      <c r="G367" t="e">
        <f>VLOOKUP(Table1[[#This Row],[State]],#REF!,2,FALSE)</f>
        <v>#REF!</v>
      </c>
      <c r="H367" t="s">
        <v>36</v>
      </c>
      <c r="I367">
        <f>COUNTIF(A:A,Table1[[#This Row],[Customer ID]])</f>
        <v>1</v>
      </c>
      <c r="J367" t="str">
        <f>IF(Table1[[#This Row],[Device Count]]&gt;1,"Multiple Devices", "Single Device")</f>
        <v>Single Device</v>
      </c>
      <c r="K367" t="s">
        <v>21</v>
      </c>
      <c r="L367" s="26">
        <v>4</v>
      </c>
      <c r="M367" t="s">
        <v>114</v>
      </c>
      <c r="N367">
        <v>5</v>
      </c>
      <c r="O3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67" t="s">
        <v>38</v>
      </c>
      <c r="Q367" s="2">
        <v>20000</v>
      </c>
      <c r="R367">
        <v>15</v>
      </c>
      <c r="S367" s="3">
        <v>300000</v>
      </c>
      <c r="T367" s="3">
        <f>SUMIF(A:A,Table1[[#This Row],[Customer ID]],S:S)</f>
        <v>300000</v>
      </c>
      <c r="U367" s="3" t="str" cm="1">
        <f t="array" ref="U367">_xlfn.SWITCH(TRUE,
Table1[[#This Row],[Total user revenue]]&gt;=1500000,"High-Premium",
Table1[[#This Row],[Total user revenue]]&gt;=500000,"Premium",
Table1[[#This Row],[Total user revenue]]&gt;=100000,"Standard",
"Basic")</f>
        <v>Standard</v>
      </c>
      <c r="V367" s="32">
        <f>SUMIF(A:A,Table1[[#This Row],[Customer ID]],W:W)</f>
        <v>9.02</v>
      </c>
      <c r="W367">
        <v>9.02</v>
      </c>
      <c r="X367" t="s">
        <v>39</v>
      </c>
      <c r="Y367" s="6">
        <f>COUNTIFS(Table1[MTN Device],Table1[[#This Row],[MTN Device]],Table1[Customer Churn Status],"Yes")/COUNTIF(Table1[MTN Device],Table1[[#This Row],[MTN Device]])</f>
        <v>0.27947598253275108</v>
      </c>
      <c r="Z367">
        <f>IF(Table1[[#This Row],[Customer Churn Status]]="Yes", 1, 0)</f>
        <v>0</v>
      </c>
      <c r="AA367" t="str">
        <f>IF(Table1[[#This Row],[Reasons for Churn]]= "No reason", "No Reason", "Churned")</f>
        <v>No Reason</v>
      </c>
      <c r="AB367" t="s">
        <v>1083</v>
      </c>
      <c r="AC367">
        <f t="shared" si="5"/>
        <v>35</v>
      </c>
    </row>
    <row r="368" spans="1:29" x14ac:dyDescent="0.25">
      <c r="A368" t="s">
        <v>464</v>
      </c>
      <c r="B368" t="s">
        <v>465</v>
      </c>
      <c r="C368" s="1">
        <v>45658</v>
      </c>
      <c r="D368">
        <v>37</v>
      </c>
      <c r="E368" t="str">
        <f>IF(Table1[[#This Row],[Age]]&lt;=19,"Teenager",
 IF(Table1[[#This Row],[Age]]&lt;=29,"Young Adult",
 IF(Table1[[#This Row],[Age]]&lt;=39,"Adult",
 IF(Table1[[#This Row],[Age]]&lt;=54,"Middle-Aged Adult",
 IF(Table1[[#This Row],[Age]]&lt;=64,"Pre-Retirement",
 "Senior/Retiree")))))</f>
        <v>Adult</v>
      </c>
      <c r="F368" t="s">
        <v>19</v>
      </c>
      <c r="G368" t="e">
        <f>VLOOKUP(Table1[[#This Row],[State]],#REF!,2,FALSE)</f>
        <v>#REF!</v>
      </c>
      <c r="H368" t="s">
        <v>36</v>
      </c>
      <c r="I368">
        <f>COUNTIF(A:A,Table1[[#This Row],[Customer ID]])</f>
        <v>1</v>
      </c>
      <c r="J368" t="str">
        <f>IF(Table1[[#This Row],[Device Count]]&gt;1,"Multiple Devices", "Single Device")</f>
        <v>Single Device</v>
      </c>
      <c r="K368" t="s">
        <v>30</v>
      </c>
      <c r="L368" s="26">
        <v>4</v>
      </c>
      <c r="M368" t="s">
        <v>114</v>
      </c>
      <c r="N368">
        <v>32</v>
      </c>
      <c r="O3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68" t="s">
        <v>71</v>
      </c>
      <c r="Q368" s="2">
        <v>14500</v>
      </c>
      <c r="R368">
        <v>9</v>
      </c>
      <c r="S368" s="3">
        <v>130500</v>
      </c>
      <c r="T368" s="3">
        <f>SUMIF(A:A,Table1[[#This Row],[Customer ID]],S:S)</f>
        <v>130500</v>
      </c>
      <c r="U368" s="3" t="str" cm="1">
        <f t="array" ref="U368">_xlfn.SWITCH(TRUE,
Table1[[#This Row],[Total user revenue]]&gt;=1500000,"High-Premium",
Table1[[#This Row],[Total user revenue]]&gt;=500000,"Premium",
Table1[[#This Row],[Total user revenue]]&gt;=100000,"Standard",
"Basic")</f>
        <v>Standard</v>
      </c>
      <c r="V368" s="32">
        <f>SUMIF(A:A,Table1[[#This Row],[Customer ID]],W:W)</f>
        <v>181.71</v>
      </c>
      <c r="W368">
        <v>181.71</v>
      </c>
      <c r="X368" t="s">
        <v>39</v>
      </c>
      <c r="Y368" s="6">
        <f>COUNTIFS(Table1[MTN Device],Table1[[#This Row],[MTN Device]],Table1[Customer Churn Status],"Yes")/COUNTIF(Table1[MTN Device],Table1[[#This Row],[MTN Device]])</f>
        <v>0.27947598253275108</v>
      </c>
      <c r="Z368">
        <f>IF(Table1[[#This Row],[Customer Churn Status]]="Yes", 1, 0)</f>
        <v>0</v>
      </c>
      <c r="AA368" t="str">
        <f>IF(Table1[[#This Row],[Reasons for Churn]]= "No reason", "No Reason", "Churned")</f>
        <v>No Reason</v>
      </c>
      <c r="AB368" t="s">
        <v>1083</v>
      </c>
      <c r="AC368">
        <f t="shared" si="5"/>
        <v>30</v>
      </c>
    </row>
    <row r="369" spans="1:29" x14ac:dyDescent="0.25">
      <c r="A369" t="s">
        <v>466</v>
      </c>
      <c r="B369" t="s">
        <v>467</v>
      </c>
      <c r="C369" s="1">
        <v>45689</v>
      </c>
      <c r="D369">
        <v>73</v>
      </c>
      <c r="E369" t="str">
        <f>IF(Table1[[#This Row],[Age]]&lt;=19,"Teenager",
 IF(Table1[[#This Row],[Age]]&lt;=29,"Young Adult",
 IF(Table1[[#This Row],[Age]]&lt;=39,"Adult",
 IF(Table1[[#This Row],[Age]]&lt;=54,"Middle-Aged Adult",
 IF(Table1[[#This Row],[Age]]&lt;=64,"Pre-Retirement",
 "Senior/Retiree")))))</f>
        <v>Senior/Retiree</v>
      </c>
      <c r="F369" t="s">
        <v>54</v>
      </c>
      <c r="G369" t="e">
        <f>VLOOKUP(Table1[[#This Row],[State]],#REF!,2,FALSE)</f>
        <v>#REF!</v>
      </c>
      <c r="H369" t="s">
        <v>29</v>
      </c>
      <c r="I369">
        <f>COUNTIF(A:A,Table1[[#This Row],[Customer ID]])</f>
        <v>3</v>
      </c>
      <c r="J369" t="str">
        <f>IF(Table1[[#This Row],[Device Count]]&gt;1,"Multiple Devices", "Single Device")</f>
        <v>Multiple Devices</v>
      </c>
      <c r="K369" t="s">
        <v>21</v>
      </c>
      <c r="L369" s="26">
        <v>3</v>
      </c>
      <c r="M369" t="s">
        <v>50</v>
      </c>
      <c r="N369">
        <v>40</v>
      </c>
      <c r="O3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69" t="s">
        <v>40</v>
      </c>
      <c r="Q369" s="2">
        <v>500</v>
      </c>
      <c r="R369">
        <v>14</v>
      </c>
      <c r="S369" s="3">
        <v>7000</v>
      </c>
      <c r="T369" s="3">
        <f>SUMIF(A:A,Table1[[#This Row],[Customer ID]],S:S)</f>
        <v>608000</v>
      </c>
      <c r="U369" s="3" t="str" cm="1">
        <f t="array" ref="U369">_xlfn.SWITCH(TRUE,
Table1[[#This Row],[Total user revenue]]&gt;=1500000,"High-Premium",
Table1[[#This Row],[Total user revenue]]&gt;=500000,"Premium",
Table1[[#This Row],[Total user revenue]]&gt;=100000,"Standard",
"Basic")</f>
        <v>Premium</v>
      </c>
      <c r="V369" s="32">
        <f>SUMIF(A:A,Table1[[#This Row],[Customer ID]],W:W)</f>
        <v>331.96000000000004</v>
      </c>
      <c r="W369">
        <v>76.91</v>
      </c>
      <c r="X369" t="s">
        <v>39</v>
      </c>
      <c r="Y369" s="6">
        <f>COUNTIFS(Table1[MTN Device],Table1[[#This Row],[MTN Device]],Table1[Customer Churn Status],"Yes")/COUNTIF(Table1[MTN Device],Table1[[#This Row],[MTN Device]])</f>
        <v>0.3122923588039867</v>
      </c>
      <c r="Z369">
        <f>IF(Table1[[#This Row],[Customer Churn Status]]="Yes", 1, 0)</f>
        <v>0</v>
      </c>
      <c r="AA369" t="str">
        <f>IF(Table1[[#This Row],[Reasons for Churn]]= "No reason", "No Reason", "Churned")</f>
        <v>No Reason</v>
      </c>
      <c r="AB369" t="s">
        <v>1083</v>
      </c>
      <c r="AC369">
        <f t="shared" si="5"/>
        <v>45</v>
      </c>
    </row>
    <row r="370" spans="1:29" x14ac:dyDescent="0.25">
      <c r="A370" t="s">
        <v>466</v>
      </c>
      <c r="B370" t="s">
        <v>467</v>
      </c>
      <c r="C370" s="1">
        <v>45689</v>
      </c>
      <c r="D370">
        <v>73</v>
      </c>
      <c r="E370" t="str">
        <f>IF(Table1[[#This Row],[Age]]&lt;=19,"Teenager",
 IF(Table1[[#This Row],[Age]]&lt;=29,"Young Adult",
 IF(Table1[[#This Row],[Age]]&lt;=39,"Adult",
 IF(Table1[[#This Row],[Age]]&lt;=54,"Middle-Aged Adult",
 IF(Table1[[#This Row],[Age]]&lt;=64,"Pre-Retirement",
 "Senior/Retiree")))))</f>
        <v>Senior/Retiree</v>
      </c>
      <c r="F370" t="s">
        <v>54</v>
      </c>
      <c r="G370" t="e">
        <f>VLOOKUP(Table1[[#This Row],[State]],#REF!,2,FALSE)</f>
        <v>#REF!</v>
      </c>
      <c r="H370" t="s">
        <v>41</v>
      </c>
      <c r="I370">
        <f>COUNTIF(A:A,Table1[[#This Row],[Customer ID]])</f>
        <v>3</v>
      </c>
      <c r="J370" t="str">
        <f>IF(Table1[[#This Row],[Device Count]]&gt;1,"Multiple Devices", "Single Device")</f>
        <v>Multiple Devices</v>
      </c>
      <c r="K370" t="s">
        <v>21</v>
      </c>
      <c r="L370" s="26">
        <v>3</v>
      </c>
      <c r="M370" t="s">
        <v>50</v>
      </c>
      <c r="N370">
        <v>40</v>
      </c>
      <c r="O3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70" t="s">
        <v>38</v>
      </c>
      <c r="Q370" s="2">
        <v>20000</v>
      </c>
      <c r="R370">
        <v>17</v>
      </c>
      <c r="S370" s="3">
        <v>340000</v>
      </c>
      <c r="T370" s="3">
        <f>SUMIF(A:A,Table1[[#This Row],[Customer ID]],S:S)</f>
        <v>608000</v>
      </c>
      <c r="U370" s="3" t="str" cm="1">
        <f t="array" ref="U370">_xlfn.SWITCH(TRUE,
Table1[[#This Row],[Total user revenue]]&gt;=1500000,"High-Premium",
Table1[[#This Row],[Total user revenue]]&gt;=500000,"Premium",
Table1[[#This Row],[Total user revenue]]&gt;=100000,"Standard",
"Basic")</f>
        <v>Premium</v>
      </c>
      <c r="V370" s="32">
        <f>SUMIF(A:A,Table1[[#This Row],[Customer ID]],W:W)</f>
        <v>331.96000000000004</v>
      </c>
      <c r="W370">
        <v>128.71</v>
      </c>
      <c r="X370" t="s">
        <v>39</v>
      </c>
      <c r="Y370" s="6">
        <f>COUNTIFS(Table1[MTN Device],Table1[[#This Row],[MTN Device]],Table1[Customer Churn Status],"Yes")/COUNTIF(Table1[MTN Device],Table1[[#This Row],[MTN Device]])</f>
        <v>0.26754385964912281</v>
      </c>
      <c r="Z370">
        <f>IF(Table1[[#This Row],[Customer Churn Status]]="Yes", 1, 0)</f>
        <v>0</v>
      </c>
      <c r="AA370" t="str">
        <f>IF(Table1[[#This Row],[Reasons for Churn]]= "No reason", "No Reason", "Churned")</f>
        <v>No Reason</v>
      </c>
      <c r="AB370" t="s">
        <v>1083</v>
      </c>
      <c r="AC370">
        <f t="shared" si="5"/>
        <v>45</v>
      </c>
    </row>
    <row r="371" spans="1:29" x14ac:dyDescent="0.25">
      <c r="A371" t="s">
        <v>466</v>
      </c>
      <c r="B371" t="s">
        <v>467</v>
      </c>
      <c r="C371" s="1">
        <v>45689</v>
      </c>
      <c r="D371">
        <v>73</v>
      </c>
      <c r="E371" t="str">
        <f>IF(Table1[[#This Row],[Age]]&lt;=19,"Teenager",
 IF(Table1[[#This Row],[Age]]&lt;=29,"Young Adult",
 IF(Table1[[#This Row],[Age]]&lt;=39,"Adult",
 IF(Table1[[#This Row],[Age]]&lt;=54,"Middle-Aged Adult",
 IF(Table1[[#This Row],[Age]]&lt;=64,"Pre-Retirement",
 "Senior/Retiree")))))</f>
        <v>Senior/Retiree</v>
      </c>
      <c r="F371" t="s">
        <v>54</v>
      </c>
      <c r="G371" t="e">
        <f>VLOOKUP(Table1[[#This Row],[State]],#REF!,2,FALSE)</f>
        <v>#REF!</v>
      </c>
      <c r="H371" t="s">
        <v>36</v>
      </c>
      <c r="I371">
        <f>COUNTIF(A:A,Table1[[#This Row],[Customer ID]])</f>
        <v>3</v>
      </c>
      <c r="J371" t="str">
        <f>IF(Table1[[#This Row],[Device Count]]&gt;1,"Multiple Devices", "Single Device")</f>
        <v>Multiple Devices</v>
      </c>
      <c r="K371" t="s">
        <v>21</v>
      </c>
      <c r="L371" s="26">
        <v>3</v>
      </c>
      <c r="M371" t="s">
        <v>50</v>
      </c>
      <c r="N371">
        <v>40</v>
      </c>
      <c r="O3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71" t="s">
        <v>71</v>
      </c>
      <c r="Q371" s="2">
        <v>14500</v>
      </c>
      <c r="R371">
        <v>18</v>
      </c>
      <c r="S371" s="3">
        <v>261000</v>
      </c>
      <c r="T371" s="3">
        <f>SUMIF(A:A,Table1[[#This Row],[Customer ID]],S:S)</f>
        <v>608000</v>
      </c>
      <c r="U371" s="3" t="str" cm="1">
        <f t="array" ref="U371">_xlfn.SWITCH(TRUE,
Table1[[#This Row],[Total user revenue]]&gt;=1500000,"High-Premium",
Table1[[#This Row],[Total user revenue]]&gt;=500000,"Premium",
Table1[[#This Row],[Total user revenue]]&gt;=100000,"Standard",
"Basic")</f>
        <v>Premium</v>
      </c>
      <c r="V371" s="32">
        <f>SUMIF(A:A,Table1[[#This Row],[Customer ID]],W:W)</f>
        <v>331.96000000000004</v>
      </c>
      <c r="W371">
        <v>126.34</v>
      </c>
      <c r="X371" t="s">
        <v>39</v>
      </c>
      <c r="Y371" s="6">
        <f>COUNTIFS(Table1[MTN Device],Table1[[#This Row],[MTN Device]],Table1[Customer Churn Status],"Yes")/COUNTIF(Table1[MTN Device],Table1[[#This Row],[MTN Device]])</f>
        <v>0.27947598253275108</v>
      </c>
      <c r="Z371">
        <f>IF(Table1[[#This Row],[Customer Churn Status]]="Yes", 1, 0)</f>
        <v>0</v>
      </c>
      <c r="AA371" t="str">
        <f>IF(Table1[[#This Row],[Reasons for Churn]]= "No reason", "No Reason", "Churned")</f>
        <v>No Reason</v>
      </c>
      <c r="AB371" t="s">
        <v>1083</v>
      </c>
      <c r="AC371">
        <f t="shared" si="5"/>
        <v>45</v>
      </c>
    </row>
    <row r="372" spans="1:29" x14ac:dyDescent="0.25">
      <c r="A372" t="s">
        <v>468</v>
      </c>
      <c r="B372" t="s">
        <v>469</v>
      </c>
      <c r="C372" s="1">
        <v>45689</v>
      </c>
      <c r="D372">
        <v>64</v>
      </c>
      <c r="E372" t="str">
        <f>IF(Table1[[#This Row],[Age]]&lt;=19,"Teenager",
 IF(Table1[[#This Row],[Age]]&lt;=29,"Young Adult",
 IF(Table1[[#This Row],[Age]]&lt;=39,"Adult",
 IF(Table1[[#This Row],[Age]]&lt;=54,"Middle-Aged Adult",
 IF(Table1[[#This Row],[Age]]&lt;=64,"Pre-Retirement",
 "Senior/Retiree")))))</f>
        <v>Pre-Retirement</v>
      </c>
      <c r="F372" t="s">
        <v>152</v>
      </c>
      <c r="G372" t="e">
        <f>VLOOKUP(Table1[[#This Row],[State]],#REF!,2,FALSE)</f>
        <v>#REF!</v>
      </c>
      <c r="H372" t="s">
        <v>36</v>
      </c>
      <c r="I372">
        <f>COUNTIF(A:A,Table1[[#This Row],[Customer ID]])</f>
        <v>3</v>
      </c>
      <c r="J372" t="str">
        <f>IF(Table1[[#This Row],[Device Count]]&gt;1,"Multiple Devices", "Single Device")</f>
        <v>Multiple Devices</v>
      </c>
      <c r="K372" t="s">
        <v>30</v>
      </c>
      <c r="L372" s="26">
        <v>3</v>
      </c>
      <c r="M372" t="s">
        <v>50</v>
      </c>
      <c r="N372">
        <v>35</v>
      </c>
      <c r="O3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72" t="s">
        <v>65</v>
      </c>
      <c r="Q372" s="2">
        <v>30000</v>
      </c>
      <c r="R372">
        <v>20</v>
      </c>
      <c r="S372" s="3">
        <v>600000</v>
      </c>
      <c r="T372" s="3">
        <f>SUMIF(A:A,Table1[[#This Row],[Customer ID]],S:S)</f>
        <v>654900</v>
      </c>
      <c r="U372" s="3" t="str" cm="1">
        <f t="array" ref="U372">_xlfn.SWITCH(TRUE,
Table1[[#This Row],[Total user revenue]]&gt;=1500000,"High-Premium",
Table1[[#This Row],[Total user revenue]]&gt;=500000,"Premium",
Table1[[#This Row],[Total user revenue]]&gt;=100000,"Standard",
"Basic")</f>
        <v>Premium</v>
      </c>
      <c r="V372" s="32">
        <f>SUMIF(A:A,Table1[[#This Row],[Customer ID]],W:W)</f>
        <v>173.88000000000002</v>
      </c>
      <c r="W372">
        <v>5.7</v>
      </c>
      <c r="X372" t="s">
        <v>39</v>
      </c>
      <c r="Y372" s="6">
        <f>COUNTIFS(Table1[MTN Device],Table1[[#This Row],[MTN Device]],Table1[Customer Churn Status],"Yes")/COUNTIF(Table1[MTN Device],Table1[[#This Row],[MTN Device]])</f>
        <v>0.27947598253275108</v>
      </c>
      <c r="Z372">
        <f>IF(Table1[[#This Row],[Customer Churn Status]]="Yes", 1, 0)</f>
        <v>0</v>
      </c>
      <c r="AA372" t="str">
        <f>IF(Table1[[#This Row],[Reasons for Churn]]= "No reason", "No Reason", "Churned")</f>
        <v>No Reason</v>
      </c>
      <c r="AB372" t="s">
        <v>1083</v>
      </c>
      <c r="AC372">
        <f t="shared" si="5"/>
        <v>45</v>
      </c>
    </row>
    <row r="373" spans="1:29" x14ac:dyDescent="0.25">
      <c r="A373" t="s">
        <v>468</v>
      </c>
      <c r="B373" t="s">
        <v>469</v>
      </c>
      <c r="C373" s="1">
        <v>45689</v>
      </c>
      <c r="D373">
        <v>64</v>
      </c>
      <c r="E373" t="str">
        <f>IF(Table1[[#This Row],[Age]]&lt;=19,"Teenager",
 IF(Table1[[#This Row],[Age]]&lt;=29,"Young Adult",
 IF(Table1[[#This Row],[Age]]&lt;=39,"Adult",
 IF(Table1[[#This Row],[Age]]&lt;=54,"Middle-Aged Adult",
 IF(Table1[[#This Row],[Age]]&lt;=64,"Pre-Retirement",
 "Senior/Retiree")))))</f>
        <v>Pre-Retirement</v>
      </c>
      <c r="F373" t="s">
        <v>152</v>
      </c>
      <c r="G373" t="e">
        <f>VLOOKUP(Table1[[#This Row],[State]],#REF!,2,FALSE)</f>
        <v>#REF!</v>
      </c>
      <c r="H373" t="s">
        <v>20</v>
      </c>
      <c r="I373">
        <f>COUNTIF(A:A,Table1[[#This Row],[Customer ID]])</f>
        <v>3</v>
      </c>
      <c r="J373" t="str">
        <f>IF(Table1[[#This Row],[Device Count]]&gt;1,"Multiple Devices", "Single Device")</f>
        <v>Multiple Devices</v>
      </c>
      <c r="K373" t="s">
        <v>30</v>
      </c>
      <c r="L373" s="26">
        <v>3</v>
      </c>
      <c r="M373" t="s">
        <v>50</v>
      </c>
      <c r="N373">
        <v>35</v>
      </c>
      <c r="O3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73" t="s">
        <v>46</v>
      </c>
      <c r="Q373" s="2">
        <v>4500</v>
      </c>
      <c r="R373">
        <v>9</v>
      </c>
      <c r="S373" s="3">
        <v>40500</v>
      </c>
      <c r="T373" s="3">
        <f>SUMIF(A:A,Table1[[#This Row],[Customer ID]],S:S)</f>
        <v>654900</v>
      </c>
      <c r="U373" s="3" t="str" cm="1">
        <f t="array" ref="U373">_xlfn.SWITCH(TRUE,
Table1[[#This Row],[Total user revenue]]&gt;=1500000,"High-Premium",
Table1[[#This Row],[Total user revenue]]&gt;=500000,"Premium",
Table1[[#This Row],[Total user revenue]]&gt;=100000,"Standard",
"Basic")</f>
        <v>Premium</v>
      </c>
      <c r="V373" s="32">
        <f>SUMIF(A:A,Table1[[#This Row],[Customer ID]],W:W)</f>
        <v>173.88000000000002</v>
      </c>
      <c r="W373">
        <v>6.35</v>
      </c>
      <c r="X373" t="s">
        <v>39</v>
      </c>
      <c r="Y373" s="6">
        <f>COUNTIFS(Table1[MTN Device],Table1[[#This Row],[MTN Device]],Table1[Customer Churn Status],"Yes")/COUNTIF(Table1[MTN Device],Table1[[#This Row],[MTN Device]])</f>
        <v>0.30092592592592593</v>
      </c>
      <c r="Z373">
        <f>IF(Table1[[#This Row],[Customer Churn Status]]="Yes", 1, 0)</f>
        <v>0</v>
      </c>
      <c r="AA373" t="str">
        <f>IF(Table1[[#This Row],[Reasons for Churn]]= "No reason", "No Reason", "Churned")</f>
        <v>No Reason</v>
      </c>
      <c r="AB373" t="s">
        <v>1083</v>
      </c>
      <c r="AC373">
        <f t="shared" si="5"/>
        <v>45</v>
      </c>
    </row>
    <row r="374" spans="1:29" x14ac:dyDescent="0.25">
      <c r="A374" t="s">
        <v>468</v>
      </c>
      <c r="B374" t="s">
        <v>469</v>
      </c>
      <c r="C374" s="1">
        <v>45689</v>
      </c>
      <c r="D374">
        <v>64</v>
      </c>
      <c r="E374" t="str">
        <f>IF(Table1[[#This Row],[Age]]&lt;=19,"Teenager",
 IF(Table1[[#This Row],[Age]]&lt;=29,"Young Adult",
 IF(Table1[[#This Row],[Age]]&lt;=39,"Adult",
 IF(Table1[[#This Row],[Age]]&lt;=54,"Middle-Aged Adult",
 IF(Table1[[#This Row],[Age]]&lt;=64,"Pre-Retirement",
 "Senior/Retiree")))))</f>
        <v>Pre-Retirement</v>
      </c>
      <c r="F374" t="s">
        <v>152</v>
      </c>
      <c r="G374" t="e">
        <f>VLOOKUP(Table1[[#This Row],[State]],#REF!,2,FALSE)</f>
        <v>#REF!</v>
      </c>
      <c r="H374" t="s">
        <v>29</v>
      </c>
      <c r="I374">
        <f>COUNTIF(A:A,Table1[[#This Row],[Customer ID]])</f>
        <v>3</v>
      </c>
      <c r="J374" t="str">
        <f>IF(Table1[[#This Row],[Device Count]]&gt;1,"Multiple Devices", "Single Device")</f>
        <v>Multiple Devices</v>
      </c>
      <c r="K374" t="s">
        <v>30</v>
      </c>
      <c r="L374" s="26">
        <v>3</v>
      </c>
      <c r="M374" t="s">
        <v>50</v>
      </c>
      <c r="N374">
        <v>35</v>
      </c>
      <c r="O3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74" t="s">
        <v>102</v>
      </c>
      <c r="Q374" s="2">
        <v>900</v>
      </c>
      <c r="R374">
        <v>16</v>
      </c>
      <c r="S374" s="3">
        <v>14400</v>
      </c>
      <c r="T374" s="3">
        <f>SUMIF(A:A,Table1[[#This Row],[Customer ID]],S:S)</f>
        <v>654900</v>
      </c>
      <c r="U374" s="3" t="str" cm="1">
        <f t="array" ref="U374">_xlfn.SWITCH(TRUE,
Table1[[#This Row],[Total user revenue]]&gt;=1500000,"High-Premium",
Table1[[#This Row],[Total user revenue]]&gt;=500000,"Premium",
Table1[[#This Row],[Total user revenue]]&gt;=100000,"Standard",
"Basic")</f>
        <v>Premium</v>
      </c>
      <c r="V374" s="32">
        <f>SUMIF(A:A,Table1[[#This Row],[Customer ID]],W:W)</f>
        <v>173.88000000000002</v>
      </c>
      <c r="W374">
        <v>161.83000000000001</v>
      </c>
      <c r="X374" t="s">
        <v>39</v>
      </c>
      <c r="Y374" s="6">
        <f>COUNTIFS(Table1[MTN Device],Table1[[#This Row],[MTN Device]],Table1[Customer Churn Status],"Yes")/COUNTIF(Table1[MTN Device],Table1[[#This Row],[MTN Device]])</f>
        <v>0.3122923588039867</v>
      </c>
      <c r="Z374">
        <f>IF(Table1[[#This Row],[Customer Churn Status]]="Yes", 1, 0)</f>
        <v>0</v>
      </c>
      <c r="AA374" t="str">
        <f>IF(Table1[[#This Row],[Reasons for Churn]]= "No reason", "No Reason", "Churned")</f>
        <v>No Reason</v>
      </c>
      <c r="AB374" t="s">
        <v>1083</v>
      </c>
      <c r="AC374">
        <f t="shared" si="5"/>
        <v>45</v>
      </c>
    </row>
    <row r="375" spans="1:29" x14ac:dyDescent="0.25">
      <c r="A375" t="s">
        <v>470</v>
      </c>
      <c r="B375" t="s">
        <v>471</v>
      </c>
      <c r="C375" s="1">
        <v>45689</v>
      </c>
      <c r="D375">
        <v>61</v>
      </c>
      <c r="E375" t="str">
        <f>IF(Table1[[#This Row],[Age]]&lt;=19,"Teenager",
 IF(Table1[[#This Row],[Age]]&lt;=29,"Young Adult",
 IF(Table1[[#This Row],[Age]]&lt;=39,"Adult",
 IF(Table1[[#This Row],[Age]]&lt;=54,"Middle-Aged Adult",
 IF(Table1[[#This Row],[Age]]&lt;=64,"Pre-Retirement",
 "Senior/Retiree")))))</f>
        <v>Pre-Retirement</v>
      </c>
      <c r="F375" t="s">
        <v>113</v>
      </c>
      <c r="G375" t="e">
        <f>VLOOKUP(Table1[[#This Row],[State]],#REF!,2,FALSE)</f>
        <v>#REF!</v>
      </c>
      <c r="H375" t="s">
        <v>41</v>
      </c>
      <c r="I375">
        <f>COUNTIF(A:A,Table1[[#This Row],[Customer ID]])</f>
        <v>3</v>
      </c>
      <c r="J375" t="str">
        <f>IF(Table1[[#This Row],[Device Count]]&gt;1,"Multiple Devices", "Single Device")</f>
        <v>Multiple Devices</v>
      </c>
      <c r="K375" t="s">
        <v>21</v>
      </c>
      <c r="L375" s="26">
        <v>2</v>
      </c>
      <c r="M375" t="s">
        <v>22</v>
      </c>
      <c r="N375">
        <v>7</v>
      </c>
      <c r="O3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75" t="s">
        <v>65</v>
      </c>
      <c r="Q375" s="2">
        <v>30000</v>
      </c>
      <c r="R375">
        <v>6</v>
      </c>
      <c r="S375" s="3">
        <v>180000</v>
      </c>
      <c r="T375" s="3">
        <f>SUMIF(A:A,Table1[[#This Row],[Customer ID]],S:S)</f>
        <v>195600</v>
      </c>
      <c r="U375" s="3" t="str" cm="1">
        <f t="array" ref="U375">_xlfn.SWITCH(TRUE,
Table1[[#This Row],[Total user revenue]]&gt;=1500000,"High-Premium",
Table1[[#This Row],[Total user revenue]]&gt;=500000,"Premium",
Table1[[#This Row],[Total user revenue]]&gt;=100000,"Standard",
"Basic")</f>
        <v>Standard</v>
      </c>
      <c r="V375" s="32">
        <f>SUMIF(A:A,Table1[[#This Row],[Customer ID]],W:W)</f>
        <v>417.6</v>
      </c>
      <c r="W375">
        <v>187.07</v>
      </c>
      <c r="X375" t="s">
        <v>24</v>
      </c>
      <c r="Y375" s="6">
        <f>COUNTIFS(Table1[MTN Device],Table1[[#This Row],[MTN Device]],Table1[Customer Churn Status],"Yes")/COUNTIF(Table1[MTN Device],Table1[[#This Row],[MTN Device]])</f>
        <v>0.26754385964912281</v>
      </c>
      <c r="Z375">
        <f>IF(Table1[[#This Row],[Customer Churn Status]]="Yes", 1, 0)</f>
        <v>1</v>
      </c>
      <c r="AA375" t="str">
        <f>IF(Table1[[#This Row],[Reasons for Churn]]= "No reason", "No Reason", "Churned")</f>
        <v>Churned</v>
      </c>
      <c r="AB375" t="s">
        <v>32</v>
      </c>
      <c r="AC375">
        <f t="shared" si="5"/>
        <v>80</v>
      </c>
    </row>
    <row r="376" spans="1:29" x14ac:dyDescent="0.25">
      <c r="A376" t="s">
        <v>470</v>
      </c>
      <c r="B376" t="s">
        <v>471</v>
      </c>
      <c r="C376" s="1">
        <v>45689</v>
      </c>
      <c r="D376">
        <v>61</v>
      </c>
      <c r="E376" t="str">
        <f>IF(Table1[[#This Row],[Age]]&lt;=19,"Teenager",
 IF(Table1[[#This Row],[Age]]&lt;=29,"Young Adult",
 IF(Table1[[#This Row],[Age]]&lt;=39,"Adult",
 IF(Table1[[#This Row],[Age]]&lt;=54,"Middle-Aged Adult",
 IF(Table1[[#This Row],[Age]]&lt;=64,"Pre-Retirement",
 "Senior/Retiree")))))</f>
        <v>Pre-Retirement</v>
      </c>
      <c r="F376" t="s">
        <v>113</v>
      </c>
      <c r="G376" t="e">
        <f>VLOOKUP(Table1[[#This Row],[State]],#REF!,2,FALSE)</f>
        <v>#REF!</v>
      </c>
      <c r="H376" t="s">
        <v>29</v>
      </c>
      <c r="I376">
        <f>COUNTIF(A:A,Table1[[#This Row],[Customer ID]])</f>
        <v>3</v>
      </c>
      <c r="J376" t="str">
        <f>IF(Table1[[#This Row],[Device Count]]&gt;1,"Multiple Devices", "Single Device")</f>
        <v>Multiple Devices</v>
      </c>
      <c r="K376" t="s">
        <v>21</v>
      </c>
      <c r="L376" s="26">
        <v>2</v>
      </c>
      <c r="M376" t="s">
        <v>22</v>
      </c>
      <c r="N376">
        <v>7</v>
      </c>
      <c r="O37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76" t="s">
        <v>164</v>
      </c>
      <c r="Q376" s="2">
        <v>600</v>
      </c>
      <c r="R376">
        <v>11</v>
      </c>
      <c r="S376" s="3">
        <v>6600</v>
      </c>
      <c r="T376" s="3">
        <f>SUMIF(A:A,Table1[[#This Row],[Customer ID]],S:S)</f>
        <v>195600</v>
      </c>
      <c r="U376" s="3" t="str" cm="1">
        <f t="array" ref="U376">_xlfn.SWITCH(TRUE,
Table1[[#This Row],[Total user revenue]]&gt;=1500000,"High-Premium",
Table1[[#This Row],[Total user revenue]]&gt;=500000,"Premium",
Table1[[#This Row],[Total user revenue]]&gt;=100000,"Standard",
"Basic")</f>
        <v>Standard</v>
      </c>
      <c r="V376" s="32">
        <f>SUMIF(A:A,Table1[[#This Row],[Customer ID]],W:W)</f>
        <v>417.6</v>
      </c>
      <c r="W376">
        <v>47.69</v>
      </c>
      <c r="X376" t="s">
        <v>24</v>
      </c>
      <c r="Y376" s="6">
        <f>COUNTIFS(Table1[MTN Device],Table1[[#This Row],[MTN Device]],Table1[Customer Churn Status],"Yes")/COUNTIF(Table1[MTN Device],Table1[[#This Row],[MTN Device]])</f>
        <v>0.3122923588039867</v>
      </c>
      <c r="Z376">
        <f>IF(Table1[[#This Row],[Customer Churn Status]]="Yes", 1, 0)</f>
        <v>1</v>
      </c>
      <c r="AA376" t="str">
        <f>IF(Table1[[#This Row],[Reasons for Churn]]= "No reason", "No Reason", "Churned")</f>
        <v>Churned</v>
      </c>
      <c r="AB376" t="s">
        <v>32</v>
      </c>
      <c r="AC376">
        <f t="shared" si="5"/>
        <v>80</v>
      </c>
    </row>
    <row r="377" spans="1:29" x14ac:dyDescent="0.25">
      <c r="A377" t="s">
        <v>470</v>
      </c>
      <c r="B377" t="s">
        <v>471</v>
      </c>
      <c r="C377" s="1">
        <v>45689</v>
      </c>
      <c r="D377">
        <v>61</v>
      </c>
      <c r="E377" t="str">
        <f>IF(Table1[[#This Row],[Age]]&lt;=19,"Teenager",
 IF(Table1[[#This Row],[Age]]&lt;=29,"Young Adult",
 IF(Table1[[#This Row],[Age]]&lt;=39,"Adult",
 IF(Table1[[#This Row],[Age]]&lt;=54,"Middle-Aged Adult",
 IF(Table1[[#This Row],[Age]]&lt;=64,"Pre-Retirement",
 "Senior/Retiree")))))</f>
        <v>Pre-Retirement</v>
      </c>
      <c r="F377" t="s">
        <v>113</v>
      </c>
      <c r="G377" t="e">
        <f>VLOOKUP(Table1[[#This Row],[State]],#REF!,2,FALSE)</f>
        <v>#REF!</v>
      </c>
      <c r="H377" t="s">
        <v>20</v>
      </c>
      <c r="I377">
        <f>COUNTIF(A:A,Table1[[#This Row],[Customer ID]])</f>
        <v>3</v>
      </c>
      <c r="J377" t="str">
        <f>IF(Table1[[#This Row],[Device Count]]&gt;1,"Multiple Devices", "Single Device")</f>
        <v>Multiple Devices</v>
      </c>
      <c r="K377" t="s">
        <v>21</v>
      </c>
      <c r="L377" s="26">
        <v>2</v>
      </c>
      <c r="M377" t="s">
        <v>22</v>
      </c>
      <c r="N377">
        <v>7</v>
      </c>
      <c r="O37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77" t="s">
        <v>51</v>
      </c>
      <c r="Q377" s="2">
        <v>9000</v>
      </c>
      <c r="R377">
        <v>1</v>
      </c>
      <c r="S377" s="3">
        <v>9000</v>
      </c>
      <c r="T377" s="3">
        <f>SUMIF(A:A,Table1[[#This Row],[Customer ID]],S:S)</f>
        <v>195600</v>
      </c>
      <c r="U377" s="3" t="str" cm="1">
        <f t="array" ref="U377">_xlfn.SWITCH(TRUE,
Table1[[#This Row],[Total user revenue]]&gt;=1500000,"High-Premium",
Table1[[#This Row],[Total user revenue]]&gt;=500000,"Premium",
Table1[[#This Row],[Total user revenue]]&gt;=100000,"Standard",
"Basic")</f>
        <v>Standard</v>
      </c>
      <c r="V377" s="32">
        <f>SUMIF(A:A,Table1[[#This Row],[Customer ID]],W:W)</f>
        <v>417.6</v>
      </c>
      <c r="W377">
        <v>182.84</v>
      </c>
      <c r="X377" t="s">
        <v>24</v>
      </c>
      <c r="Y377" s="6">
        <f>COUNTIFS(Table1[MTN Device],Table1[[#This Row],[MTN Device]],Table1[Customer Churn Status],"Yes")/COUNTIF(Table1[MTN Device],Table1[[#This Row],[MTN Device]])</f>
        <v>0.30092592592592593</v>
      </c>
      <c r="Z377">
        <f>IF(Table1[[#This Row],[Customer Churn Status]]="Yes", 1, 0)</f>
        <v>1</v>
      </c>
      <c r="AA377" t="str">
        <f>IF(Table1[[#This Row],[Reasons for Churn]]= "No reason", "No Reason", "Churned")</f>
        <v>Churned</v>
      </c>
      <c r="AB377" t="s">
        <v>32</v>
      </c>
      <c r="AC377">
        <f t="shared" si="5"/>
        <v>80</v>
      </c>
    </row>
    <row r="378" spans="1:29" x14ac:dyDescent="0.25">
      <c r="A378" t="s">
        <v>472</v>
      </c>
      <c r="B378" t="s">
        <v>473</v>
      </c>
      <c r="C378" s="1">
        <v>45717</v>
      </c>
      <c r="D378">
        <v>34</v>
      </c>
      <c r="E378" t="str">
        <f>IF(Table1[[#This Row],[Age]]&lt;=19,"Teenager",
 IF(Table1[[#This Row],[Age]]&lt;=29,"Young Adult",
 IF(Table1[[#This Row],[Age]]&lt;=39,"Adult",
 IF(Table1[[#This Row],[Age]]&lt;=54,"Middle-Aged Adult",
 IF(Table1[[#This Row],[Age]]&lt;=64,"Pre-Retirement",
 "Senior/Retiree")))))</f>
        <v>Adult</v>
      </c>
      <c r="F378" t="s">
        <v>121</v>
      </c>
      <c r="G378" t="e">
        <f>VLOOKUP(Table1[[#This Row],[State]],#REF!,2,FALSE)</f>
        <v>#REF!</v>
      </c>
      <c r="H378" t="s">
        <v>41</v>
      </c>
      <c r="I378">
        <f>COUNTIF(A:A,Table1[[#This Row],[Customer ID]])</f>
        <v>1</v>
      </c>
      <c r="J378" t="str">
        <f>IF(Table1[[#This Row],[Device Count]]&gt;1,"Multiple Devices", "Single Device")</f>
        <v>Single Device</v>
      </c>
      <c r="K378" t="s">
        <v>30</v>
      </c>
      <c r="L378" s="26">
        <v>2</v>
      </c>
      <c r="M378" t="s">
        <v>22</v>
      </c>
      <c r="N378">
        <v>35</v>
      </c>
      <c r="O37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378" t="s">
        <v>38</v>
      </c>
      <c r="Q378" s="2">
        <v>20000</v>
      </c>
      <c r="R378">
        <v>1</v>
      </c>
      <c r="S378" s="3">
        <v>20000</v>
      </c>
      <c r="T378" s="3">
        <f>SUMIF(A:A,Table1[[#This Row],[Customer ID]],S:S)</f>
        <v>20000</v>
      </c>
      <c r="U378" s="3" t="str" cm="1">
        <f t="array" ref="U378">_xlfn.SWITCH(TRUE,
Table1[[#This Row],[Total user revenue]]&gt;=1500000,"High-Premium",
Table1[[#This Row],[Total user revenue]]&gt;=500000,"Premium",
Table1[[#This Row],[Total user revenue]]&gt;=100000,"Standard",
"Basic")</f>
        <v>Basic</v>
      </c>
      <c r="V378" s="32">
        <f>SUMIF(A:A,Table1[[#This Row],[Customer ID]],W:W)</f>
        <v>120.53</v>
      </c>
      <c r="W378">
        <v>120.53</v>
      </c>
      <c r="X378" t="s">
        <v>39</v>
      </c>
      <c r="Y378" s="6">
        <f>COUNTIFS(Table1[MTN Device],Table1[[#This Row],[MTN Device]],Table1[Customer Churn Status],"Yes")/COUNTIF(Table1[MTN Device],Table1[[#This Row],[MTN Device]])</f>
        <v>0.26754385964912281</v>
      </c>
      <c r="Z378">
        <f>IF(Table1[[#This Row],[Customer Churn Status]]="Yes", 1, 0)</f>
        <v>0</v>
      </c>
      <c r="AA378" t="str">
        <f>IF(Table1[[#This Row],[Reasons for Churn]]= "No reason", "No Reason", "Churned")</f>
        <v>No Reason</v>
      </c>
      <c r="AB378" t="s">
        <v>1083</v>
      </c>
      <c r="AC378">
        <f t="shared" si="5"/>
        <v>50</v>
      </c>
    </row>
    <row r="379" spans="1:29" x14ac:dyDescent="0.25">
      <c r="A379" t="s">
        <v>474</v>
      </c>
      <c r="B379" t="s">
        <v>475</v>
      </c>
      <c r="C379" s="1">
        <v>45689</v>
      </c>
      <c r="D379">
        <v>77</v>
      </c>
      <c r="E379" t="str">
        <f>IF(Table1[[#This Row],[Age]]&lt;=19,"Teenager",
 IF(Table1[[#This Row],[Age]]&lt;=29,"Young Adult",
 IF(Table1[[#This Row],[Age]]&lt;=39,"Adult",
 IF(Table1[[#This Row],[Age]]&lt;=54,"Middle-Aged Adult",
 IF(Table1[[#This Row],[Age]]&lt;=64,"Pre-Retirement",
 "Senior/Retiree")))))</f>
        <v>Senior/Retiree</v>
      </c>
      <c r="F379" t="s">
        <v>452</v>
      </c>
      <c r="G379" t="e">
        <f>VLOOKUP(Table1[[#This Row],[State]],#REF!,2,FALSE)</f>
        <v>#REF!</v>
      </c>
      <c r="H379" t="s">
        <v>36</v>
      </c>
      <c r="I379">
        <f>COUNTIF(A:A,Table1[[#This Row],[Customer ID]])</f>
        <v>1</v>
      </c>
      <c r="J379" t="str">
        <f>IF(Table1[[#This Row],[Device Count]]&gt;1,"Multiple Devices", "Single Device")</f>
        <v>Single Device</v>
      </c>
      <c r="K379" t="s">
        <v>30</v>
      </c>
      <c r="L379" s="26">
        <v>2</v>
      </c>
      <c r="M379" t="s">
        <v>22</v>
      </c>
      <c r="N379">
        <v>59</v>
      </c>
      <c r="O37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79" t="s">
        <v>42</v>
      </c>
      <c r="Q379" s="2">
        <v>9000</v>
      </c>
      <c r="R379">
        <v>19</v>
      </c>
      <c r="S379" s="3">
        <v>171000</v>
      </c>
      <c r="T379" s="3">
        <f>SUMIF(A:A,Table1[[#This Row],[Customer ID]],S:S)</f>
        <v>171000</v>
      </c>
      <c r="U379" s="3" t="str" cm="1">
        <f t="array" ref="U379">_xlfn.SWITCH(TRUE,
Table1[[#This Row],[Total user revenue]]&gt;=1500000,"High-Premium",
Table1[[#This Row],[Total user revenue]]&gt;=500000,"Premium",
Table1[[#This Row],[Total user revenue]]&gt;=100000,"Standard",
"Basic")</f>
        <v>Standard</v>
      </c>
      <c r="V379" s="32">
        <f>SUMIF(A:A,Table1[[#This Row],[Customer ID]],W:W)</f>
        <v>4.87</v>
      </c>
      <c r="W379">
        <v>4.87</v>
      </c>
      <c r="X379" t="s">
        <v>39</v>
      </c>
      <c r="Y379" s="6">
        <f>COUNTIFS(Table1[MTN Device],Table1[[#This Row],[MTN Device]],Table1[Customer Churn Status],"Yes")/COUNTIF(Table1[MTN Device],Table1[[#This Row],[MTN Device]])</f>
        <v>0.27947598253275108</v>
      </c>
      <c r="Z379">
        <f>IF(Table1[[#This Row],[Customer Churn Status]]="Yes", 1, 0)</f>
        <v>0</v>
      </c>
      <c r="AA379" t="str">
        <f>IF(Table1[[#This Row],[Reasons for Churn]]= "No reason", "No Reason", "Churned")</f>
        <v>No Reason</v>
      </c>
      <c r="AB379" t="s">
        <v>1083</v>
      </c>
      <c r="AC379">
        <f t="shared" si="5"/>
        <v>50</v>
      </c>
    </row>
    <row r="380" spans="1:29" x14ac:dyDescent="0.25">
      <c r="A380" t="s">
        <v>476</v>
      </c>
      <c r="B380" t="s">
        <v>477</v>
      </c>
      <c r="C380" s="1">
        <v>45717</v>
      </c>
      <c r="D380">
        <v>30</v>
      </c>
      <c r="E380" t="str">
        <f>IF(Table1[[#This Row],[Age]]&lt;=19,"Teenager",
 IF(Table1[[#This Row],[Age]]&lt;=29,"Young Adult",
 IF(Table1[[#This Row],[Age]]&lt;=39,"Adult",
 IF(Table1[[#This Row],[Age]]&lt;=54,"Middle-Aged Adult",
 IF(Table1[[#This Row],[Age]]&lt;=64,"Pre-Retirement",
 "Senior/Retiree")))))</f>
        <v>Adult</v>
      </c>
      <c r="F380" t="s">
        <v>75</v>
      </c>
      <c r="G380" t="e">
        <f>VLOOKUP(Table1[[#This Row],[State]],#REF!,2,FALSE)</f>
        <v>#REF!</v>
      </c>
      <c r="H380" t="s">
        <v>36</v>
      </c>
      <c r="I380">
        <f>COUNTIF(A:A,Table1[[#This Row],[Customer ID]])</f>
        <v>2</v>
      </c>
      <c r="J380" t="str">
        <f>IF(Table1[[#This Row],[Device Count]]&gt;1,"Multiple Devices", "Single Device")</f>
        <v>Multiple Devices</v>
      </c>
      <c r="K380" t="s">
        <v>30</v>
      </c>
      <c r="L380" s="26">
        <v>4</v>
      </c>
      <c r="M380" t="s">
        <v>114</v>
      </c>
      <c r="N380">
        <v>5</v>
      </c>
      <c r="O38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80" t="s">
        <v>65</v>
      </c>
      <c r="Q380" s="2">
        <v>30000</v>
      </c>
      <c r="R380">
        <v>14</v>
      </c>
      <c r="S380" s="3">
        <v>420000</v>
      </c>
      <c r="T380" s="3">
        <f>SUMIF(A:A,Table1[[#This Row],[Customer ID]],S:S)</f>
        <v>630000</v>
      </c>
      <c r="U380" s="3" t="str" cm="1">
        <f t="array" ref="U380">_xlfn.SWITCH(TRUE,
Table1[[#This Row],[Total user revenue]]&gt;=1500000,"High-Premium",
Table1[[#This Row],[Total user revenue]]&gt;=500000,"Premium",
Table1[[#This Row],[Total user revenue]]&gt;=100000,"Standard",
"Basic")</f>
        <v>Premium</v>
      </c>
      <c r="V380" s="32">
        <f>SUMIF(A:A,Table1[[#This Row],[Customer ID]],W:W)</f>
        <v>325.19</v>
      </c>
      <c r="W380">
        <v>195.18</v>
      </c>
      <c r="X380" t="s">
        <v>39</v>
      </c>
      <c r="Y380" s="6">
        <f>COUNTIFS(Table1[MTN Device],Table1[[#This Row],[MTN Device]],Table1[Customer Churn Status],"Yes")/COUNTIF(Table1[MTN Device],Table1[[#This Row],[MTN Device]])</f>
        <v>0.27947598253275108</v>
      </c>
      <c r="Z380">
        <f>IF(Table1[[#This Row],[Customer Churn Status]]="Yes", 1, 0)</f>
        <v>0</v>
      </c>
      <c r="AA380" t="str">
        <f>IF(Table1[[#This Row],[Reasons for Churn]]= "No reason", "No Reason", "Churned")</f>
        <v>No Reason</v>
      </c>
      <c r="AB380" t="s">
        <v>1083</v>
      </c>
      <c r="AC380">
        <f t="shared" si="5"/>
        <v>45</v>
      </c>
    </row>
    <row r="381" spans="1:29" x14ac:dyDescent="0.25">
      <c r="A381" t="s">
        <v>476</v>
      </c>
      <c r="B381" t="s">
        <v>477</v>
      </c>
      <c r="C381" s="1">
        <v>45717</v>
      </c>
      <c r="D381">
        <v>30</v>
      </c>
      <c r="E381" t="str">
        <f>IF(Table1[[#This Row],[Age]]&lt;=19,"Teenager",
 IF(Table1[[#This Row],[Age]]&lt;=29,"Young Adult",
 IF(Table1[[#This Row],[Age]]&lt;=39,"Adult",
 IF(Table1[[#This Row],[Age]]&lt;=54,"Middle-Aged Adult",
 IF(Table1[[#This Row],[Age]]&lt;=64,"Pre-Retirement",
 "Senior/Retiree")))))</f>
        <v>Adult</v>
      </c>
      <c r="F381" t="s">
        <v>75</v>
      </c>
      <c r="G381" t="e">
        <f>VLOOKUP(Table1[[#This Row],[State]],#REF!,2,FALSE)</f>
        <v>#REF!</v>
      </c>
      <c r="H381" t="s">
        <v>20</v>
      </c>
      <c r="I381">
        <f>COUNTIF(A:A,Table1[[#This Row],[Customer ID]])</f>
        <v>2</v>
      </c>
      <c r="J381" t="str">
        <f>IF(Table1[[#This Row],[Device Count]]&gt;1,"Multiple Devices", "Single Device")</f>
        <v>Multiple Devices</v>
      </c>
      <c r="K381" t="s">
        <v>30</v>
      </c>
      <c r="L381" s="26">
        <v>4</v>
      </c>
      <c r="M381" t="s">
        <v>114</v>
      </c>
      <c r="N381">
        <v>5</v>
      </c>
      <c r="O38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381" t="s">
        <v>23</v>
      </c>
      <c r="Q381" s="2">
        <v>35000</v>
      </c>
      <c r="R381">
        <v>6</v>
      </c>
      <c r="S381" s="3">
        <v>210000</v>
      </c>
      <c r="T381" s="3">
        <f>SUMIF(A:A,Table1[[#This Row],[Customer ID]],S:S)</f>
        <v>630000</v>
      </c>
      <c r="U381" s="3" t="str" cm="1">
        <f t="array" ref="U381">_xlfn.SWITCH(TRUE,
Table1[[#This Row],[Total user revenue]]&gt;=1500000,"High-Premium",
Table1[[#This Row],[Total user revenue]]&gt;=500000,"Premium",
Table1[[#This Row],[Total user revenue]]&gt;=100000,"Standard",
"Basic")</f>
        <v>Premium</v>
      </c>
      <c r="V381" s="32">
        <f>SUMIF(A:A,Table1[[#This Row],[Customer ID]],W:W)</f>
        <v>325.19</v>
      </c>
      <c r="W381">
        <v>130.01</v>
      </c>
      <c r="X381" t="s">
        <v>39</v>
      </c>
      <c r="Y381" s="6">
        <f>COUNTIFS(Table1[MTN Device],Table1[[#This Row],[MTN Device]],Table1[Customer Churn Status],"Yes")/COUNTIF(Table1[MTN Device],Table1[[#This Row],[MTN Device]])</f>
        <v>0.30092592592592593</v>
      </c>
      <c r="Z381">
        <f>IF(Table1[[#This Row],[Customer Churn Status]]="Yes", 1, 0)</f>
        <v>0</v>
      </c>
      <c r="AA381" t="str">
        <f>IF(Table1[[#This Row],[Reasons for Churn]]= "No reason", "No Reason", "Churned")</f>
        <v>No Reason</v>
      </c>
      <c r="AB381" t="s">
        <v>1083</v>
      </c>
      <c r="AC381">
        <f t="shared" si="5"/>
        <v>45</v>
      </c>
    </row>
    <row r="382" spans="1:29" x14ac:dyDescent="0.25">
      <c r="A382" t="s">
        <v>478</v>
      </c>
      <c r="B382" t="s">
        <v>479</v>
      </c>
      <c r="C382" s="1">
        <v>45717</v>
      </c>
      <c r="D382">
        <v>44</v>
      </c>
      <c r="E382" t="str">
        <f>IF(Table1[[#This Row],[Age]]&lt;=19,"Teenager",
 IF(Table1[[#This Row],[Age]]&lt;=29,"Young Adult",
 IF(Table1[[#This Row],[Age]]&lt;=39,"Adult",
 IF(Table1[[#This Row],[Age]]&lt;=54,"Middle-Aged Adult",
 IF(Table1[[#This Row],[Age]]&lt;=64,"Pre-Retirement",
 "Senior/Retiree")))))</f>
        <v>Middle-Aged Adult</v>
      </c>
      <c r="F382" t="s">
        <v>131</v>
      </c>
      <c r="G382" t="e">
        <f>VLOOKUP(Table1[[#This Row],[State]],#REF!,2,FALSE)</f>
        <v>#REF!</v>
      </c>
      <c r="H382" t="s">
        <v>29</v>
      </c>
      <c r="I382">
        <f>COUNTIF(A:A,Table1[[#This Row],[Customer ID]])</f>
        <v>3</v>
      </c>
      <c r="J382" t="str">
        <f>IF(Table1[[#This Row],[Device Count]]&gt;1,"Multiple Devices", "Single Device")</f>
        <v>Multiple Devices</v>
      </c>
      <c r="K382" t="s">
        <v>30</v>
      </c>
      <c r="L382" s="26">
        <v>2</v>
      </c>
      <c r="M382" t="s">
        <v>22</v>
      </c>
      <c r="N382">
        <v>20</v>
      </c>
      <c r="O38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82" t="s">
        <v>164</v>
      </c>
      <c r="Q382" s="2">
        <v>600</v>
      </c>
      <c r="R382">
        <v>20</v>
      </c>
      <c r="S382" s="3">
        <v>12000</v>
      </c>
      <c r="T382" s="3">
        <f>SUMIF(A:A,Table1[[#This Row],[Customer ID]],S:S)</f>
        <v>113500</v>
      </c>
      <c r="U382" s="3" t="str" cm="1">
        <f t="array" ref="U382">_xlfn.SWITCH(TRUE,
Table1[[#This Row],[Total user revenue]]&gt;=1500000,"High-Premium",
Table1[[#This Row],[Total user revenue]]&gt;=500000,"Premium",
Table1[[#This Row],[Total user revenue]]&gt;=100000,"Standard",
"Basic")</f>
        <v>Standard</v>
      </c>
      <c r="V382" s="32">
        <f>SUMIF(A:A,Table1[[#This Row],[Customer ID]],W:W)</f>
        <v>277.35000000000002</v>
      </c>
      <c r="W382">
        <v>120.68</v>
      </c>
      <c r="X382" t="s">
        <v>24</v>
      </c>
      <c r="Y382" s="6">
        <f>COUNTIFS(Table1[MTN Device],Table1[[#This Row],[MTN Device]],Table1[Customer Churn Status],"Yes")/COUNTIF(Table1[MTN Device],Table1[[#This Row],[MTN Device]])</f>
        <v>0.3122923588039867</v>
      </c>
      <c r="Z382">
        <f>IF(Table1[[#This Row],[Customer Churn Status]]="Yes", 1, 0)</f>
        <v>1</v>
      </c>
      <c r="AA382" t="str">
        <f>IF(Table1[[#This Row],[Reasons for Churn]]= "No reason", "No Reason", "Churned")</f>
        <v>Churned</v>
      </c>
      <c r="AB382" t="s">
        <v>76</v>
      </c>
      <c r="AC382">
        <f t="shared" si="5"/>
        <v>70</v>
      </c>
    </row>
    <row r="383" spans="1:29" x14ac:dyDescent="0.25">
      <c r="A383" t="s">
        <v>478</v>
      </c>
      <c r="B383" t="s">
        <v>479</v>
      </c>
      <c r="C383" s="1">
        <v>45717</v>
      </c>
      <c r="D383">
        <v>44</v>
      </c>
      <c r="E383" t="str">
        <f>IF(Table1[[#This Row],[Age]]&lt;=19,"Teenager",
 IF(Table1[[#This Row],[Age]]&lt;=29,"Young Adult",
 IF(Table1[[#This Row],[Age]]&lt;=39,"Adult",
 IF(Table1[[#This Row],[Age]]&lt;=54,"Middle-Aged Adult",
 IF(Table1[[#This Row],[Age]]&lt;=64,"Pre-Retirement",
 "Senior/Retiree")))))</f>
        <v>Middle-Aged Adult</v>
      </c>
      <c r="F383" t="s">
        <v>131</v>
      </c>
      <c r="G383" t="e">
        <f>VLOOKUP(Table1[[#This Row],[State]],#REF!,2,FALSE)</f>
        <v>#REF!</v>
      </c>
      <c r="H383" t="s">
        <v>36</v>
      </c>
      <c r="I383">
        <f>COUNTIF(A:A,Table1[[#This Row],[Customer ID]])</f>
        <v>3</v>
      </c>
      <c r="J383" t="str">
        <f>IF(Table1[[#This Row],[Device Count]]&gt;1,"Multiple Devices", "Single Device")</f>
        <v>Multiple Devices</v>
      </c>
      <c r="K383" t="s">
        <v>30</v>
      </c>
      <c r="L383" s="26">
        <v>2</v>
      </c>
      <c r="M383" t="s">
        <v>22</v>
      </c>
      <c r="N383">
        <v>20</v>
      </c>
      <c r="O38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83" t="s">
        <v>71</v>
      </c>
      <c r="Q383" s="2">
        <v>14500</v>
      </c>
      <c r="R383">
        <v>4</v>
      </c>
      <c r="S383" s="3">
        <v>58000</v>
      </c>
      <c r="T383" s="3">
        <f>SUMIF(A:A,Table1[[#This Row],[Customer ID]],S:S)</f>
        <v>113500</v>
      </c>
      <c r="U383" s="3" t="str" cm="1">
        <f t="array" ref="U383">_xlfn.SWITCH(TRUE,
Table1[[#This Row],[Total user revenue]]&gt;=1500000,"High-Premium",
Table1[[#This Row],[Total user revenue]]&gt;=500000,"Premium",
Table1[[#This Row],[Total user revenue]]&gt;=100000,"Standard",
"Basic")</f>
        <v>Standard</v>
      </c>
      <c r="V383" s="32">
        <f>SUMIF(A:A,Table1[[#This Row],[Customer ID]],W:W)</f>
        <v>277.35000000000002</v>
      </c>
      <c r="W383">
        <v>128.11000000000001</v>
      </c>
      <c r="X383" t="s">
        <v>24</v>
      </c>
      <c r="Y383" s="6">
        <f>COUNTIFS(Table1[MTN Device],Table1[[#This Row],[MTN Device]],Table1[Customer Churn Status],"Yes")/COUNTIF(Table1[MTN Device],Table1[[#This Row],[MTN Device]])</f>
        <v>0.27947598253275108</v>
      </c>
      <c r="Z383">
        <f>IF(Table1[[#This Row],[Customer Churn Status]]="Yes", 1, 0)</f>
        <v>1</v>
      </c>
      <c r="AA383" t="str">
        <f>IF(Table1[[#This Row],[Reasons for Churn]]= "No reason", "No Reason", "Churned")</f>
        <v>Churned</v>
      </c>
      <c r="AB383" t="s">
        <v>76</v>
      </c>
      <c r="AC383">
        <f t="shared" si="5"/>
        <v>70</v>
      </c>
    </row>
    <row r="384" spans="1:29" x14ac:dyDescent="0.25">
      <c r="A384" t="s">
        <v>478</v>
      </c>
      <c r="B384" t="s">
        <v>479</v>
      </c>
      <c r="C384" s="1">
        <v>45717</v>
      </c>
      <c r="D384">
        <v>44</v>
      </c>
      <c r="E384" t="str">
        <f>IF(Table1[[#This Row],[Age]]&lt;=19,"Teenager",
 IF(Table1[[#This Row],[Age]]&lt;=29,"Young Adult",
 IF(Table1[[#This Row],[Age]]&lt;=39,"Adult",
 IF(Table1[[#This Row],[Age]]&lt;=54,"Middle-Aged Adult",
 IF(Table1[[#This Row],[Age]]&lt;=64,"Pre-Retirement",
 "Senior/Retiree")))))</f>
        <v>Middle-Aged Adult</v>
      </c>
      <c r="F384" t="s">
        <v>131</v>
      </c>
      <c r="G384" t="e">
        <f>VLOOKUP(Table1[[#This Row],[State]],#REF!,2,FALSE)</f>
        <v>#REF!</v>
      </c>
      <c r="H384" t="s">
        <v>41</v>
      </c>
      <c r="I384">
        <f>COUNTIF(A:A,Table1[[#This Row],[Customer ID]])</f>
        <v>3</v>
      </c>
      <c r="J384" t="str">
        <f>IF(Table1[[#This Row],[Device Count]]&gt;1,"Multiple Devices", "Single Device")</f>
        <v>Multiple Devices</v>
      </c>
      <c r="K384" t="s">
        <v>30</v>
      </c>
      <c r="L384" s="26">
        <v>2</v>
      </c>
      <c r="M384" t="s">
        <v>22</v>
      </c>
      <c r="N384">
        <v>20</v>
      </c>
      <c r="O38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84" t="s">
        <v>71</v>
      </c>
      <c r="Q384" s="2">
        <v>14500</v>
      </c>
      <c r="R384">
        <v>3</v>
      </c>
      <c r="S384" s="3">
        <v>43500</v>
      </c>
      <c r="T384" s="3">
        <f>SUMIF(A:A,Table1[[#This Row],[Customer ID]],S:S)</f>
        <v>113500</v>
      </c>
      <c r="U384" s="3" t="str" cm="1">
        <f t="array" ref="U384">_xlfn.SWITCH(TRUE,
Table1[[#This Row],[Total user revenue]]&gt;=1500000,"High-Premium",
Table1[[#This Row],[Total user revenue]]&gt;=500000,"Premium",
Table1[[#This Row],[Total user revenue]]&gt;=100000,"Standard",
"Basic")</f>
        <v>Standard</v>
      </c>
      <c r="V384" s="32">
        <f>SUMIF(A:A,Table1[[#This Row],[Customer ID]],W:W)</f>
        <v>277.35000000000002</v>
      </c>
      <c r="W384">
        <v>28.56</v>
      </c>
      <c r="X384" t="s">
        <v>24</v>
      </c>
      <c r="Y384" s="6">
        <f>COUNTIFS(Table1[MTN Device],Table1[[#This Row],[MTN Device]],Table1[Customer Churn Status],"Yes")/COUNTIF(Table1[MTN Device],Table1[[#This Row],[MTN Device]])</f>
        <v>0.26754385964912281</v>
      </c>
      <c r="Z384">
        <f>IF(Table1[[#This Row],[Customer Churn Status]]="Yes", 1, 0)</f>
        <v>1</v>
      </c>
      <c r="AA384" t="str">
        <f>IF(Table1[[#This Row],[Reasons for Churn]]= "No reason", "No Reason", "Churned")</f>
        <v>Churned</v>
      </c>
      <c r="AB384" t="s">
        <v>76</v>
      </c>
      <c r="AC384">
        <f t="shared" si="5"/>
        <v>70</v>
      </c>
    </row>
    <row r="385" spans="1:29" x14ac:dyDescent="0.25">
      <c r="A385" t="s">
        <v>480</v>
      </c>
      <c r="B385" t="s">
        <v>481</v>
      </c>
      <c r="C385" s="1">
        <v>45658</v>
      </c>
      <c r="D385">
        <v>60</v>
      </c>
      <c r="E385" t="str">
        <f>IF(Table1[[#This Row],[Age]]&lt;=19,"Teenager",
 IF(Table1[[#This Row],[Age]]&lt;=29,"Young Adult",
 IF(Table1[[#This Row],[Age]]&lt;=39,"Adult",
 IF(Table1[[#This Row],[Age]]&lt;=54,"Middle-Aged Adult",
 IF(Table1[[#This Row],[Age]]&lt;=64,"Pre-Retirement",
 "Senior/Retiree")))))</f>
        <v>Pre-Retirement</v>
      </c>
      <c r="F385" t="s">
        <v>258</v>
      </c>
      <c r="G385" t="e">
        <f>VLOOKUP(Table1[[#This Row],[State]],#REF!,2,FALSE)</f>
        <v>#REF!</v>
      </c>
      <c r="H385" t="s">
        <v>20</v>
      </c>
      <c r="I385">
        <f>COUNTIF(A:A,Table1[[#This Row],[Customer ID]])</f>
        <v>2</v>
      </c>
      <c r="J385" t="str">
        <f>IF(Table1[[#This Row],[Device Count]]&gt;1,"Multiple Devices", "Single Device")</f>
        <v>Multiple Devices</v>
      </c>
      <c r="K385" t="s">
        <v>21</v>
      </c>
      <c r="L385" s="26">
        <v>3</v>
      </c>
      <c r="M385" t="s">
        <v>50</v>
      </c>
      <c r="N385">
        <v>41</v>
      </c>
      <c r="O38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85" t="s">
        <v>58</v>
      </c>
      <c r="Q385" s="2">
        <v>16000</v>
      </c>
      <c r="R385">
        <v>4</v>
      </c>
      <c r="S385" s="3">
        <v>64000</v>
      </c>
      <c r="T385" s="3">
        <f>SUMIF(A:A,Table1[[#This Row],[Customer ID]],S:S)</f>
        <v>199000</v>
      </c>
      <c r="U385" s="3" t="str" cm="1">
        <f t="array" ref="U385">_xlfn.SWITCH(TRUE,
Table1[[#This Row],[Total user revenue]]&gt;=1500000,"High-Premium",
Table1[[#This Row],[Total user revenue]]&gt;=500000,"Premium",
Table1[[#This Row],[Total user revenue]]&gt;=100000,"Standard",
"Basic")</f>
        <v>Standard</v>
      </c>
      <c r="V385" s="32">
        <f>SUMIF(A:A,Table1[[#This Row],[Customer ID]],W:W)</f>
        <v>80.53</v>
      </c>
      <c r="W385">
        <v>70.42</v>
      </c>
      <c r="X385" t="s">
        <v>39</v>
      </c>
      <c r="Y385" s="6">
        <f>COUNTIFS(Table1[MTN Device],Table1[[#This Row],[MTN Device]],Table1[Customer Churn Status],"Yes")/COUNTIF(Table1[MTN Device],Table1[[#This Row],[MTN Device]])</f>
        <v>0.30092592592592593</v>
      </c>
      <c r="Z385">
        <f>IF(Table1[[#This Row],[Customer Churn Status]]="Yes", 1, 0)</f>
        <v>0</v>
      </c>
      <c r="AA385" t="str">
        <f>IF(Table1[[#This Row],[Reasons for Churn]]= "No reason", "No Reason", "Churned")</f>
        <v>No Reason</v>
      </c>
      <c r="AB385" t="s">
        <v>1083</v>
      </c>
      <c r="AC385">
        <f t="shared" si="5"/>
        <v>30</v>
      </c>
    </row>
    <row r="386" spans="1:29" x14ac:dyDescent="0.25">
      <c r="A386" t="s">
        <v>480</v>
      </c>
      <c r="B386" t="s">
        <v>481</v>
      </c>
      <c r="C386" s="1">
        <v>45658</v>
      </c>
      <c r="D386">
        <v>60</v>
      </c>
      <c r="E386" t="str">
        <f>IF(Table1[[#This Row],[Age]]&lt;=19,"Teenager",
 IF(Table1[[#This Row],[Age]]&lt;=29,"Young Adult",
 IF(Table1[[#This Row],[Age]]&lt;=39,"Adult",
 IF(Table1[[#This Row],[Age]]&lt;=54,"Middle-Aged Adult",
 IF(Table1[[#This Row],[Age]]&lt;=64,"Pre-Retirement",
 "Senior/Retiree")))))</f>
        <v>Pre-Retirement</v>
      </c>
      <c r="F386" t="s">
        <v>258</v>
      </c>
      <c r="G386" t="e">
        <f>VLOOKUP(Table1[[#This Row],[State]],#REF!,2,FALSE)</f>
        <v>#REF!</v>
      </c>
      <c r="H386" t="s">
        <v>41</v>
      </c>
      <c r="I386">
        <f>COUNTIF(A:A,Table1[[#This Row],[Customer ID]])</f>
        <v>2</v>
      </c>
      <c r="J386" t="str">
        <f>IF(Table1[[#This Row],[Device Count]]&gt;1,"Multiple Devices", "Single Device")</f>
        <v>Multiple Devices</v>
      </c>
      <c r="K386" t="s">
        <v>21</v>
      </c>
      <c r="L386" s="26">
        <v>3</v>
      </c>
      <c r="M386" t="s">
        <v>50</v>
      </c>
      <c r="N386">
        <v>41</v>
      </c>
      <c r="O38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86" t="s">
        <v>42</v>
      </c>
      <c r="Q386" s="2">
        <v>9000</v>
      </c>
      <c r="R386">
        <v>15</v>
      </c>
      <c r="S386" s="3">
        <v>135000</v>
      </c>
      <c r="T386" s="3">
        <f>SUMIF(A:A,Table1[[#This Row],[Customer ID]],S:S)</f>
        <v>199000</v>
      </c>
      <c r="U386" s="3" t="str" cm="1">
        <f t="array" ref="U386">_xlfn.SWITCH(TRUE,
Table1[[#This Row],[Total user revenue]]&gt;=1500000,"High-Premium",
Table1[[#This Row],[Total user revenue]]&gt;=500000,"Premium",
Table1[[#This Row],[Total user revenue]]&gt;=100000,"Standard",
"Basic")</f>
        <v>Standard</v>
      </c>
      <c r="V386" s="32">
        <f>SUMIF(A:A,Table1[[#This Row],[Customer ID]],W:W)</f>
        <v>80.53</v>
      </c>
      <c r="W386">
        <v>10.11</v>
      </c>
      <c r="X386" t="s">
        <v>39</v>
      </c>
      <c r="Y386" s="6">
        <f>COUNTIFS(Table1[MTN Device],Table1[[#This Row],[MTN Device]],Table1[Customer Churn Status],"Yes")/COUNTIF(Table1[MTN Device],Table1[[#This Row],[MTN Device]])</f>
        <v>0.26754385964912281</v>
      </c>
      <c r="Z386">
        <f>IF(Table1[[#This Row],[Customer Churn Status]]="Yes", 1, 0)</f>
        <v>0</v>
      </c>
      <c r="AA386" t="str">
        <f>IF(Table1[[#This Row],[Reasons for Churn]]= "No reason", "No Reason", "Churned")</f>
        <v>No Reason</v>
      </c>
      <c r="AB386" t="s">
        <v>1083</v>
      </c>
      <c r="AC386">
        <f t="shared" ref="AC386:AC449" si="6">IF(L386=1,50,IF(L386=2,40,IF(L386=3,20,IF(L386=4,10,IF(L386=5,5,0)))))
+ IF(N386&lt;=3,30,IF(N386&lt;=12,20,IF(N386&lt;=24,10,5)))
+ IF(I386&gt;=3,10,5)
+ IF(V386&gt;150,10,0)</f>
        <v>30</v>
      </c>
    </row>
    <row r="387" spans="1:29" x14ac:dyDescent="0.25">
      <c r="A387" t="s">
        <v>482</v>
      </c>
      <c r="B387" t="s">
        <v>483</v>
      </c>
      <c r="C387" s="1">
        <v>45689</v>
      </c>
      <c r="D387">
        <v>37</v>
      </c>
      <c r="E387" t="str">
        <f>IF(Table1[[#This Row],[Age]]&lt;=19,"Teenager",
 IF(Table1[[#This Row],[Age]]&lt;=29,"Young Adult",
 IF(Table1[[#This Row],[Age]]&lt;=39,"Adult",
 IF(Table1[[#This Row],[Age]]&lt;=54,"Middle-Aged Adult",
 IF(Table1[[#This Row],[Age]]&lt;=64,"Pre-Retirement",
 "Senior/Retiree")))))</f>
        <v>Adult</v>
      </c>
      <c r="F387" t="s">
        <v>110</v>
      </c>
      <c r="G387" t="e">
        <f>VLOOKUP(Table1[[#This Row],[State]],#REF!,2,FALSE)</f>
        <v>#REF!</v>
      </c>
      <c r="H387" t="s">
        <v>29</v>
      </c>
      <c r="I387">
        <f>COUNTIF(A:A,Table1[[#This Row],[Customer ID]])</f>
        <v>1</v>
      </c>
      <c r="J387" t="str">
        <f>IF(Table1[[#This Row],[Device Count]]&gt;1,"Multiple Devices", "Single Device")</f>
        <v>Single Device</v>
      </c>
      <c r="K387" t="s">
        <v>30</v>
      </c>
      <c r="L387" s="26">
        <v>3</v>
      </c>
      <c r="M387" t="s">
        <v>50</v>
      </c>
      <c r="N387">
        <v>57</v>
      </c>
      <c r="O38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87" t="s">
        <v>72</v>
      </c>
      <c r="Q387" s="2">
        <v>350</v>
      </c>
      <c r="R387">
        <v>3</v>
      </c>
      <c r="S387" s="3">
        <v>1050</v>
      </c>
      <c r="T387" s="3">
        <f>SUMIF(A:A,Table1[[#This Row],[Customer ID]],S:S)</f>
        <v>1050</v>
      </c>
      <c r="U387" s="3" t="str" cm="1">
        <f t="array" ref="U387">_xlfn.SWITCH(TRUE,
Table1[[#This Row],[Total user revenue]]&gt;=1500000,"High-Premium",
Table1[[#This Row],[Total user revenue]]&gt;=500000,"Premium",
Table1[[#This Row],[Total user revenue]]&gt;=100000,"Standard",
"Basic")</f>
        <v>Basic</v>
      </c>
      <c r="V387" s="32">
        <f>SUMIF(A:A,Table1[[#This Row],[Customer ID]],W:W)</f>
        <v>32.950000000000003</v>
      </c>
      <c r="W387">
        <v>32.950000000000003</v>
      </c>
      <c r="X387" t="s">
        <v>39</v>
      </c>
      <c r="Y387" s="6">
        <f>COUNTIFS(Table1[MTN Device],Table1[[#This Row],[MTN Device]],Table1[Customer Churn Status],"Yes")/COUNTIF(Table1[MTN Device],Table1[[#This Row],[MTN Device]])</f>
        <v>0.3122923588039867</v>
      </c>
      <c r="Z387">
        <f>IF(Table1[[#This Row],[Customer Churn Status]]="Yes", 1, 0)</f>
        <v>0</v>
      </c>
      <c r="AA387" t="str">
        <f>IF(Table1[[#This Row],[Reasons for Churn]]= "No reason", "No Reason", "Churned")</f>
        <v>No Reason</v>
      </c>
      <c r="AB387" t="s">
        <v>1083</v>
      </c>
      <c r="AC387">
        <f t="shared" si="6"/>
        <v>30</v>
      </c>
    </row>
    <row r="388" spans="1:29" x14ac:dyDescent="0.25">
      <c r="A388" t="s">
        <v>484</v>
      </c>
      <c r="B388" t="s">
        <v>485</v>
      </c>
      <c r="C388" s="1">
        <v>45658</v>
      </c>
      <c r="D388">
        <v>53</v>
      </c>
      <c r="E388" t="str">
        <f>IF(Table1[[#This Row],[Age]]&lt;=19,"Teenager",
 IF(Table1[[#This Row],[Age]]&lt;=29,"Young Adult",
 IF(Table1[[#This Row],[Age]]&lt;=39,"Adult",
 IF(Table1[[#This Row],[Age]]&lt;=54,"Middle-Aged Adult",
 IF(Table1[[#This Row],[Age]]&lt;=64,"Pre-Retirement",
 "Senior/Retiree")))))</f>
        <v>Middle-Aged Adult</v>
      </c>
      <c r="F388" t="s">
        <v>118</v>
      </c>
      <c r="G388" t="e">
        <f>VLOOKUP(Table1[[#This Row],[State]],#REF!,2,FALSE)</f>
        <v>#REF!</v>
      </c>
      <c r="H388" t="s">
        <v>20</v>
      </c>
      <c r="I388">
        <f>COUNTIF(A:A,Table1[[#This Row],[Customer ID]])</f>
        <v>2</v>
      </c>
      <c r="J388" t="str">
        <f>IF(Table1[[#This Row],[Device Count]]&gt;1,"Multiple Devices", "Single Device")</f>
        <v>Multiple Devices</v>
      </c>
      <c r="K388" t="s">
        <v>30</v>
      </c>
      <c r="L388" s="26">
        <v>1</v>
      </c>
      <c r="M388" t="s">
        <v>37</v>
      </c>
      <c r="N388">
        <v>17</v>
      </c>
      <c r="O38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88" t="s">
        <v>58</v>
      </c>
      <c r="Q388" s="2">
        <v>16000</v>
      </c>
      <c r="R388">
        <v>3</v>
      </c>
      <c r="S388" s="3">
        <v>48000</v>
      </c>
      <c r="T388" s="3">
        <f>SUMIF(A:A,Table1[[#This Row],[Customer ID]],S:S)</f>
        <v>548000</v>
      </c>
      <c r="U388" s="3" t="str" cm="1">
        <f t="array" ref="U388">_xlfn.SWITCH(TRUE,
Table1[[#This Row],[Total user revenue]]&gt;=1500000,"High-Premium",
Table1[[#This Row],[Total user revenue]]&gt;=500000,"Premium",
Table1[[#This Row],[Total user revenue]]&gt;=100000,"Standard",
"Basic")</f>
        <v>Premium</v>
      </c>
      <c r="V388" s="32">
        <f>SUMIF(A:A,Table1[[#This Row],[Customer ID]],W:W)</f>
        <v>228.65</v>
      </c>
      <c r="W388">
        <v>109.64</v>
      </c>
      <c r="X388" t="s">
        <v>39</v>
      </c>
      <c r="Y388" s="6">
        <f>COUNTIFS(Table1[MTN Device],Table1[[#This Row],[MTN Device]],Table1[Customer Churn Status],"Yes")/COUNTIF(Table1[MTN Device],Table1[[#This Row],[MTN Device]])</f>
        <v>0.30092592592592593</v>
      </c>
      <c r="Z388">
        <f>IF(Table1[[#This Row],[Customer Churn Status]]="Yes", 1, 0)</f>
        <v>0</v>
      </c>
      <c r="AA388" t="str">
        <f>IF(Table1[[#This Row],[Reasons for Churn]]= "No reason", "No Reason", "Churned")</f>
        <v>No Reason</v>
      </c>
      <c r="AB388" t="s">
        <v>1083</v>
      </c>
      <c r="AC388">
        <f t="shared" si="6"/>
        <v>75</v>
      </c>
    </row>
    <row r="389" spans="1:29" x14ac:dyDescent="0.25">
      <c r="A389" t="s">
        <v>484</v>
      </c>
      <c r="B389" t="s">
        <v>485</v>
      </c>
      <c r="C389" s="1">
        <v>45658</v>
      </c>
      <c r="D389">
        <v>53</v>
      </c>
      <c r="E389" t="str">
        <f>IF(Table1[[#This Row],[Age]]&lt;=19,"Teenager",
 IF(Table1[[#This Row],[Age]]&lt;=29,"Young Adult",
 IF(Table1[[#This Row],[Age]]&lt;=39,"Adult",
 IF(Table1[[#This Row],[Age]]&lt;=54,"Middle-Aged Adult",
 IF(Table1[[#This Row],[Age]]&lt;=64,"Pre-Retirement",
 "Senior/Retiree")))))</f>
        <v>Middle-Aged Adult</v>
      </c>
      <c r="F389" t="s">
        <v>118</v>
      </c>
      <c r="G389" t="e">
        <f>VLOOKUP(Table1[[#This Row],[State]],#REF!,2,FALSE)</f>
        <v>#REF!</v>
      </c>
      <c r="H389" t="s">
        <v>36</v>
      </c>
      <c r="I389">
        <f>COUNTIF(A:A,Table1[[#This Row],[Customer ID]])</f>
        <v>2</v>
      </c>
      <c r="J389" t="str">
        <f>IF(Table1[[#This Row],[Device Count]]&gt;1,"Multiple Devices", "Single Device")</f>
        <v>Multiple Devices</v>
      </c>
      <c r="K389" t="s">
        <v>30</v>
      </c>
      <c r="L389" s="26">
        <v>1</v>
      </c>
      <c r="M389" t="s">
        <v>37</v>
      </c>
      <c r="N389">
        <v>17</v>
      </c>
      <c r="O38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89" t="s">
        <v>115</v>
      </c>
      <c r="Q389" s="2">
        <v>25000</v>
      </c>
      <c r="R389">
        <v>20</v>
      </c>
      <c r="S389" s="3">
        <v>500000</v>
      </c>
      <c r="T389" s="3">
        <f>SUMIF(A:A,Table1[[#This Row],[Customer ID]],S:S)</f>
        <v>548000</v>
      </c>
      <c r="U389" s="3" t="str" cm="1">
        <f t="array" ref="U389">_xlfn.SWITCH(TRUE,
Table1[[#This Row],[Total user revenue]]&gt;=1500000,"High-Premium",
Table1[[#This Row],[Total user revenue]]&gt;=500000,"Premium",
Table1[[#This Row],[Total user revenue]]&gt;=100000,"Standard",
"Basic")</f>
        <v>Premium</v>
      </c>
      <c r="V389" s="32">
        <f>SUMIF(A:A,Table1[[#This Row],[Customer ID]],W:W)</f>
        <v>228.65</v>
      </c>
      <c r="W389">
        <v>119.01</v>
      </c>
      <c r="X389" t="s">
        <v>39</v>
      </c>
      <c r="Y389" s="6">
        <f>COUNTIFS(Table1[MTN Device],Table1[[#This Row],[MTN Device]],Table1[Customer Churn Status],"Yes")/COUNTIF(Table1[MTN Device],Table1[[#This Row],[MTN Device]])</f>
        <v>0.27947598253275108</v>
      </c>
      <c r="Z389">
        <f>IF(Table1[[#This Row],[Customer Churn Status]]="Yes", 1, 0)</f>
        <v>0</v>
      </c>
      <c r="AA389" t="str">
        <f>IF(Table1[[#This Row],[Reasons for Churn]]= "No reason", "No Reason", "Churned")</f>
        <v>No Reason</v>
      </c>
      <c r="AB389" t="s">
        <v>1083</v>
      </c>
      <c r="AC389">
        <f t="shared" si="6"/>
        <v>75</v>
      </c>
    </row>
    <row r="390" spans="1:29" x14ac:dyDescent="0.25">
      <c r="A390" t="s">
        <v>486</v>
      </c>
      <c r="B390" t="s">
        <v>487</v>
      </c>
      <c r="C390" s="1">
        <v>45689</v>
      </c>
      <c r="D390">
        <v>19</v>
      </c>
      <c r="E390" t="str">
        <f>IF(Table1[[#This Row],[Age]]&lt;=19,"Teenager",
 IF(Table1[[#This Row],[Age]]&lt;=29,"Young Adult",
 IF(Table1[[#This Row],[Age]]&lt;=39,"Adult",
 IF(Table1[[#This Row],[Age]]&lt;=54,"Middle-Aged Adult",
 IF(Table1[[#This Row],[Age]]&lt;=64,"Pre-Retirement",
 "Senior/Retiree")))))</f>
        <v>Teenager</v>
      </c>
      <c r="F390" t="s">
        <v>19</v>
      </c>
      <c r="G390" t="e">
        <f>VLOOKUP(Table1[[#This Row],[State]],#REF!,2,FALSE)</f>
        <v>#REF!</v>
      </c>
      <c r="H390" t="s">
        <v>20</v>
      </c>
      <c r="I390">
        <f>COUNTIF(A:A,Table1[[#This Row],[Customer ID]])</f>
        <v>1</v>
      </c>
      <c r="J390" t="str">
        <f>IF(Table1[[#This Row],[Device Count]]&gt;1,"Multiple Devices", "Single Device")</f>
        <v>Single Device</v>
      </c>
      <c r="K390" t="s">
        <v>21</v>
      </c>
      <c r="L390" s="26">
        <v>2</v>
      </c>
      <c r="M390" t="s">
        <v>22</v>
      </c>
      <c r="N390">
        <v>39</v>
      </c>
      <c r="O39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90" t="s">
        <v>46</v>
      </c>
      <c r="Q390" s="2">
        <v>4500</v>
      </c>
      <c r="R390">
        <v>18</v>
      </c>
      <c r="S390" s="3">
        <v>81000</v>
      </c>
      <c r="T390" s="3">
        <f>SUMIF(A:A,Table1[[#This Row],[Customer ID]],S:S)</f>
        <v>81000</v>
      </c>
      <c r="U390" s="3" t="str" cm="1">
        <f t="array" ref="U390">_xlfn.SWITCH(TRUE,
Table1[[#This Row],[Total user revenue]]&gt;=1500000,"High-Premium",
Table1[[#This Row],[Total user revenue]]&gt;=500000,"Premium",
Table1[[#This Row],[Total user revenue]]&gt;=100000,"Standard",
"Basic")</f>
        <v>Basic</v>
      </c>
      <c r="V390" s="32">
        <f>SUMIF(A:A,Table1[[#This Row],[Customer ID]],W:W)</f>
        <v>139.59</v>
      </c>
      <c r="W390">
        <v>139.59</v>
      </c>
      <c r="X390" t="s">
        <v>24</v>
      </c>
      <c r="Y390" s="6">
        <f>COUNTIFS(Table1[MTN Device],Table1[[#This Row],[MTN Device]],Table1[Customer Churn Status],"Yes")/COUNTIF(Table1[MTN Device],Table1[[#This Row],[MTN Device]])</f>
        <v>0.30092592592592593</v>
      </c>
      <c r="Z390">
        <f>IF(Table1[[#This Row],[Customer Churn Status]]="Yes", 1, 0)</f>
        <v>1</v>
      </c>
      <c r="AA390" t="str">
        <f>IF(Table1[[#This Row],[Reasons for Churn]]= "No reason", "No Reason", "Churned")</f>
        <v>Churned</v>
      </c>
      <c r="AB390" t="s">
        <v>96</v>
      </c>
      <c r="AC390">
        <f t="shared" si="6"/>
        <v>50</v>
      </c>
    </row>
    <row r="391" spans="1:29" x14ac:dyDescent="0.25">
      <c r="A391" t="s">
        <v>488</v>
      </c>
      <c r="B391" t="s">
        <v>489</v>
      </c>
      <c r="C391" s="1">
        <v>45658</v>
      </c>
      <c r="D391">
        <v>52</v>
      </c>
      <c r="E391" t="str">
        <f>IF(Table1[[#This Row],[Age]]&lt;=19,"Teenager",
 IF(Table1[[#This Row],[Age]]&lt;=29,"Young Adult",
 IF(Table1[[#This Row],[Age]]&lt;=39,"Adult",
 IF(Table1[[#This Row],[Age]]&lt;=54,"Middle-Aged Adult",
 IF(Table1[[#This Row],[Age]]&lt;=64,"Pre-Retirement",
 "Senior/Retiree")))))</f>
        <v>Middle-Aged Adult</v>
      </c>
      <c r="F391" t="s">
        <v>149</v>
      </c>
      <c r="G391" t="e">
        <f>VLOOKUP(Table1[[#This Row],[State]],#REF!,2,FALSE)</f>
        <v>#REF!</v>
      </c>
      <c r="H391" t="s">
        <v>20</v>
      </c>
      <c r="I391">
        <f>COUNTIF(A:A,Table1[[#This Row],[Customer ID]])</f>
        <v>2</v>
      </c>
      <c r="J391" t="str">
        <f>IF(Table1[[#This Row],[Device Count]]&gt;1,"Multiple Devices", "Single Device")</f>
        <v>Multiple Devices</v>
      </c>
      <c r="K391" t="s">
        <v>21</v>
      </c>
      <c r="L391" s="26">
        <v>4</v>
      </c>
      <c r="M391" t="s">
        <v>114</v>
      </c>
      <c r="N391">
        <v>7</v>
      </c>
      <c r="O39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91" t="s">
        <v>51</v>
      </c>
      <c r="Q391" s="2">
        <v>9000</v>
      </c>
      <c r="R391">
        <v>3</v>
      </c>
      <c r="S391" s="3">
        <v>27000</v>
      </c>
      <c r="T391" s="3">
        <f>SUMIF(A:A,Table1[[#This Row],[Customer ID]],S:S)</f>
        <v>627000</v>
      </c>
      <c r="U391" s="3" t="str" cm="1">
        <f t="array" ref="U391">_xlfn.SWITCH(TRUE,
Table1[[#This Row],[Total user revenue]]&gt;=1500000,"High-Premium",
Table1[[#This Row],[Total user revenue]]&gt;=500000,"Premium",
Table1[[#This Row],[Total user revenue]]&gt;=100000,"Standard",
"Basic")</f>
        <v>Premium</v>
      </c>
      <c r="V391" s="32">
        <f>SUMIF(A:A,Table1[[#This Row],[Customer ID]],W:W)</f>
        <v>166.13</v>
      </c>
      <c r="W391">
        <v>1.26</v>
      </c>
      <c r="X391" t="s">
        <v>39</v>
      </c>
      <c r="Y391" s="6">
        <f>COUNTIFS(Table1[MTN Device],Table1[[#This Row],[MTN Device]],Table1[Customer Churn Status],"Yes")/COUNTIF(Table1[MTN Device],Table1[[#This Row],[MTN Device]])</f>
        <v>0.30092592592592593</v>
      </c>
      <c r="Z391">
        <f>IF(Table1[[#This Row],[Customer Churn Status]]="Yes", 1, 0)</f>
        <v>0</v>
      </c>
      <c r="AA391" t="str">
        <f>IF(Table1[[#This Row],[Reasons for Churn]]= "No reason", "No Reason", "Churned")</f>
        <v>No Reason</v>
      </c>
      <c r="AB391" t="s">
        <v>1083</v>
      </c>
      <c r="AC391">
        <f t="shared" si="6"/>
        <v>45</v>
      </c>
    </row>
    <row r="392" spans="1:29" x14ac:dyDescent="0.25">
      <c r="A392" t="s">
        <v>488</v>
      </c>
      <c r="B392" t="s">
        <v>489</v>
      </c>
      <c r="C392" s="1">
        <v>45658</v>
      </c>
      <c r="D392">
        <v>52</v>
      </c>
      <c r="E392" t="str">
        <f>IF(Table1[[#This Row],[Age]]&lt;=19,"Teenager",
 IF(Table1[[#This Row],[Age]]&lt;=29,"Young Adult",
 IF(Table1[[#This Row],[Age]]&lt;=39,"Adult",
 IF(Table1[[#This Row],[Age]]&lt;=54,"Middle-Aged Adult",
 IF(Table1[[#This Row],[Age]]&lt;=64,"Pre-Retirement",
 "Senior/Retiree")))))</f>
        <v>Middle-Aged Adult</v>
      </c>
      <c r="F392" t="s">
        <v>149</v>
      </c>
      <c r="G392" t="e">
        <f>VLOOKUP(Table1[[#This Row],[State]],#REF!,2,FALSE)</f>
        <v>#REF!</v>
      </c>
      <c r="H392" t="s">
        <v>41</v>
      </c>
      <c r="I392">
        <f>COUNTIF(A:A,Table1[[#This Row],[Customer ID]])</f>
        <v>2</v>
      </c>
      <c r="J392" t="str">
        <f>IF(Table1[[#This Row],[Device Count]]&gt;1,"Multiple Devices", "Single Device")</f>
        <v>Multiple Devices</v>
      </c>
      <c r="K392" t="s">
        <v>21</v>
      </c>
      <c r="L392" s="26">
        <v>4</v>
      </c>
      <c r="M392" t="s">
        <v>114</v>
      </c>
      <c r="N392">
        <v>7</v>
      </c>
      <c r="O39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92" t="s">
        <v>65</v>
      </c>
      <c r="Q392" s="2">
        <v>30000</v>
      </c>
      <c r="R392">
        <v>20</v>
      </c>
      <c r="S392" s="3">
        <v>600000</v>
      </c>
      <c r="T392" s="3">
        <f>SUMIF(A:A,Table1[[#This Row],[Customer ID]],S:S)</f>
        <v>627000</v>
      </c>
      <c r="U392" s="3" t="str" cm="1">
        <f t="array" ref="U392">_xlfn.SWITCH(TRUE,
Table1[[#This Row],[Total user revenue]]&gt;=1500000,"High-Premium",
Table1[[#This Row],[Total user revenue]]&gt;=500000,"Premium",
Table1[[#This Row],[Total user revenue]]&gt;=100000,"Standard",
"Basic")</f>
        <v>Premium</v>
      </c>
      <c r="V392" s="32">
        <f>SUMIF(A:A,Table1[[#This Row],[Customer ID]],W:W)</f>
        <v>166.13</v>
      </c>
      <c r="W392">
        <v>164.87</v>
      </c>
      <c r="X392" t="s">
        <v>39</v>
      </c>
      <c r="Y392" s="6">
        <f>COUNTIFS(Table1[MTN Device],Table1[[#This Row],[MTN Device]],Table1[Customer Churn Status],"Yes")/COUNTIF(Table1[MTN Device],Table1[[#This Row],[MTN Device]])</f>
        <v>0.26754385964912281</v>
      </c>
      <c r="Z392">
        <f>IF(Table1[[#This Row],[Customer Churn Status]]="Yes", 1, 0)</f>
        <v>0</v>
      </c>
      <c r="AA392" t="str">
        <f>IF(Table1[[#This Row],[Reasons for Churn]]= "No reason", "No Reason", "Churned")</f>
        <v>No Reason</v>
      </c>
      <c r="AB392" t="s">
        <v>1083</v>
      </c>
      <c r="AC392">
        <f t="shared" si="6"/>
        <v>45</v>
      </c>
    </row>
    <row r="393" spans="1:29" x14ac:dyDescent="0.25">
      <c r="A393" t="s">
        <v>490</v>
      </c>
      <c r="B393" t="s">
        <v>491</v>
      </c>
      <c r="C393" s="1">
        <v>45689</v>
      </c>
      <c r="D393">
        <v>41</v>
      </c>
      <c r="E393" t="str">
        <f>IF(Table1[[#This Row],[Age]]&lt;=19,"Teenager",
 IF(Table1[[#This Row],[Age]]&lt;=29,"Young Adult",
 IF(Table1[[#This Row],[Age]]&lt;=39,"Adult",
 IF(Table1[[#This Row],[Age]]&lt;=54,"Middle-Aged Adult",
 IF(Table1[[#This Row],[Age]]&lt;=64,"Pre-Retirement",
 "Senior/Retiree")))))</f>
        <v>Middle-Aged Adult</v>
      </c>
      <c r="F393" t="s">
        <v>95</v>
      </c>
      <c r="G393" t="e">
        <f>VLOOKUP(Table1[[#This Row],[State]],#REF!,2,FALSE)</f>
        <v>#REF!</v>
      </c>
      <c r="H393" t="s">
        <v>41</v>
      </c>
      <c r="I393">
        <f>COUNTIF(A:A,Table1[[#This Row],[Customer ID]])</f>
        <v>2</v>
      </c>
      <c r="J393" t="str">
        <f>IF(Table1[[#This Row],[Device Count]]&gt;1,"Multiple Devices", "Single Device")</f>
        <v>Multiple Devices</v>
      </c>
      <c r="K393" t="s">
        <v>21</v>
      </c>
      <c r="L393" s="26">
        <v>3</v>
      </c>
      <c r="M393" t="s">
        <v>50</v>
      </c>
      <c r="N393">
        <v>14</v>
      </c>
      <c r="O39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93" t="s">
        <v>71</v>
      </c>
      <c r="Q393" s="2">
        <v>14500</v>
      </c>
      <c r="R393">
        <v>9</v>
      </c>
      <c r="S393" s="3">
        <v>130500</v>
      </c>
      <c r="T393" s="3">
        <f>SUMIF(A:A,Table1[[#This Row],[Customer ID]],S:S)</f>
        <v>338500</v>
      </c>
      <c r="U393" s="3" t="str" cm="1">
        <f t="array" ref="U393">_xlfn.SWITCH(TRUE,
Table1[[#This Row],[Total user revenue]]&gt;=1500000,"High-Premium",
Table1[[#This Row],[Total user revenue]]&gt;=500000,"Premium",
Table1[[#This Row],[Total user revenue]]&gt;=100000,"Standard",
"Basic")</f>
        <v>Standard</v>
      </c>
      <c r="V393" s="32">
        <f>SUMIF(A:A,Table1[[#This Row],[Customer ID]],W:W)</f>
        <v>223</v>
      </c>
      <c r="W393">
        <v>94.45</v>
      </c>
      <c r="X393" t="s">
        <v>39</v>
      </c>
      <c r="Y393" s="6">
        <f>COUNTIFS(Table1[MTN Device],Table1[[#This Row],[MTN Device]],Table1[Customer Churn Status],"Yes")/COUNTIF(Table1[MTN Device],Table1[[#This Row],[MTN Device]])</f>
        <v>0.26754385964912281</v>
      </c>
      <c r="Z393">
        <f>IF(Table1[[#This Row],[Customer Churn Status]]="Yes", 1, 0)</f>
        <v>0</v>
      </c>
      <c r="AA393" t="str">
        <f>IF(Table1[[#This Row],[Reasons for Churn]]= "No reason", "No Reason", "Churned")</f>
        <v>No Reason</v>
      </c>
      <c r="AB393" t="s">
        <v>1083</v>
      </c>
      <c r="AC393">
        <f t="shared" si="6"/>
        <v>45</v>
      </c>
    </row>
    <row r="394" spans="1:29" x14ac:dyDescent="0.25">
      <c r="A394" t="s">
        <v>490</v>
      </c>
      <c r="B394" t="s">
        <v>491</v>
      </c>
      <c r="C394" s="1">
        <v>45689</v>
      </c>
      <c r="D394">
        <v>41</v>
      </c>
      <c r="E394" t="str">
        <f>IF(Table1[[#This Row],[Age]]&lt;=19,"Teenager",
 IF(Table1[[#This Row],[Age]]&lt;=29,"Young Adult",
 IF(Table1[[#This Row],[Age]]&lt;=39,"Adult",
 IF(Table1[[#This Row],[Age]]&lt;=54,"Middle-Aged Adult",
 IF(Table1[[#This Row],[Age]]&lt;=64,"Pre-Retirement",
 "Senior/Retiree")))))</f>
        <v>Middle-Aged Adult</v>
      </c>
      <c r="F394" t="s">
        <v>95</v>
      </c>
      <c r="G394" t="e">
        <f>VLOOKUP(Table1[[#This Row],[State]],#REF!,2,FALSE)</f>
        <v>#REF!</v>
      </c>
      <c r="H394" t="s">
        <v>20</v>
      </c>
      <c r="I394">
        <f>COUNTIF(A:A,Table1[[#This Row],[Customer ID]])</f>
        <v>2</v>
      </c>
      <c r="J394" t="str">
        <f>IF(Table1[[#This Row],[Device Count]]&gt;1,"Multiple Devices", "Single Device")</f>
        <v>Multiple Devices</v>
      </c>
      <c r="K394" t="s">
        <v>21</v>
      </c>
      <c r="L394" s="26">
        <v>3</v>
      </c>
      <c r="M394" t="s">
        <v>50</v>
      </c>
      <c r="N394">
        <v>14</v>
      </c>
      <c r="O39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394" t="s">
        <v>58</v>
      </c>
      <c r="Q394" s="2">
        <v>16000</v>
      </c>
      <c r="R394">
        <v>13</v>
      </c>
      <c r="S394" s="3">
        <v>208000</v>
      </c>
      <c r="T394" s="3">
        <f>SUMIF(A:A,Table1[[#This Row],[Customer ID]],S:S)</f>
        <v>338500</v>
      </c>
      <c r="U394" s="3" t="str" cm="1">
        <f t="array" ref="U394">_xlfn.SWITCH(TRUE,
Table1[[#This Row],[Total user revenue]]&gt;=1500000,"High-Premium",
Table1[[#This Row],[Total user revenue]]&gt;=500000,"Premium",
Table1[[#This Row],[Total user revenue]]&gt;=100000,"Standard",
"Basic")</f>
        <v>Standard</v>
      </c>
      <c r="V394" s="32">
        <f>SUMIF(A:A,Table1[[#This Row],[Customer ID]],W:W)</f>
        <v>223</v>
      </c>
      <c r="W394">
        <v>128.55000000000001</v>
      </c>
      <c r="X394" t="s">
        <v>39</v>
      </c>
      <c r="Y394" s="6">
        <f>COUNTIFS(Table1[MTN Device],Table1[[#This Row],[MTN Device]],Table1[Customer Churn Status],"Yes")/COUNTIF(Table1[MTN Device],Table1[[#This Row],[MTN Device]])</f>
        <v>0.30092592592592593</v>
      </c>
      <c r="Z394">
        <f>IF(Table1[[#This Row],[Customer Churn Status]]="Yes", 1, 0)</f>
        <v>0</v>
      </c>
      <c r="AA394" t="str">
        <f>IF(Table1[[#This Row],[Reasons for Churn]]= "No reason", "No Reason", "Churned")</f>
        <v>No Reason</v>
      </c>
      <c r="AB394" t="s">
        <v>1083</v>
      </c>
      <c r="AC394">
        <f t="shared" si="6"/>
        <v>45</v>
      </c>
    </row>
    <row r="395" spans="1:29" x14ac:dyDescent="0.25">
      <c r="A395" t="s">
        <v>492</v>
      </c>
      <c r="B395" t="s">
        <v>493</v>
      </c>
      <c r="C395" s="1">
        <v>45689</v>
      </c>
      <c r="D395">
        <v>63</v>
      </c>
      <c r="E395" t="str">
        <f>IF(Table1[[#This Row],[Age]]&lt;=19,"Teenager",
 IF(Table1[[#This Row],[Age]]&lt;=29,"Young Adult",
 IF(Table1[[#This Row],[Age]]&lt;=39,"Adult",
 IF(Table1[[#This Row],[Age]]&lt;=54,"Middle-Aged Adult",
 IF(Table1[[#This Row],[Age]]&lt;=64,"Pre-Retirement",
 "Senior/Retiree")))))</f>
        <v>Pre-Retirement</v>
      </c>
      <c r="F395" t="s">
        <v>61</v>
      </c>
      <c r="G395" t="e">
        <f>VLOOKUP(Table1[[#This Row],[State]],#REF!,2,FALSE)</f>
        <v>#REF!</v>
      </c>
      <c r="H395" t="s">
        <v>20</v>
      </c>
      <c r="I395">
        <f>COUNTIF(A:A,Table1[[#This Row],[Customer ID]])</f>
        <v>2</v>
      </c>
      <c r="J395" t="str">
        <f>IF(Table1[[#This Row],[Device Count]]&gt;1,"Multiple Devices", "Single Device")</f>
        <v>Multiple Devices</v>
      </c>
      <c r="K395" t="s">
        <v>30</v>
      </c>
      <c r="L395" s="26">
        <v>1</v>
      </c>
      <c r="M395" t="s">
        <v>37</v>
      </c>
      <c r="N395">
        <v>12</v>
      </c>
      <c r="O39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95" t="s">
        <v>58</v>
      </c>
      <c r="Q395" s="2">
        <v>16000</v>
      </c>
      <c r="R395">
        <v>4</v>
      </c>
      <c r="S395" s="3">
        <v>64000</v>
      </c>
      <c r="T395" s="3">
        <f>SUMIF(A:A,Table1[[#This Row],[Customer ID]],S:S)</f>
        <v>82000</v>
      </c>
      <c r="U395" s="3" t="str" cm="1">
        <f t="array" ref="U395">_xlfn.SWITCH(TRUE,
Table1[[#This Row],[Total user revenue]]&gt;=1500000,"High-Premium",
Table1[[#This Row],[Total user revenue]]&gt;=500000,"Premium",
Table1[[#This Row],[Total user revenue]]&gt;=100000,"Standard",
"Basic")</f>
        <v>Basic</v>
      </c>
      <c r="V395" s="32">
        <f>SUMIF(A:A,Table1[[#This Row],[Customer ID]],W:W)</f>
        <v>164.44</v>
      </c>
      <c r="W395">
        <v>30.65</v>
      </c>
      <c r="X395" t="s">
        <v>24</v>
      </c>
      <c r="Y395" s="6">
        <f>COUNTIFS(Table1[MTN Device],Table1[[#This Row],[MTN Device]],Table1[Customer Churn Status],"Yes")/COUNTIF(Table1[MTN Device],Table1[[#This Row],[MTN Device]])</f>
        <v>0.30092592592592593</v>
      </c>
      <c r="Z395">
        <f>IF(Table1[[#This Row],[Customer Churn Status]]="Yes", 1, 0)</f>
        <v>1</v>
      </c>
      <c r="AA395" t="str">
        <f>IF(Table1[[#This Row],[Reasons for Churn]]= "No reason", "No Reason", "Churned")</f>
        <v>Churned</v>
      </c>
      <c r="AB395" t="s">
        <v>167</v>
      </c>
      <c r="AC395">
        <f t="shared" si="6"/>
        <v>85</v>
      </c>
    </row>
    <row r="396" spans="1:29" x14ac:dyDescent="0.25">
      <c r="A396" t="s">
        <v>492</v>
      </c>
      <c r="B396" t="s">
        <v>493</v>
      </c>
      <c r="C396" s="1">
        <v>45689</v>
      </c>
      <c r="D396">
        <v>63</v>
      </c>
      <c r="E396" t="str">
        <f>IF(Table1[[#This Row],[Age]]&lt;=19,"Teenager",
 IF(Table1[[#This Row],[Age]]&lt;=29,"Young Adult",
 IF(Table1[[#This Row],[Age]]&lt;=39,"Adult",
 IF(Table1[[#This Row],[Age]]&lt;=54,"Middle-Aged Adult",
 IF(Table1[[#This Row],[Age]]&lt;=64,"Pre-Retirement",
 "Senior/Retiree")))))</f>
        <v>Pre-Retirement</v>
      </c>
      <c r="F396" t="s">
        <v>61</v>
      </c>
      <c r="G396" t="e">
        <f>VLOOKUP(Table1[[#This Row],[State]],#REF!,2,FALSE)</f>
        <v>#REF!</v>
      </c>
      <c r="H396" t="s">
        <v>29</v>
      </c>
      <c r="I396">
        <f>COUNTIF(A:A,Table1[[#This Row],[Customer ID]])</f>
        <v>2</v>
      </c>
      <c r="J396" t="str">
        <f>IF(Table1[[#This Row],[Device Count]]&gt;1,"Multiple Devices", "Single Device")</f>
        <v>Multiple Devices</v>
      </c>
      <c r="K396" t="s">
        <v>30</v>
      </c>
      <c r="L396" s="26">
        <v>1</v>
      </c>
      <c r="M396" t="s">
        <v>37</v>
      </c>
      <c r="N396">
        <v>12</v>
      </c>
      <c r="O39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96" t="s">
        <v>83</v>
      </c>
      <c r="Q396" s="2">
        <v>1000</v>
      </c>
      <c r="R396">
        <v>18</v>
      </c>
      <c r="S396" s="3">
        <v>18000</v>
      </c>
      <c r="T396" s="3">
        <f>SUMIF(A:A,Table1[[#This Row],[Customer ID]],S:S)</f>
        <v>82000</v>
      </c>
      <c r="U396" s="3" t="str" cm="1">
        <f t="array" ref="U396">_xlfn.SWITCH(TRUE,
Table1[[#This Row],[Total user revenue]]&gt;=1500000,"High-Premium",
Table1[[#This Row],[Total user revenue]]&gt;=500000,"Premium",
Table1[[#This Row],[Total user revenue]]&gt;=100000,"Standard",
"Basic")</f>
        <v>Basic</v>
      </c>
      <c r="V396" s="32">
        <f>SUMIF(A:A,Table1[[#This Row],[Customer ID]],W:W)</f>
        <v>164.44</v>
      </c>
      <c r="W396">
        <v>133.79</v>
      </c>
      <c r="X396" t="s">
        <v>24</v>
      </c>
      <c r="Y396" s="6">
        <f>COUNTIFS(Table1[MTN Device],Table1[[#This Row],[MTN Device]],Table1[Customer Churn Status],"Yes")/COUNTIF(Table1[MTN Device],Table1[[#This Row],[MTN Device]])</f>
        <v>0.3122923588039867</v>
      </c>
      <c r="Z396">
        <f>IF(Table1[[#This Row],[Customer Churn Status]]="Yes", 1, 0)</f>
        <v>1</v>
      </c>
      <c r="AA396" t="str">
        <f>IF(Table1[[#This Row],[Reasons for Churn]]= "No reason", "No Reason", "Churned")</f>
        <v>Churned</v>
      </c>
      <c r="AB396" t="s">
        <v>167</v>
      </c>
      <c r="AC396">
        <f t="shared" si="6"/>
        <v>85</v>
      </c>
    </row>
    <row r="397" spans="1:29" x14ac:dyDescent="0.25">
      <c r="A397" t="s">
        <v>494</v>
      </c>
      <c r="B397" t="s">
        <v>495</v>
      </c>
      <c r="C397" s="1">
        <v>45689</v>
      </c>
      <c r="D397">
        <v>45</v>
      </c>
      <c r="E397" t="str">
        <f>IF(Table1[[#This Row],[Age]]&lt;=19,"Teenager",
 IF(Table1[[#This Row],[Age]]&lt;=29,"Young Adult",
 IF(Table1[[#This Row],[Age]]&lt;=39,"Adult",
 IF(Table1[[#This Row],[Age]]&lt;=54,"Middle-Aged Adult",
 IF(Table1[[#This Row],[Age]]&lt;=64,"Pre-Retirement",
 "Senior/Retiree")))))</f>
        <v>Middle-Aged Adult</v>
      </c>
      <c r="F397" t="s">
        <v>49</v>
      </c>
      <c r="G397" t="e">
        <f>VLOOKUP(Table1[[#This Row],[State]],#REF!,2,FALSE)</f>
        <v>#REF!</v>
      </c>
      <c r="H397" t="s">
        <v>20</v>
      </c>
      <c r="I397">
        <f>COUNTIF(A:A,Table1[[#This Row],[Customer ID]])</f>
        <v>2</v>
      </c>
      <c r="J397" t="str">
        <f>IF(Table1[[#This Row],[Device Count]]&gt;1,"Multiple Devices", "Single Device")</f>
        <v>Multiple Devices</v>
      </c>
      <c r="K397" t="s">
        <v>30</v>
      </c>
      <c r="L397" s="26">
        <v>5</v>
      </c>
      <c r="M397" t="s">
        <v>55</v>
      </c>
      <c r="N397">
        <v>53</v>
      </c>
      <c r="O39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97" t="s">
        <v>51</v>
      </c>
      <c r="Q397" s="2">
        <v>9000</v>
      </c>
      <c r="R397">
        <v>2</v>
      </c>
      <c r="S397" s="3">
        <v>18000</v>
      </c>
      <c r="T397" s="3">
        <f>SUMIF(A:A,Table1[[#This Row],[Customer ID]],S:S)</f>
        <v>128500</v>
      </c>
      <c r="U397" s="3" t="str" cm="1">
        <f t="array" ref="U397">_xlfn.SWITCH(TRUE,
Table1[[#This Row],[Total user revenue]]&gt;=1500000,"High-Premium",
Table1[[#This Row],[Total user revenue]]&gt;=500000,"Premium",
Table1[[#This Row],[Total user revenue]]&gt;=100000,"Standard",
"Basic")</f>
        <v>Standard</v>
      </c>
      <c r="V397" s="32">
        <f>SUMIF(A:A,Table1[[#This Row],[Customer ID]],W:W)</f>
        <v>130.70999999999998</v>
      </c>
      <c r="W397">
        <v>16.25</v>
      </c>
      <c r="X397" t="s">
        <v>39</v>
      </c>
      <c r="Y397" s="6">
        <f>COUNTIFS(Table1[MTN Device],Table1[[#This Row],[MTN Device]],Table1[Customer Churn Status],"Yes")/COUNTIF(Table1[MTN Device],Table1[[#This Row],[MTN Device]])</f>
        <v>0.30092592592592593</v>
      </c>
      <c r="Z397">
        <f>IF(Table1[[#This Row],[Customer Churn Status]]="Yes", 1, 0)</f>
        <v>0</v>
      </c>
      <c r="AA397" t="str">
        <f>IF(Table1[[#This Row],[Reasons for Churn]]= "No reason", "No Reason", "Churned")</f>
        <v>No Reason</v>
      </c>
      <c r="AB397" t="s">
        <v>1083</v>
      </c>
      <c r="AC397">
        <f t="shared" si="6"/>
        <v>15</v>
      </c>
    </row>
    <row r="398" spans="1:29" x14ac:dyDescent="0.25">
      <c r="A398" t="s">
        <v>494</v>
      </c>
      <c r="B398" t="s">
        <v>495</v>
      </c>
      <c r="C398" s="1">
        <v>45689</v>
      </c>
      <c r="D398">
        <v>45</v>
      </c>
      <c r="E398" t="str">
        <f>IF(Table1[[#This Row],[Age]]&lt;=19,"Teenager",
 IF(Table1[[#This Row],[Age]]&lt;=29,"Young Adult",
 IF(Table1[[#This Row],[Age]]&lt;=39,"Adult",
 IF(Table1[[#This Row],[Age]]&lt;=54,"Middle-Aged Adult",
 IF(Table1[[#This Row],[Age]]&lt;=64,"Pre-Retirement",
 "Senior/Retiree")))))</f>
        <v>Middle-Aged Adult</v>
      </c>
      <c r="F398" t="s">
        <v>49</v>
      </c>
      <c r="G398" t="e">
        <f>VLOOKUP(Table1[[#This Row],[State]],#REF!,2,FALSE)</f>
        <v>#REF!</v>
      </c>
      <c r="H398" t="s">
        <v>29</v>
      </c>
      <c r="I398">
        <f>COUNTIF(A:A,Table1[[#This Row],[Customer ID]])</f>
        <v>2</v>
      </c>
      <c r="J398" t="str">
        <f>IF(Table1[[#This Row],[Device Count]]&gt;1,"Multiple Devices", "Single Device")</f>
        <v>Multiple Devices</v>
      </c>
      <c r="K398" t="s">
        <v>30</v>
      </c>
      <c r="L398" s="26">
        <v>5</v>
      </c>
      <c r="M398" t="s">
        <v>55</v>
      </c>
      <c r="N398">
        <v>53</v>
      </c>
      <c r="O39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398" t="s">
        <v>193</v>
      </c>
      <c r="Q398" s="2">
        <v>6500</v>
      </c>
      <c r="R398">
        <v>17</v>
      </c>
      <c r="S398" s="3">
        <v>110500</v>
      </c>
      <c r="T398" s="3">
        <f>SUMIF(A:A,Table1[[#This Row],[Customer ID]],S:S)</f>
        <v>128500</v>
      </c>
      <c r="U398" s="3" t="str" cm="1">
        <f t="array" ref="U398">_xlfn.SWITCH(TRUE,
Table1[[#This Row],[Total user revenue]]&gt;=1500000,"High-Premium",
Table1[[#This Row],[Total user revenue]]&gt;=500000,"Premium",
Table1[[#This Row],[Total user revenue]]&gt;=100000,"Standard",
"Basic")</f>
        <v>Standard</v>
      </c>
      <c r="V398" s="32">
        <f>SUMIF(A:A,Table1[[#This Row],[Customer ID]],W:W)</f>
        <v>130.70999999999998</v>
      </c>
      <c r="W398">
        <v>114.46</v>
      </c>
      <c r="X398" t="s">
        <v>39</v>
      </c>
      <c r="Y398" s="6">
        <f>COUNTIFS(Table1[MTN Device],Table1[[#This Row],[MTN Device]],Table1[Customer Churn Status],"Yes")/COUNTIF(Table1[MTN Device],Table1[[#This Row],[MTN Device]])</f>
        <v>0.3122923588039867</v>
      </c>
      <c r="Z398">
        <f>IF(Table1[[#This Row],[Customer Churn Status]]="Yes", 1, 0)</f>
        <v>0</v>
      </c>
      <c r="AA398" t="str">
        <f>IF(Table1[[#This Row],[Reasons for Churn]]= "No reason", "No Reason", "Churned")</f>
        <v>No Reason</v>
      </c>
      <c r="AB398" t="s">
        <v>1083</v>
      </c>
      <c r="AC398">
        <f t="shared" si="6"/>
        <v>15</v>
      </c>
    </row>
    <row r="399" spans="1:29" x14ac:dyDescent="0.25">
      <c r="A399" t="s">
        <v>496</v>
      </c>
      <c r="B399" t="s">
        <v>497</v>
      </c>
      <c r="C399" s="1">
        <v>45689</v>
      </c>
      <c r="D399">
        <v>31</v>
      </c>
      <c r="E399" t="str">
        <f>IF(Table1[[#This Row],[Age]]&lt;=19,"Teenager",
 IF(Table1[[#This Row],[Age]]&lt;=29,"Young Adult",
 IF(Table1[[#This Row],[Age]]&lt;=39,"Adult",
 IF(Table1[[#This Row],[Age]]&lt;=54,"Middle-Aged Adult",
 IF(Table1[[#This Row],[Age]]&lt;=64,"Pre-Retirement",
 "Senior/Retiree")))))</f>
        <v>Adult</v>
      </c>
      <c r="F399" t="s">
        <v>198</v>
      </c>
      <c r="G399" t="e">
        <f>VLOOKUP(Table1[[#This Row],[State]],#REF!,2,FALSE)</f>
        <v>#REF!</v>
      </c>
      <c r="H399" t="s">
        <v>29</v>
      </c>
      <c r="I399">
        <f>COUNTIF(A:A,Table1[[#This Row],[Customer ID]])</f>
        <v>1</v>
      </c>
      <c r="J399" t="str">
        <f>IF(Table1[[#This Row],[Device Count]]&gt;1,"Multiple Devices", "Single Device")</f>
        <v>Single Device</v>
      </c>
      <c r="K399" t="s">
        <v>21</v>
      </c>
      <c r="L399" s="26">
        <v>2</v>
      </c>
      <c r="M399" t="s">
        <v>22</v>
      </c>
      <c r="N399">
        <v>11</v>
      </c>
      <c r="O39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399" t="s">
        <v>72</v>
      </c>
      <c r="Q399" s="2">
        <v>350</v>
      </c>
      <c r="R399">
        <v>5</v>
      </c>
      <c r="S399" s="3">
        <v>1750</v>
      </c>
      <c r="T399" s="3">
        <f>SUMIF(A:A,Table1[[#This Row],[Customer ID]],S:S)</f>
        <v>1750</v>
      </c>
      <c r="U399" s="3" t="str" cm="1">
        <f t="array" ref="U399">_xlfn.SWITCH(TRUE,
Table1[[#This Row],[Total user revenue]]&gt;=1500000,"High-Premium",
Table1[[#This Row],[Total user revenue]]&gt;=500000,"Premium",
Table1[[#This Row],[Total user revenue]]&gt;=100000,"Standard",
"Basic")</f>
        <v>Basic</v>
      </c>
      <c r="V399" s="32">
        <f>SUMIF(A:A,Table1[[#This Row],[Customer ID]],W:W)</f>
        <v>199.46</v>
      </c>
      <c r="W399">
        <v>199.46</v>
      </c>
      <c r="X399" t="s">
        <v>24</v>
      </c>
      <c r="Y399" s="6">
        <f>COUNTIFS(Table1[MTN Device],Table1[[#This Row],[MTN Device]],Table1[Customer Churn Status],"Yes")/COUNTIF(Table1[MTN Device],Table1[[#This Row],[MTN Device]])</f>
        <v>0.3122923588039867</v>
      </c>
      <c r="Z399">
        <f>IF(Table1[[#This Row],[Customer Churn Status]]="Yes", 1, 0)</f>
        <v>1</v>
      </c>
      <c r="AA399" t="str">
        <f>IF(Table1[[#This Row],[Reasons for Churn]]= "No reason", "No Reason", "Churned")</f>
        <v>Churned</v>
      </c>
      <c r="AB399" t="s">
        <v>167</v>
      </c>
      <c r="AC399">
        <f t="shared" si="6"/>
        <v>75</v>
      </c>
    </row>
    <row r="400" spans="1:29" x14ac:dyDescent="0.25">
      <c r="A400" t="s">
        <v>498</v>
      </c>
      <c r="B400" t="s">
        <v>499</v>
      </c>
      <c r="C400" s="1">
        <v>45689</v>
      </c>
      <c r="D400">
        <v>56</v>
      </c>
      <c r="E400" t="str">
        <f>IF(Table1[[#This Row],[Age]]&lt;=19,"Teenager",
 IF(Table1[[#This Row],[Age]]&lt;=29,"Young Adult",
 IF(Table1[[#This Row],[Age]]&lt;=39,"Adult",
 IF(Table1[[#This Row],[Age]]&lt;=54,"Middle-Aged Adult",
 IF(Table1[[#This Row],[Age]]&lt;=64,"Pre-Retirement",
 "Senior/Retiree")))))</f>
        <v>Pre-Retirement</v>
      </c>
      <c r="F400" t="s">
        <v>146</v>
      </c>
      <c r="G400" t="e">
        <f>VLOOKUP(Table1[[#This Row],[State]],#REF!,2,FALSE)</f>
        <v>#REF!</v>
      </c>
      <c r="H400" t="s">
        <v>29</v>
      </c>
      <c r="I400">
        <f>COUNTIF(A:A,Table1[[#This Row],[Customer ID]])</f>
        <v>2</v>
      </c>
      <c r="J400" t="str">
        <f>IF(Table1[[#This Row],[Device Count]]&gt;1,"Multiple Devices", "Single Device")</f>
        <v>Multiple Devices</v>
      </c>
      <c r="K400" t="s">
        <v>21</v>
      </c>
      <c r="L400" s="26">
        <v>5</v>
      </c>
      <c r="M400" t="s">
        <v>55</v>
      </c>
      <c r="N400">
        <v>25</v>
      </c>
      <c r="O40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00" t="s">
        <v>193</v>
      </c>
      <c r="Q400" s="2">
        <v>6500</v>
      </c>
      <c r="R400">
        <v>4</v>
      </c>
      <c r="S400" s="3">
        <v>26000</v>
      </c>
      <c r="T400" s="3">
        <f>SUMIF(A:A,Table1[[#This Row],[Customer ID]],S:S)</f>
        <v>301500</v>
      </c>
      <c r="U400" s="3" t="str" cm="1">
        <f t="array" ref="U400">_xlfn.SWITCH(TRUE,
Table1[[#This Row],[Total user revenue]]&gt;=1500000,"High-Premium",
Table1[[#This Row],[Total user revenue]]&gt;=500000,"Premium",
Table1[[#This Row],[Total user revenue]]&gt;=100000,"Standard",
"Basic")</f>
        <v>Standard</v>
      </c>
      <c r="V400" s="32">
        <f>SUMIF(A:A,Table1[[#This Row],[Customer ID]],W:W)</f>
        <v>186.79999999999998</v>
      </c>
      <c r="W400">
        <v>156.44999999999999</v>
      </c>
      <c r="X400" t="s">
        <v>39</v>
      </c>
      <c r="Y400" s="6">
        <f>COUNTIFS(Table1[MTN Device],Table1[[#This Row],[MTN Device]],Table1[Customer Churn Status],"Yes")/COUNTIF(Table1[MTN Device],Table1[[#This Row],[MTN Device]])</f>
        <v>0.3122923588039867</v>
      </c>
      <c r="Z400">
        <f>IF(Table1[[#This Row],[Customer Churn Status]]="Yes", 1, 0)</f>
        <v>0</v>
      </c>
      <c r="AA400" t="str">
        <f>IF(Table1[[#This Row],[Reasons for Churn]]= "No reason", "No Reason", "Churned")</f>
        <v>No Reason</v>
      </c>
      <c r="AB400" t="s">
        <v>1083</v>
      </c>
      <c r="AC400">
        <f t="shared" si="6"/>
        <v>25</v>
      </c>
    </row>
    <row r="401" spans="1:29" x14ac:dyDescent="0.25">
      <c r="A401" t="s">
        <v>498</v>
      </c>
      <c r="B401" t="s">
        <v>499</v>
      </c>
      <c r="C401" s="1">
        <v>45689</v>
      </c>
      <c r="D401">
        <v>56</v>
      </c>
      <c r="E401" t="str">
        <f>IF(Table1[[#This Row],[Age]]&lt;=19,"Teenager",
 IF(Table1[[#This Row],[Age]]&lt;=29,"Young Adult",
 IF(Table1[[#This Row],[Age]]&lt;=39,"Adult",
 IF(Table1[[#This Row],[Age]]&lt;=54,"Middle-Aged Adult",
 IF(Table1[[#This Row],[Age]]&lt;=64,"Pre-Retirement",
 "Senior/Retiree")))))</f>
        <v>Pre-Retirement</v>
      </c>
      <c r="F401" t="s">
        <v>146</v>
      </c>
      <c r="G401" t="e">
        <f>VLOOKUP(Table1[[#This Row],[State]],#REF!,2,FALSE)</f>
        <v>#REF!</v>
      </c>
      <c r="H401" t="s">
        <v>41</v>
      </c>
      <c r="I401">
        <f>COUNTIF(A:A,Table1[[#This Row],[Customer ID]])</f>
        <v>2</v>
      </c>
      <c r="J401" t="str">
        <f>IF(Table1[[#This Row],[Device Count]]&gt;1,"Multiple Devices", "Single Device")</f>
        <v>Multiple Devices</v>
      </c>
      <c r="K401" t="s">
        <v>21</v>
      </c>
      <c r="L401" s="26">
        <v>5</v>
      </c>
      <c r="M401" t="s">
        <v>55</v>
      </c>
      <c r="N401">
        <v>25</v>
      </c>
      <c r="O40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01" t="s">
        <v>71</v>
      </c>
      <c r="Q401" s="2">
        <v>14500</v>
      </c>
      <c r="R401">
        <v>19</v>
      </c>
      <c r="S401" s="3">
        <v>275500</v>
      </c>
      <c r="T401" s="3">
        <f>SUMIF(A:A,Table1[[#This Row],[Customer ID]],S:S)</f>
        <v>301500</v>
      </c>
      <c r="U401" s="3" t="str" cm="1">
        <f t="array" ref="U401">_xlfn.SWITCH(TRUE,
Table1[[#This Row],[Total user revenue]]&gt;=1500000,"High-Premium",
Table1[[#This Row],[Total user revenue]]&gt;=500000,"Premium",
Table1[[#This Row],[Total user revenue]]&gt;=100000,"Standard",
"Basic")</f>
        <v>Standard</v>
      </c>
      <c r="V401" s="32">
        <f>SUMIF(A:A,Table1[[#This Row],[Customer ID]],W:W)</f>
        <v>186.79999999999998</v>
      </c>
      <c r="W401">
        <v>30.35</v>
      </c>
      <c r="X401" t="s">
        <v>39</v>
      </c>
      <c r="Y401" s="6">
        <f>COUNTIFS(Table1[MTN Device],Table1[[#This Row],[MTN Device]],Table1[Customer Churn Status],"Yes")/COUNTIF(Table1[MTN Device],Table1[[#This Row],[MTN Device]])</f>
        <v>0.26754385964912281</v>
      </c>
      <c r="Z401">
        <f>IF(Table1[[#This Row],[Customer Churn Status]]="Yes", 1, 0)</f>
        <v>0</v>
      </c>
      <c r="AA401" t="str">
        <f>IF(Table1[[#This Row],[Reasons for Churn]]= "No reason", "No Reason", "Churned")</f>
        <v>No Reason</v>
      </c>
      <c r="AB401" t="s">
        <v>1083</v>
      </c>
      <c r="AC401">
        <f t="shared" si="6"/>
        <v>25</v>
      </c>
    </row>
    <row r="402" spans="1:29" x14ac:dyDescent="0.25">
      <c r="A402" t="s">
        <v>500</v>
      </c>
      <c r="B402" t="s">
        <v>501</v>
      </c>
      <c r="C402" s="1">
        <v>45717</v>
      </c>
      <c r="D402">
        <v>29</v>
      </c>
      <c r="E402" t="str">
        <f>IF(Table1[[#This Row],[Age]]&lt;=19,"Teenager",
 IF(Table1[[#This Row],[Age]]&lt;=29,"Young Adult",
 IF(Table1[[#This Row],[Age]]&lt;=39,"Adult",
 IF(Table1[[#This Row],[Age]]&lt;=54,"Middle-Aged Adult",
 IF(Table1[[#This Row],[Age]]&lt;=64,"Pre-Retirement",
 "Senior/Retiree")))))</f>
        <v>Young Adult</v>
      </c>
      <c r="F402" t="s">
        <v>95</v>
      </c>
      <c r="G402" t="e">
        <f>VLOOKUP(Table1[[#This Row],[State]],#REF!,2,FALSE)</f>
        <v>#REF!</v>
      </c>
      <c r="H402" t="s">
        <v>29</v>
      </c>
      <c r="I402">
        <f>COUNTIF(A:A,Table1[[#This Row],[Customer ID]])</f>
        <v>2</v>
      </c>
      <c r="J402" t="str">
        <f>IF(Table1[[#This Row],[Device Count]]&gt;1,"Multiple Devices", "Single Device")</f>
        <v>Multiple Devices</v>
      </c>
      <c r="K402" t="s">
        <v>30</v>
      </c>
      <c r="L402" s="26">
        <v>4</v>
      </c>
      <c r="M402" t="s">
        <v>114</v>
      </c>
      <c r="N402">
        <v>56</v>
      </c>
      <c r="O40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02" t="s">
        <v>164</v>
      </c>
      <c r="Q402" s="2">
        <v>600</v>
      </c>
      <c r="R402">
        <v>5</v>
      </c>
      <c r="S402" s="3">
        <v>3000</v>
      </c>
      <c r="T402" s="3">
        <f>SUMIF(A:A,Table1[[#This Row],[Customer ID]],S:S)</f>
        <v>315000</v>
      </c>
      <c r="U402" s="3" t="str" cm="1">
        <f t="array" ref="U402">_xlfn.SWITCH(TRUE,
Table1[[#This Row],[Total user revenue]]&gt;=1500000,"High-Premium",
Table1[[#This Row],[Total user revenue]]&gt;=500000,"Premium",
Table1[[#This Row],[Total user revenue]]&gt;=100000,"Standard",
"Basic")</f>
        <v>Standard</v>
      </c>
      <c r="V402" s="32">
        <f>SUMIF(A:A,Table1[[#This Row],[Customer ID]],W:W)</f>
        <v>177.38</v>
      </c>
      <c r="W402">
        <v>55.45</v>
      </c>
      <c r="X402" t="s">
        <v>24</v>
      </c>
      <c r="Y402" s="6">
        <f>COUNTIFS(Table1[MTN Device],Table1[[#This Row],[MTN Device]],Table1[Customer Churn Status],"Yes")/COUNTIF(Table1[MTN Device],Table1[[#This Row],[MTN Device]])</f>
        <v>0.3122923588039867</v>
      </c>
      <c r="Z402">
        <f>IF(Table1[[#This Row],[Customer Churn Status]]="Yes", 1, 0)</f>
        <v>1</v>
      </c>
      <c r="AA402" t="str">
        <f>IF(Table1[[#This Row],[Reasons for Churn]]= "No reason", "No Reason", "Churned")</f>
        <v>Churned</v>
      </c>
      <c r="AB402" t="s">
        <v>284</v>
      </c>
      <c r="AC402">
        <f t="shared" si="6"/>
        <v>30</v>
      </c>
    </row>
    <row r="403" spans="1:29" x14ac:dyDescent="0.25">
      <c r="A403" t="s">
        <v>500</v>
      </c>
      <c r="B403" t="s">
        <v>501</v>
      </c>
      <c r="C403" s="1">
        <v>45717</v>
      </c>
      <c r="D403">
        <v>29</v>
      </c>
      <c r="E403" t="str">
        <f>IF(Table1[[#This Row],[Age]]&lt;=19,"Teenager",
 IF(Table1[[#This Row],[Age]]&lt;=29,"Young Adult",
 IF(Table1[[#This Row],[Age]]&lt;=39,"Adult",
 IF(Table1[[#This Row],[Age]]&lt;=54,"Middle-Aged Adult",
 IF(Table1[[#This Row],[Age]]&lt;=64,"Pre-Retirement",
 "Senior/Retiree")))))</f>
        <v>Young Adult</v>
      </c>
      <c r="F403" t="s">
        <v>95</v>
      </c>
      <c r="G403" t="e">
        <f>VLOOKUP(Table1[[#This Row],[State]],#REF!,2,FALSE)</f>
        <v>#REF!</v>
      </c>
      <c r="H403" t="s">
        <v>41</v>
      </c>
      <c r="I403">
        <f>COUNTIF(A:A,Table1[[#This Row],[Customer ID]])</f>
        <v>2</v>
      </c>
      <c r="J403" t="str">
        <f>IF(Table1[[#This Row],[Device Count]]&gt;1,"Multiple Devices", "Single Device")</f>
        <v>Multiple Devices</v>
      </c>
      <c r="K403" t="s">
        <v>30</v>
      </c>
      <c r="L403" s="26">
        <v>4</v>
      </c>
      <c r="M403" t="s">
        <v>114</v>
      </c>
      <c r="N403">
        <v>56</v>
      </c>
      <c r="O40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03" t="s">
        <v>62</v>
      </c>
      <c r="Q403" s="2">
        <v>24000</v>
      </c>
      <c r="R403">
        <v>13</v>
      </c>
      <c r="S403" s="3">
        <v>312000</v>
      </c>
      <c r="T403" s="3">
        <f>SUMIF(A:A,Table1[[#This Row],[Customer ID]],S:S)</f>
        <v>315000</v>
      </c>
      <c r="U403" s="3" t="str" cm="1">
        <f t="array" ref="U403">_xlfn.SWITCH(TRUE,
Table1[[#This Row],[Total user revenue]]&gt;=1500000,"High-Premium",
Table1[[#This Row],[Total user revenue]]&gt;=500000,"Premium",
Table1[[#This Row],[Total user revenue]]&gt;=100000,"Standard",
"Basic")</f>
        <v>Standard</v>
      </c>
      <c r="V403" s="32">
        <f>SUMIF(A:A,Table1[[#This Row],[Customer ID]],W:W)</f>
        <v>177.38</v>
      </c>
      <c r="W403">
        <v>121.93</v>
      </c>
      <c r="X403" t="s">
        <v>24</v>
      </c>
      <c r="Y403" s="6">
        <f>COUNTIFS(Table1[MTN Device],Table1[[#This Row],[MTN Device]],Table1[Customer Churn Status],"Yes")/COUNTIF(Table1[MTN Device],Table1[[#This Row],[MTN Device]])</f>
        <v>0.26754385964912281</v>
      </c>
      <c r="Z403">
        <f>IF(Table1[[#This Row],[Customer Churn Status]]="Yes", 1, 0)</f>
        <v>1</v>
      </c>
      <c r="AA403" t="str">
        <f>IF(Table1[[#This Row],[Reasons for Churn]]= "No reason", "No Reason", "Churned")</f>
        <v>Churned</v>
      </c>
      <c r="AB403" t="s">
        <v>284</v>
      </c>
      <c r="AC403">
        <f t="shared" si="6"/>
        <v>30</v>
      </c>
    </row>
    <row r="404" spans="1:29" x14ac:dyDescent="0.25">
      <c r="A404" t="s">
        <v>502</v>
      </c>
      <c r="B404" t="s">
        <v>503</v>
      </c>
      <c r="C404" s="1">
        <v>45689</v>
      </c>
      <c r="D404">
        <v>66</v>
      </c>
      <c r="E404" t="str">
        <f>IF(Table1[[#This Row],[Age]]&lt;=19,"Teenager",
 IF(Table1[[#This Row],[Age]]&lt;=29,"Young Adult",
 IF(Table1[[#This Row],[Age]]&lt;=39,"Adult",
 IF(Table1[[#This Row],[Age]]&lt;=54,"Middle-Aged Adult",
 IF(Table1[[#This Row],[Age]]&lt;=64,"Pre-Retirement",
 "Senior/Retiree")))))</f>
        <v>Senior/Retiree</v>
      </c>
      <c r="F404" t="s">
        <v>157</v>
      </c>
      <c r="G404" t="e">
        <f>VLOOKUP(Table1[[#This Row],[State]],#REF!,2,FALSE)</f>
        <v>#REF!</v>
      </c>
      <c r="H404" t="s">
        <v>36</v>
      </c>
      <c r="I404">
        <f>COUNTIF(A:A,Table1[[#This Row],[Customer ID]])</f>
        <v>1</v>
      </c>
      <c r="J404" t="str">
        <f>IF(Table1[[#This Row],[Device Count]]&gt;1,"Multiple Devices", "Single Device")</f>
        <v>Single Device</v>
      </c>
      <c r="K404" t="s">
        <v>21</v>
      </c>
      <c r="L404" s="26">
        <v>3</v>
      </c>
      <c r="M404" t="s">
        <v>50</v>
      </c>
      <c r="N404">
        <v>4</v>
      </c>
      <c r="O40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404" t="s">
        <v>62</v>
      </c>
      <c r="Q404" s="2">
        <v>24000</v>
      </c>
      <c r="R404">
        <v>16</v>
      </c>
      <c r="S404" s="3">
        <v>384000</v>
      </c>
      <c r="T404" s="3">
        <f>SUMIF(A:A,Table1[[#This Row],[Customer ID]],S:S)</f>
        <v>384000</v>
      </c>
      <c r="U404" s="3" t="str" cm="1">
        <f t="array" ref="U404">_xlfn.SWITCH(TRUE,
Table1[[#This Row],[Total user revenue]]&gt;=1500000,"High-Premium",
Table1[[#This Row],[Total user revenue]]&gt;=500000,"Premium",
Table1[[#This Row],[Total user revenue]]&gt;=100000,"Standard",
"Basic")</f>
        <v>Standard</v>
      </c>
      <c r="V404" s="32">
        <f>SUMIF(A:A,Table1[[#This Row],[Customer ID]],W:W)</f>
        <v>62.53</v>
      </c>
      <c r="W404">
        <v>62.53</v>
      </c>
      <c r="X404" t="s">
        <v>39</v>
      </c>
      <c r="Y404" s="6">
        <f>COUNTIFS(Table1[MTN Device],Table1[[#This Row],[MTN Device]],Table1[Customer Churn Status],"Yes")/COUNTIF(Table1[MTN Device],Table1[[#This Row],[MTN Device]])</f>
        <v>0.27947598253275108</v>
      </c>
      <c r="Z404">
        <f>IF(Table1[[#This Row],[Customer Churn Status]]="Yes", 1, 0)</f>
        <v>0</v>
      </c>
      <c r="AA404" t="str">
        <f>IF(Table1[[#This Row],[Reasons for Churn]]= "No reason", "No Reason", "Churned")</f>
        <v>No Reason</v>
      </c>
      <c r="AB404" t="s">
        <v>1083</v>
      </c>
      <c r="AC404">
        <f t="shared" si="6"/>
        <v>45</v>
      </c>
    </row>
    <row r="405" spans="1:29" x14ac:dyDescent="0.25">
      <c r="A405" t="s">
        <v>504</v>
      </c>
      <c r="B405" t="s">
        <v>505</v>
      </c>
      <c r="C405" s="1">
        <v>45689</v>
      </c>
      <c r="D405">
        <v>45</v>
      </c>
      <c r="E405" t="str">
        <f>IF(Table1[[#This Row],[Age]]&lt;=19,"Teenager",
 IF(Table1[[#This Row],[Age]]&lt;=29,"Young Adult",
 IF(Table1[[#This Row],[Age]]&lt;=39,"Adult",
 IF(Table1[[#This Row],[Age]]&lt;=54,"Middle-Aged Adult",
 IF(Table1[[#This Row],[Age]]&lt;=64,"Pre-Retirement",
 "Senior/Retiree")))))</f>
        <v>Middle-Aged Adult</v>
      </c>
      <c r="F405" t="s">
        <v>140</v>
      </c>
      <c r="G405" t="e">
        <f>VLOOKUP(Table1[[#This Row],[State]],#REF!,2,FALSE)</f>
        <v>#REF!</v>
      </c>
      <c r="H405" t="s">
        <v>41</v>
      </c>
      <c r="I405">
        <f>COUNTIF(A:A,Table1[[#This Row],[Customer ID]])</f>
        <v>3</v>
      </c>
      <c r="J405" t="str">
        <f>IF(Table1[[#This Row],[Device Count]]&gt;1,"Multiple Devices", "Single Device")</f>
        <v>Multiple Devices</v>
      </c>
      <c r="K405" t="s">
        <v>30</v>
      </c>
      <c r="L405" s="26">
        <v>3</v>
      </c>
      <c r="M405" t="s">
        <v>50</v>
      </c>
      <c r="N405">
        <v>48</v>
      </c>
      <c r="O40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05" t="s">
        <v>38</v>
      </c>
      <c r="Q405" s="2">
        <v>20000</v>
      </c>
      <c r="R405">
        <v>14</v>
      </c>
      <c r="S405" s="3">
        <v>280000</v>
      </c>
      <c r="T405" s="3">
        <f>SUMIF(A:A,Table1[[#This Row],[Customer ID]],S:S)</f>
        <v>442000</v>
      </c>
      <c r="U405" s="3" t="str" cm="1">
        <f t="array" ref="U405">_xlfn.SWITCH(TRUE,
Table1[[#This Row],[Total user revenue]]&gt;=1500000,"High-Premium",
Table1[[#This Row],[Total user revenue]]&gt;=500000,"Premium",
Table1[[#This Row],[Total user revenue]]&gt;=100000,"Standard",
"Basic")</f>
        <v>Standard</v>
      </c>
      <c r="V405" s="32">
        <f>SUMIF(A:A,Table1[[#This Row],[Customer ID]],W:W)</f>
        <v>438.05</v>
      </c>
      <c r="W405">
        <v>182.73</v>
      </c>
      <c r="X405" t="s">
        <v>24</v>
      </c>
      <c r="Y405" s="6">
        <f>COUNTIFS(Table1[MTN Device],Table1[[#This Row],[MTN Device]],Table1[Customer Churn Status],"Yes")/COUNTIF(Table1[MTN Device],Table1[[#This Row],[MTN Device]])</f>
        <v>0.26754385964912281</v>
      </c>
      <c r="Z405">
        <f>IF(Table1[[#This Row],[Customer Churn Status]]="Yes", 1, 0)</f>
        <v>1</v>
      </c>
      <c r="AA405" t="str">
        <f>IF(Table1[[#This Row],[Reasons for Churn]]= "No reason", "No Reason", "Churned")</f>
        <v>Churned</v>
      </c>
      <c r="AB405" t="s">
        <v>167</v>
      </c>
      <c r="AC405">
        <f t="shared" si="6"/>
        <v>45</v>
      </c>
    </row>
    <row r="406" spans="1:29" x14ac:dyDescent="0.25">
      <c r="A406" t="s">
        <v>504</v>
      </c>
      <c r="B406" t="s">
        <v>505</v>
      </c>
      <c r="C406" s="1">
        <v>45689</v>
      </c>
      <c r="D406">
        <v>45</v>
      </c>
      <c r="E406" t="str">
        <f>IF(Table1[[#This Row],[Age]]&lt;=19,"Teenager",
 IF(Table1[[#This Row],[Age]]&lt;=29,"Young Adult",
 IF(Table1[[#This Row],[Age]]&lt;=39,"Adult",
 IF(Table1[[#This Row],[Age]]&lt;=54,"Middle-Aged Adult",
 IF(Table1[[#This Row],[Age]]&lt;=64,"Pre-Retirement",
 "Senior/Retiree")))))</f>
        <v>Middle-Aged Adult</v>
      </c>
      <c r="F406" t="s">
        <v>140</v>
      </c>
      <c r="G406" t="e">
        <f>VLOOKUP(Table1[[#This Row],[State]],#REF!,2,FALSE)</f>
        <v>#REF!</v>
      </c>
      <c r="H406" t="s">
        <v>29</v>
      </c>
      <c r="I406">
        <f>COUNTIF(A:A,Table1[[#This Row],[Customer ID]])</f>
        <v>3</v>
      </c>
      <c r="J406" t="str">
        <f>IF(Table1[[#This Row],[Device Count]]&gt;1,"Multiple Devices", "Single Device")</f>
        <v>Multiple Devices</v>
      </c>
      <c r="K406" t="s">
        <v>30</v>
      </c>
      <c r="L406" s="26">
        <v>3</v>
      </c>
      <c r="M406" t="s">
        <v>50</v>
      </c>
      <c r="N406">
        <v>48</v>
      </c>
      <c r="O40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06" t="s">
        <v>31</v>
      </c>
      <c r="Q406" s="2">
        <v>5500</v>
      </c>
      <c r="R406">
        <v>12</v>
      </c>
      <c r="S406" s="3">
        <v>66000</v>
      </c>
      <c r="T406" s="3">
        <f>SUMIF(A:A,Table1[[#This Row],[Customer ID]],S:S)</f>
        <v>442000</v>
      </c>
      <c r="U406" s="3" t="str" cm="1">
        <f t="array" ref="U406">_xlfn.SWITCH(TRUE,
Table1[[#This Row],[Total user revenue]]&gt;=1500000,"High-Premium",
Table1[[#This Row],[Total user revenue]]&gt;=500000,"Premium",
Table1[[#This Row],[Total user revenue]]&gt;=100000,"Standard",
"Basic")</f>
        <v>Standard</v>
      </c>
      <c r="V406" s="32">
        <f>SUMIF(A:A,Table1[[#This Row],[Customer ID]],W:W)</f>
        <v>438.05</v>
      </c>
      <c r="W406">
        <v>152.02000000000001</v>
      </c>
      <c r="X406" t="s">
        <v>24</v>
      </c>
      <c r="Y406" s="6">
        <f>COUNTIFS(Table1[MTN Device],Table1[[#This Row],[MTN Device]],Table1[Customer Churn Status],"Yes")/COUNTIF(Table1[MTN Device],Table1[[#This Row],[MTN Device]])</f>
        <v>0.3122923588039867</v>
      </c>
      <c r="Z406">
        <f>IF(Table1[[#This Row],[Customer Churn Status]]="Yes", 1, 0)</f>
        <v>1</v>
      </c>
      <c r="AA406" t="str">
        <f>IF(Table1[[#This Row],[Reasons for Churn]]= "No reason", "No Reason", "Churned")</f>
        <v>Churned</v>
      </c>
      <c r="AB406" t="s">
        <v>167</v>
      </c>
      <c r="AC406">
        <f t="shared" si="6"/>
        <v>45</v>
      </c>
    </row>
    <row r="407" spans="1:29" x14ac:dyDescent="0.25">
      <c r="A407" t="s">
        <v>504</v>
      </c>
      <c r="B407" t="s">
        <v>505</v>
      </c>
      <c r="C407" s="1">
        <v>45689</v>
      </c>
      <c r="D407">
        <v>45</v>
      </c>
      <c r="E407" t="str">
        <f>IF(Table1[[#This Row],[Age]]&lt;=19,"Teenager",
 IF(Table1[[#This Row],[Age]]&lt;=29,"Young Adult",
 IF(Table1[[#This Row],[Age]]&lt;=39,"Adult",
 IF(Table1[[#This Row],[Age]]&lt;=54,"Middle-Aged Adult",
 IF(Table1[[#This Row],[Age]]&lt;=64,"Pre-Retirement",
 "Senior/Retiree")))))</f>
        <v>Middle-Aged Adult</v>
      </c>
      <c r="F407" t="s">
        <v>140</v>
      </c>
      <c r="G407" t="e">
        <f>VLOOKUP(Table1[[#This Row],[State]],#REF!,2,FALSE)</f>
        <v>#REF!</v>
      </c>
      <c r="H407" t="s">
        <v>20</v>
      </c>
      <c r="I407">
        <f>COUNTIF(A:A,Table1[[#This Row],[Customer ID]])</f>
        <v>3</v>
      </c>
      <c r="J407" t="str">
        <f>IF(Table1[[#This Row],[Device Count]]&gt;1,"Multiple Devices", "Single Device")</f>
        <v>Multiple Devices</v>
      </c>
      <c r="K407" t="s">
        <v>30</v>
      </c>
      <c r="L407" s="26">
        <v>3</v>
      </c>
      <c r="M407" t="s">
        <v>50</v>
      </c>
      <c r="N407">
        <v>48</v>
      </c>
      <c r="O40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07" t="s">
        <v>58</v>
      </c>
      <c r="Q407" s="2">
        <v>16000</v>
      </c>
      <c r="R407">
        <v>6</v>
      </c>
      <c r="S407" s="3">
        <v>96000</v>
      </c>
      <c r="T407" s="3">
        <f>SUMIF(A:A,Table1[[#This Row],[Customer ID]],S:S)</f>
        <v>442000</v>
      </c>
      <c r="U407" s="3" t="str" cm="1">
        <f t="array" ref="U407">_xlfn.SWITCH(TRUE,
Table1[[#This Row],[Total user revenue]]&gt;=1500000,"High-Premium",
Table1[[#This Row],[Total user revenue]]&gt;=500000,"Premium",
Table1[[#This Row],[Total user revenue]]&gt;=100000,"Standard",
"Basic")</f>
        <v>Standard</v>
      </c>
      <c r="V407" s="32">
        <f>SUMIF(A:A,Table1[[#This Row],[Customer ID]],W:W)</f>
        <v>438.05</v>
      </c>
      <c r="W407">
        <v>103.3</v>
      </c>
      <c r="X407" t="s">
        <v>24</v>
      </c>
      <c r="Y407" s="6">
        <f>COUNTIFS(Table1[MTN Device],Table1[[#This Row],[MTN Device]],Table1[Customer Churn Status],"Yes")/COUNTIF(Table1[MTN Device],Table1[[#This Row],[MTN Device]])</f>
        <v>0.30092592592592593</v>
      </c>
      <c r="Z407">
        <f>IF(Table1[[#This Row],[Customer Churn Status]]="Yes", 1, 0)</f>
        <v>1</v>
      </c>
      <c r="AA407" t="str">
        <f>IF(Table1[[#This Row],[Reasons for Churn]]= "No reason", "No Reason", "Churned")</f>
        <v>Churned</v>
      </c>
      <c r="AB407" t="s">
        <v>167</v>
      </c>
      <c r="AC407">
        <f t="shared" si="6"/>
        <v>45</v>
      </c>
    </row>
    <row r="408" spans="1:29" x14ac:dyDescent="0.25">
      <c r="A408" t="s">
        <v>506</v>
      </c>
      <c r="B408" t="s">
        <v>507</v>
      </c>
      <c r="C408" s="1">
        <v>45658</v>
      </c>
      <c r="D408">
        <v>55</v>
      </c>
      <c r="E408" t="str">
        <f>IF(Table1[[#This Row],[Age]]&lt;=19,"Teenager",
 IF(Table1[[#This Row],[Age]]&lt;=29,"Young Adult",
 IF(Table1[[#This Row],[Age]]&lt;=39,"Adult",
 IF(Table1[[#This Row],[Age]]&lt;=54,"Middle-Aged Adult",
 IF(Table1[[#This Row],[Age]]&lt;=64,"Pre-Retirement",
 "Senior/Retiree")))))</f>
        <v>Pre-Retirement</v>
      </c>
      <c r="F408" t="s">
        <v>189</v>
      </c>
      <c r="G408" t="e">
        <f>VLOOKUP(Table1[[#This Row],[State]],#REF!,2,FALSE)</f>
        <v>#REF!</v>
      </c>
      <c r="H408" t="s">
        <v>41</v>
      </c>
      <c r="I408">
        <f>COUNTIF(A:A,Table1[[#This Row],[Customer ID]])</f>
        <v>1</v>
      </c>
      <c r="J408" t="str">
        <f>IF(Table1[[#This Row],[Device Count]]&gt;1,"Multiple Devices", "Single Device")</f>
        <v>Single Device</v>
      </c>
      <c r="K408" t="s">
        <v>30</v>
      </c>
      <c r="L408" s="26">
        <v>2</v>
      </c>
      <c r="M408" t="s">
        <v>22</v>
      </c>
      <c r="N408">
        <v>9</v>
      </c>
      <c r="O40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08" t="s">
        <v>38</v>
      </c>
      <c r="Q408" s="2">
        <v>20000</v>
      </c>
      <c r="R408">
        <v>2</v>
      </c>
      <c r="S408" s="3">
        <v>40000</v>
      </c>
      <c r="T408" s="3">
        <f>SUMIF(A:A,Table1[[#This Row],[Customer ID]],S:S)</f>
        <v>40000</v>
      </c>
      <c r="U408" s="3" t="str" cm="1">
        <f t="array" ref="U408">_xlfn.SWITCH(TRUE,
Table1[[#This Row],[Total user revenue]]&gt;=1500000,"High-Premium",
Table1[[#This Row],[Total user revenue]]&gt;=500000,"Premium",
Table1[[#This Row],[Total user revenue]]&gt;=100000,"Standard",
"Basic")</f>
        <v>Basic</v>
      </c>
      <c r="V408" s="32">
        <f>SUMIF(A:A,Table1[[#This Row],[Customer ID]],W:W)</f>
        <v>7.1</v>
      </c>
      <c r="W408">
        <v>7.1</v>
      </c>
      <c r="X408" t="s">
        <v>24</v>
      </c>
      <c r="Y408" s="6">
        <f>COUNTIFS(Table1[MTN Device],Table1[[#This Row],[MTN Device]],Table1[Customer Churn Status],"Yes")/COUNTIF(Table1[MTN Device],Table1[[#This Row],[MTN Device]])</f>
        <v>0.26754385964912281</v>
      </c>
      <c r="Z408">
        <f>IF(Table1[[#This Row],[Customer Churn Status]]="Yes", 1, 0)</f>
        <v>1</v>
      </c>
      <c r="AA408" t="str">
        <f>IF(Table1[[#This Row],[Reasons for Churn]]= "No reason", "No Reason", "Churned")</f>
        <v>Churned</v>
      </c>
      <c r="AB408" t="s">
        <v>32</v>
      </c>
      <c r="AC408">
        <f t="shared" si="6"/>
        <v>65</v>
      </c>
    </row>
    <row r="409" spans="1:29" x14ac:dyDescent="0.25">
      <c r="A409" t="s">
        <v>508</v>
      </c>
      <c r="B409" t="s">
        <v>509</v>
      </c>
      <c r="C409" s="1">
        <v>45689</v>
      </c>
      <c r="D409">
        <v>41</v>
      </c>
      <c r="E409" t="str">
        <f>IF(Table1[[#This Row],[Age]]&lt;=19,"Teenager",
 IF(Table1[[#This Row],[Age]]&lt;=29,"Young Adult",
 IF(Table1[[#This Row],[Age]]&lt;=39,"Adult",
 IF(Table1[[#This Row],[Age]]&lt;=54,"Middle-Aged Adult",
 IF(Table1[[#This Row],[Age]]&lt;=64,"Pre-Retirement",
 "Senior/Retiree")))))</f>
        <v>Middle-Aged Adult</v>
      </c>
      <c r="F409" t="s">
        <v>192</v>
      </c>
      <c r="G409" t="e">
        <f>VLOOKUP(Table1[[#This Row],[State]],#REF!,2,FALSE)</f>
        <v>#REF!</v>
      </c>
      <c r="H409" t="s">
        <v>41</v>
      </c>
      <c r="I409">
        <f>COUNTIF(A:A,Table1[[#This Row],[Customer ID]])</f>
        <v>1</v>
      </c>
      <c r="J409" t="str">
        <f>IF(Table1[[#This Row],[Device Count]]&gt;1,"Multiple Devices", "Single Device")</f>
        <v>Single Device</v>
      </c>
      <c r="K409" t="s">
        <v>30</v>
      </c>
      <c r="L409" s="26">
        <v>5</v>
      </c>
      <c r="M409" t="s">
        <v>55</v>
      </c>
      <c r="N409">
        <v>53</v>
      </c>
      <c r="O40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09" t="s">
        <v>38</v>
      </c>
      <c r="Q409" s="2">
        <v>20000</v>
      </c>
      <c r="R409">
        <v>20</v>
      </c>
      <c r="S409" s="3">
        <v>400000</v>
      </c>
      <c r="T409" s="3">
        <f>SUMIF(A:A,Table1[[#This Row],[Customer ID]],S:S)</f>
        <v>400000</v>
      </c>
      <c r="U409" s="3" t="str" cm="1">
        <f t="array" ref="U409">_xlfn.SWITCH(TRUE,
Table1[[#This Row],[Total user revenue]]&gt;=1500000,"High-Premium",
Table1[[#This Row],[Total user revenue]]&gt;=500000,"Premium",
Table1[[#This Row],[Total user revenue]]&gt;=100000,"Standard",
"Basic")</f>
        <v>Standard</v>
      </c>
      <c r="V409" s="32">
        <f>SUMIF(A:A,Table1[[#This Row],[Customer ID]],W:W)</f>
        <v>74.81</v>
      </c>
      <c r="W409">
        <v>74.81</v>
      </c>
      <c r="X409" t="s">
        <v>39</v>
      </c>
      <c r="Y409" s="6">
        <f>COUNTIFS(Table1[MTN Device],Table1[[#This Row],[MTN Device]],Table1[Customer Churn Status],"Yes")/COUNTIF(Table1[MTN Device],Table1[[#This Row],[MTN Device]])</f>
        <v>0.26754385964912281</v>
      </c>
      <c r="Z409">
        <f>IF(Table1[[#This Row],[Customer Churn Status]]="Yes", 1, 0)</f>
        <v>0</v>
      </c>
      <c r="AA409" t="str">
        <f>IF(Table1[[#This Row],[Reasons for Churn]]= "No reason", "No Reason", "Churned")</f>
        <v>No Reason</v>
      </c>
      <c r="AB409" t="s">
        <v>1083</v>
      </c>
      <c r="AC409">
        <f t="shared" si="6"/>
        <v>15</v>
      </c>
    </row>
    <row r="410" spans="1:29" x14ac:dyDescent="0.25">
      <c r="A410" t="s">
        <v>510</v>
      </c>
      <c r="B410" t="s">
        <v>511</v>
      </c>
      <c r="C410" s="1">
        <v>45689</v>
      </c>
      <c r="D410">
        <v>38</v>
      </c>
      <c r="E410" t="str">
        <f>IF(Table1[[#This Row],[Age]]&lt;=19,"Teenager",
 IF(Table1[[#This Row],[Age]]&lt;=29,"Young Adult",
 IF(Table1[[#This Row],[Age]]&lt;=39,"Adult",
 IF(Table1[[#This Row],[Age]]&lt;=54,"Middle-Aged Adult",
 IF(Table1[[#This Row],[Age]]&lt;=64,"Pre-Retirement",
 "Senior/Retiree")))))</f>
        <v>Adult</v>
      </c>
      <c r="F410" t="s">
        <v>213</v>
      </c>
      <c r="G410" t="e">
        <f>VLOOKUP(Table1[[#This Row],[State]],#REF!,2,FALSE)</f>
        <v>#REF!</v>
      </c>
      <c r="H410" t="s">
        <v>41</v>
      </c>
      <c r="I410">
        <f>COUNTIF(A:A,Table1[[#This Row],[Customer ID]])</f>
        <v>3</v>
      </c>
      <c r="J410" t="str">
        <f>IF(Table1[[#This Row],[Device Count]]&gt;1,"Multiple Devices", "Single Device")</f>
        <v>Multiple Devices</v>
      </c>
      <c r="K410" t="s">
        <v>30</v>
      </c>
      <c r="L410" s="26">
        <v>3</v>
      </c>
      <c r="M410" t="s">
        <v>50</v>
      </c>
      <c r="N410">
        <v>23</v>
      </c>
      <c r="O4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10" t="s">
        <v>71</v>
      </c>
      <c r="Q410" s="2">
        <v>14500</v>
      </c>
      <c r="R410">
        <v>19</v>
      </c>
      <c r="S410" s="3">
        <v>275500</v>
      </c>
      <c r="T410" s="3">
        <f>SUMIF(A:A,Table1[[#This Row],[Customer ID]],S:S)</f>
        <v>316400</v>
      </c>
      <c r="U410" s="3" t="str" cm="1">
        <f t="array" ref="U410">_xlfn.SWITCH(TRUE,
Table1[[#This Row],[Total user revenue]]&gt;=1500000,"High-Premium",
Table1[[#This Row],[Total user revenue]]&gt;=500000,"Premium",
Table1[[#This Row],[Total user revenue]]&gt;=100000,"Standard",
"Basic")</f>
        <v>Standard</v>
      </c>
      <c r="V410" s="32">
        <f>SUMIF(A:A,Table1[[#This Row],[Customer ID]],W:W)</f>
        <v>236.08</v>
      </c>
      <c r="W410">
        <v>10.41</v>
      </c>
      <c r="X410" t="s">
        <v>39</v>
      </c>
      <c r="Y410" s="6">
        <f>COUNTIFS(Table1[MTN Device],Table1[[#This Row],[MTN Device]],Table1[Customer Churn Status],"Yes")/COUNTIF(Table1[MTN Device],Table1[[#This Row],[MTN Device]])</f>
        <v>0.26754385964912281</v>
      </c>
      <c r="Z410">
        <f>IF(Table1[[#This Row],[Customer Churn Status]]="Yes", 1, 0)</f>
        <v>0</v>
      </c>
      <c r="AA410" t="str">
        <f>IF(Table1[[#This Row],[Reasons for Churn]]= "No reason", "No Reason", "Churned")</f>
        <v>No Reason</v>
      </c>
      <c r="AB410" t="s">
        <v>1083</v>
      </c>
      <c r="AC410">
        <f t="shared" si="6"/>
        <v>50</v>
      </c>
    </row>
    <row r="411" spans="1:29" x14ac:dyDescent="0.25">
      <c r="A411" t="s">
        <v>510</v>
      </c>
      <c r="B411" t="s">
        <v>511</v>
      </c>
      <c r="C411" s="1">
        <v>45689</v>
      </c>
      <c r="D411">
        <v>38</v>
      </c>
      <c r="E411" t="str">
        <f>IF(Table1[[#This Row],[Age]]&lt;=19,"Teenager",
 IF(Table1[[#This Row],[Age]]&lt;=29,"Young Adult",
 IF(Table1[[#This Row],[Age]]&lt;=39,"Adult",
 IF(Table1[[#This Row],[Age]]&lt;=54,"Middle-Aged Adult",
 IF(Table1[[#This Row],[Age]]&lt;=64,"Pre-Retirement",
 "Senior/Retiree")))))</f>
        <v>Adult</v>
      </c>
      <c r="F411" t="s">
        <v>213</v>
      </c>
      <c r="G411" t="e">
        <f>VLOOKUP(Table1[[#This Row],[State]],#REF!,2,FALSE)</f>
        <v>#REF!</v>
      </c>
      <c r="H411" t="s">
        <v>29</v>
      </c>
      <c r="I411">
        <f>COUNTIF(A:A,Table1[[#This Row],[Customer ID]])</f>
        <v>3</v>
      </c>
      <c r="J411" t="str">
        <f>IF(Table1[[#This Row],[Device Count]]&gt;1,"Multiple Devices", "Single Device")</f>
        <v>Multiple Devices</v>
      </c>
      <c r="K411" t="s">
        <v>30</v>
      </c>
      <c r="L411" s="26">
        <v>3</v>
      </c>
      <c r="M411" t="s">
        <v>50</v>
      </c>
      <c r="N411">
        <v>23</v>
      </c>
      <c r="O4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11" t="s">
        <v>46</v>
      </c>
      <c r="Q411" s="2">
        <v>4500</v>
      </c>
      <c r="R411">
        <v>8</v>
      </c>
      <c r="S411" s="3">
        <v>36000</v>
      </c>
      <c r="T411" s="3">
        <f>SUMIF(A:A,Table1[[#This Row],[Customer ID]],S:S)</f>
        <v>316400</v>
      </c>
      <c r="U411" s="3" t="str" cm="1">
        <f t="array" ref="U411">_xlfn.SWITCH(TRUE,
Table1[[#This Row],[Total user revenue]]&gt;=1500000,"High-Premium",
Table1[[#This Row],[Total user revenue]]&gt;=500000,"Premium",
Table1[[#This Row],[Total user revenue]]&gt;=100000,"Standard",
"Basic")</f>
        <v>Standard</v>
      </c>
      <c r="V411" s="32">
        <f>SUMIF(A:A,Table1[[#This Row],[Customer ID]],W:W)</f>
        <v>236.08</v>
      </c>
      <c r="W411">
        <v>171.49</v>
      </c>
      <c r="X411" t="s">
        <v>39</v>
      </c>
      <c r="Y411" s="6">
        <f>COUNTIFS(Table1[MTN Device],Table1[[#This Row],[MTN Device]],Table1[Customer Churn Status],"Yes")/COUNTIF(Table1[MTN Device],Table1[[#This Row],[MTN Device]])</f>
        <v>0.3122923588039867</v>
      </c>
      <c r="Z411">
        <f>IF(Table1[[#This Row],[Customer Churn Status]]="Yes", 1, 0)</f>
        <v>0</v>
      </c>
      <c r="AA411" t="str">
        <f>IF(Table1[[#This Row],[Reasons for Churn]]= "No reason", "No Reason", "Churned")</f>
        <v>No Reason</v>
      </c>
      <c r="AB411" t="s">
        <v>1083</v>
      </c>
      <c r="AC411">
        <f t="shared" si="6"/>
        <v>50</v>
      </c>
    </row>
    <row r="412" spans="1:29" x14ac:dyDescent="0.25">
      <c r="A412" t="s">
        <v>510</v>
      </c>
      <c r="B412" t="s">
        <v>511</v>
      </c>
      <c r="C412" s="1">
        <v>45689</v>
      </c>
      <c r="D412">
        <v>38</v>
      </c>
      <c r="E412" t="str">
        <f>IF(Table1[[#This Row],[Age]]&lt;=19,"Teenager",
 IF(Table1[[#This Row],[Age]]&lt;=29,"Young Adult",
 IF(Table1[[#This Row],[Age]]&lt;=39,"Adult",
 IF(Table1[[#This Row],[Age]]&lt;=54,"Middle-Aged Adult",
 IF(Table1[[#This Row],[Age]]&lt;=64,"Pre-Retirement",
 "Senior/Retiree")))))</f>
        <v>Adult</v>
      </c>
      <c r="F412" t="s">
        <v>213</v>
      </c>
      <c r="G412" t="e">
        <f>VLOOKUP(Table1[[#This Row],[State]],#REF!,2,FALSE)</f>
        <v>#REF!</v>
      </c>
      <c r="H412" t="s">
        <v>29</v>
      </c>
      <c r="I412">
        <f>COUNTIF(A:A,Table1[[#This Row],[Customer ID]])</f>
        <v>3</v>
      </c>
      <c r="J412" t="str">
        <f>IF(Table1[[#This Row],[Device Count]]&gt;1,"Multiple Devices", "Single Device")</f>
        <v>Multiple Devices</v>
      </c>
      <c r="K412" t="s">
        <v>30</v>
      </c>
      <c r="L412" s="26">
        <v>3</v>
      </c>
      <c r="M412" t="s">
        <v>50</v>
      </c>
      <c r="N412">
        <v>23</v>
      </c>
      <c r="O4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12" t="s">
        <v>72</v>
      </c>
      <c r="Q412" s="2">
        <v>350</v>
      </c>
      <c r="R412">
        <v>14</v>
      </c>
      <c r="S412" s="3">
        <v>4900</v>
      </c>
      <c r="T412" s="3">
        <f>SUMIF(A:A,Table1[[#This Row],[Customer ID]],S:S)</f>
        <v>316400</v>
      </c>
      <c r="U412" s="3" t="str" cm="1">
        <f t="array" ref="U412">_xlfn.SWITCH(TRUE,
Table1[[#This Row],[Total user revenue]]&gt;=1500000,"High-Premium",
Table1[[#This Row],[Total user revenue]]&gt;=500000,"Premium",
Table1[[#This Row],[Total user revenue]]&gt;=100000,"Standard",
"Basic")</f>
        <v>Standard</v>
      </c>
      <c r="V412" s="32">
        <f>SUMIF(A:A,Table1[[#This Row],[Customer ID]],W:W)</f>
        <v>236.08</v>
      </c>
      <c r="W412">
        <v>54.18</v>
      </c>
      <c r="X412" t="s">
        <v>39</v>
      </c>
      <c r="Y412" s="6">
        <f>COUNTIFS(Table1[MTN Device],Table1[[#This Row],[MTN Device]],Table1[Customer Churn Status],"Yes")/COUNTIF(Table1[MTN Device],Table1[[#This Row],[MTN Device]])</f>
        <v>0.3122923588039867</v>
      </c>
      <c r="Z412">
        <f>IF(Table1[[#This Row],[Customer Churn Status]]="Yes", 1, 0)</f>
        <v>0</v>
      </c>
      <c r="AA412" t="str">
        <f>IF(Table1[[#This Row],[Reasons for Churn]]= "No reason", "No Reason", "Churned")</f>
        <v>No Reason</v>
      </c>
      <c r="AB412" t="s">
        <v>1083</v>
      </c>
      <c r="AC412">
        <f t="shared" si="6"/>
        <v>50</v>
      </c>
    </row>
    <row r="413" spans="1:29" x14ac:dyDescent="0.25">
      <c r="A413" t="s">
        <v>512</v>
      </c>
      <c r="B413" t="s">
        <v>513</v>
      </c>
      <c r="C413" s="1">
        <v>45689</v>
      </c>
      <c r="D413">
        <v>18</v>
      </c>
      <c r="E413" t="str">
        <f>IF(Table1[[#This Row],[Age]]&lt;=19,"Teenager",
 IF(Table1[[#This Row],[Age]]&lt;=29,"Young Adult",
 IF(Table1[[#This Row],[Age]]&lt;=39,"Adult",
 IF(Table1[[#This Row],[Age]]&lt;=54,"Middle-Aged Adult",
 IF(Table1[[#This Row],[Age]]&lt;=64,"Pre-Retirement",
 "Senior/Retiree")))))</f>
        <v>Teenager</v>
      </c>
      <c r="F413" t="s">
        <v>452</v>
      </c>
      <c r="G413" t="e">
        <f>VLOOKUP(Table1[[#This Row],[State]],#REF!,2,FALSE)</f>
        <v>#REF!</v>
      </c>
      <c r="H413" t="s">
        <v>20</v>
      </c>
      <c r="I413">
        <f>COUNTIF(A:A,Table1[[#This Row],[Customer ID]])</f>
        <v>1</v>
      </c>
      <c r="J413" t="str">
        <f>IF(Table1[[#This Row],[Device Count]]&gt;1,"Multiple Devices", "Single Device")</f>
        <v>Single Device</v>
      </c>
      <c r="K413" t="s">
        <v>30</v>
      </c>
      <c r="L413" s="26">
        <v>2</v>
      </c>
      <c r="M413" t="s">
        <v>22</v>
      </c>
      <c r="N413">
        <v>59</v>
      </c>
      <c r="O4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13" t="s">
        <v>46</v>
      </c>
      <c r="Q413" s="2">
        <v>4500</v>
      </c>
      <c r="R413">
        <v>10</v>
      </c>
      <c r="S413" s="3">
        <v>45000</v>
      </c>
      <c r="T413" s="3">
        <f>SUMIF(A:A,Table1[[#This Row],[Customer ID]],S:S)</f>
        <v>45000</v>
      </c>
      <c r="U413" s="3" t="str" cm="1">
        <f t="array" ref="U413">_xlfn.SWITCH(TRUE,
Table1[[#This Row],[Total user revenue]]&gt;=1500000,"High-Premium",
Table1[[#This Row],[Total user revenue]]&gt;=500000,"Premium",
Table1[[#This Row],[Total user revenue]]&gt;=100000,"Standard",
"Basic")</f>
        <v>Basic</v>
      </c>
      <c r="V413" s="32">
        <f>SUMIF(A:A,Table1[[#This Row],[Customer ID]],W:W)</f>
        <v>121.86</v>
      </c>
      <c r="W413">
        <v>121.86</v>
      </c>
      <c r="X413" t="s">
        <v>39</v>
      </c>
      <c r="Y413" s="6">
        <f>COUNTIFS(Table1[MTN Device],Table1[[#This Row],[MTN Device]],Table1[Customer Churn Status],"Yes")/COUNTIF(Table1[MTN Device],Table1[[#This Row],[MTN Device]])</f>
        <v>0.30092592592592593</v>
      </c>
      <c r="Z413">
        <f>IF(Table1[[#This Row],[Customer Churn Status]]="Yes", 1, 0)</f>
        <v>0</v>
      </c>
      <c r="AA413" t="str">
        <f>IF(Table1[[#This Row],[Reasons for Churn]]= "No reason", "No Reason", "Churned")</f>
        <v>No Reason</v>
      </c>
      <c r="AB413" t="s">
        <v>1083</v>
      </c>
      <c r="AC413">
        <f t="shared" si="6"/>
        <v>50</v>
      </c>
    </row>
    <row r="414" spans="1:29" x14ac:dyDescent="0.25">
      <c r="A414" t="s">
        <v>514</v>
      </c>
      <c r="B414" t="s">
        <v>515</v>
      </c>
      <c r="C414" s="1">
        <v>45717</v>
      </c>
      <c r="D414">
        <v>70</v>
      </c>
      <c r="E414" t="str">
        <f>IF(Table1[[#This Row],[Age]]&lt;=19,"Teenager",
 IF(Table1[[#This Row],[Age]]&lt;=29,"Young Adult",
 IF(Table1[[#This Row],[Age]]&lt;=39,"Adult",
 IF(Table1[[#This Row],[Age]]&lt;=54,"Middle-Aged Adult",
 IF(Table1[[#This Row],[Age]]&lt;=64,"Pre-Retirement",
 "Senior/Retiree")))))</f>
        <v>Senior/Retiree</v>
      </c>
      <c r="F414" t="s">
        <v>61</v>
      </c>
      <c r="G414" t="e">
        <f>VLOOKUP(Table1[[#This Row],[State]],#REF!,2,FALSE)</f>
        <v>#REF!</v>
      </c>
      <c r="H414" t="s">
        <v>29</v>
      </c>
      <c r="I414">
        <f>COUNTIF(A:A,Table1[[#This Row],[Customer ID]])</f>
        <v>3</v>
      </c>
      <c r="J414" t="str">
        <f>IF(Table1[[#This Row],[Device Count]]&gt;1,"Multiple Devices", "Single Device")</f>
        <v>Multiple Devices</v>
      </c>
      <c r="K414" t="s">
        <v>30</v>
      </c>
      <c r="L414" s="26">
        <v>2</v>
      </c>
      <c r="M414" t="s">
        <v>22</v>
      </c>
      <c r="N414">
        <v>30</v>
      </c>
      <c r="O4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14" t="s">
        <v>102</v>
      </c>
      <c r="Q414" s="2">
        <v>900</v>
      </c>
      <c r="R414">
        <v>12</v>
      </c>
      <c r="S414" s="3">
        <v>10800</v>
      </c>
      <c r="T414" s="3">
        <f>SUMIF(A:A,Table1[[#This Row],[Customer ID]],S:S)</f>
        <v>237300</v>
      </c>
      <c r="U414" s="3" t="str" cm="1">
        <f t="array" ref="U414">_xlfn.SWITCH(TRUE,
Table1[[#This Row],[Total user revenue]]&gt;=1500000,"High-Premium",
Table1[[#This Row],[Total user revenue]]&gt;=500000,"Premium",
Table1[[#This Row],[Total user revenue]]&gt;=100000,"Standard",
"Basic")</f>
        <v>Standard</v>
      </c>
      <c r="V414" s="32">
        <f>SUMIF(A:A,Table1[[#This Row],[Customer ID]],W:W)</f>
        <v>175.84</v>
      </c>
      <c r="W414">
        <v>102.55</v>
      </c>
      <c r="X414" t="s">
        <v>39</v>
      </c>
      <c r="Y414" s="6">
        <f>COUNTIFS(Table1[MTN Device],Table1[[#This Row],[MTN Device]],Table1[Customer Churn Status],"Yes")/COUNTIF(Table1[MTN Device],Table1[[#This Row],[MTN Device]])</f>
        <v>0.3122923588039867</v>
      </c>
      <c r="Z414">
        <f>IF(Table1[[#This Row],[Customer Churn Status]]="Yes", 1, 0)</f>
        <v>0</v>
      </c>
      <c r="AA414" t="str">
        <f>IF(Table1[[#This Row],[Reasons for Churn]]= "No reason", "No Reason", "Churned")</f>
        <v>No Reason</v>
      </c>
      <c r="AB414" t="s">
        <v>1083</v>
      </c>
      <c r="AC414">
        <f t="shared" si="6"/>
        <v>65</v>
      </c>
    </row>
    <row r="415" spans="1:29" x14ac:dyDescent="0.25">
      <c r="A415" t="s">
        <v>514</v>
      </c>
      <c r="B415" t="s">
        <v>515</v>
      </c>
      <c r="C415" s="1">
        <v>45717</v>
      </c>
      <c r="D415">
        <v>70</v>
      </c>
      <c r="E415" t="str">
        <f>IF(Table1[[#This Row],[Age]]&lt;=19,"Teenager",
 IF(Table1[[#This Row],[Age]]&lt;=29,"Young Adult",
 IF(Table1[[#This Row],[Age]]&lt;=39,"Adult",
 IF(Table1[[#This Row],[Age]]&lt;=54,"Middle-Aged Adult",
 IF(Table1[[#This Row],[Age]]&lt;=64,"Pre-Retirement",
 "Senior/Retiree")))))</f>
        <v>Senior/Retiree</v>
      </c>
      <c r="F415" t="s">
        <v>61</v>
      </c>
      <c r="G415" t="e">
        <f>VLOOKUP(Table1[[#This Row],[State]],#REF!,2,FALSE)</f>
        <v>#REF!</v>
      </c>
      <c r="H415" t="s">
        <v>36</v>
      </c>
      <c r="I415">
        <f>COUNTIF(A:A,Table1[[#This Row],[Customer ID]])</f>
        <v>3</v>
      </c>
      <c r="J415" t="str">
        <f>IF(Table1[[#This Row],[Device Count]]&gt;1,"Multiple Devices", "Single Device")</f>
        <v>Multiple Devices</v>
      </c>
      <c r="K415" t="s">
        <v>30</v>
      </c>
      <c r="L415" s="26">
        <v>2</v>
      </c>
      <c r="M415" t="s">
        <v>22</v>
      </c>
      <c r="N415">
        <v>30</v>
      </c>
      <c r="O4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15" t="s">
        <v>62</v>
      </c>
      <c r="Q415" s="2">
        <v>24000</v>
      </c>
      <c r="R415">
        <v>4</v>
      </c>
      <c r="S415" s="3">
        <v>96000</v>
      </c>
      <c r="T415" s="3">
        <f>SUMIF(A:A,Table1[[#This Row],[Customer ID]],S:S)</f>
        <v>237300</v>
      </c>
      <c r="U415" s="3" t="str" cm="1">
        <f t="array" ref="U415">_xlfn.SWITCH(TRUE,
Table1[[#This Row],[Total user revenue]]&gt;=1500000,"High-Premium",
Table1[[#This Row],[Total user revenue]]&gt;=500000,"Premium",
Table1[[#This Row],[Total user revenue]]&gt;=100000,"Standard",
"Basic")</f>
        <v>Standard</v>
      </c>
      <c r="V415" s="32">
        <f>SUMIF(A:A,Table1[[#This Row],[Customer ID]],W:W)</f>
        <v>175.84</v>
      </c>
      <c r="W415">
        <v>60.05</v>
      </c>
      <c r="X415" t="s">
        <v>39</v>
      </c>
      <c r="Y415" s="6">
        <f>COUNTIFS(Table1[MTN Device],Table1[[#This Row],[MTN Device]],Table1[Customer Churn Status],"Yes")/COUNTIF(Table1[MTN Device],Table1[[#This Row],[MTN Device]])</f>
        <v>0.27947598253275108</v>
      </c>
      <c r="Z415">
        <f>IF(Table1[[#This Row],[Customer Churn Status]]="Yes", 1, 0)</f>
        <v>0</v>
      </c>
      <c r="AA415" t="str">
        <f>IF(Table1[[#This Row],[Reasons for Churn]]= "No reason", "No Reason", "Churned")</f>
        <v>No Reason</v>
      </c>
      <c r="AB415" t="s">
        <v>1083</v>
      </c>
      <c r="AC415">
        <f t="shared" si="6"/>
        <v>65</v>
      </c>
    </row>
    <row r="416" spans="1:29" x14ac:dyDescent="0.25">
      <c r="A416" t="s">
        <v>514</v>
      </c>
      <c r="B416" t="s">
        <v>515</v>
      </c>
      <c r="C416" s="1">
        <v>45717</v>
      </c>
      <c r="D416">
        <v>70</v>
      </c>
      <c r="E416" t="str">
        <f>IF(Table1[[#This Row],[Age]]&lt;=19,"Teenager",
 IF(Table1[[#This Row],[Age]]&lt;=29,"Young Adult",
 IF(Table1[[#This Row],[Age]]&lt;=39,"Adult",
 IF(Table1[[#This Row],[Age]]&lt;=54,"Middle-Aged Adult",
 IF(Table1[[#This Row],[Age]]&lt;=64,"Pre-Retirement",
 "Senior/Retiree")))))</f>
        <v>Senior/Retiree</v>
      </c>
      <c r="F416" t="s">
        <v>61</v>
      </c>
      <c r="G416" t="e">
        <f>VLOOKUP(Table1[[#This Row],[State]],#REF!,2,FALSE)</f>
        <v>#REF!</v>
      </c>
      <c r="H416" t="s">
        <v>41</v>
      </c>
      <c r="I416">
        <f>COUNTIF(A:A,Table1[[#This Row],[Customer ID]])</f>
        <v>3</v>
      </c>
      <c r="J416" t="str">
        <f>IF(Table1[[#This Row],[Device Count]]&gt;1,"Multiple Devices", "Single Device")</f>
        <v>Multiple Devices</v>
      </c>
      <c r="K416" t="s">
        <v>30</v>
      </c>
      <c r="L416" s="26">
        <v>2</v>
      </c>
      <c r="M416" t="s">
        <v>22</v>
      </c>
      <c r="N416">
        <v>30</v>
      </c>
      <c r="O4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16" t="s">
        <v>71</v>
      </c>
      <c r="Q416" s="2">
        <v>14500</v>
      </c>
      <c r="R416">
        <v>9</v>
      </c>
      <c r="S416" s="3">
        <v>130500</v>
      </c>
      <c r="T416" s="3">
        <f>SUMIF(A:A,Table1[[#This Row],[Customer ID]],S:S)</f>
        <v>237300</v>
      </c>
      <c r="U416" s="3" t="str" cm="1">
        <f t="array" ref="U416">_xlfn.SWITCH(TRUE,
Table1[[#This Row],[Total user revenue]]&gt;=1500000,"High-Premium",
Table1[[#This Row],[Total user revenue]]&gt;=500000,"Premium",
Table1[[#This Row],[Total user revenue]]&gt;=100000,"Standard",
"Basic")</f>
        <v>Standard</v>
      </c>
      <c r="V416" s="32">
        <f>SUMIF(A:A,Table1[[#This Row],[Customer ID]],W:W)</f>
        <v>175.84</v>
      </c>
      <c r="W416">
        <v>13.24</v>
      </c>
      <c r="X416" t="s">
        <v>39</v>
      </c>
      <c r="Y416" s="6">
        <f>COUNTIFS(Table1[MTN Device],Table1[[#This Row],[MTN Device]],Table1[Customer Churn Status],"Yes")/COUNTIF(Table1[MTN Device],Table1[[#This Row],[MTN Device]])</f>
        <v>0.26754385964912281</v>
      </c>
      <c r="Z416">
        <f>IF(Table1[[#This Row],[Customer Churn Status]]="Yes", 1, 0)</f>
        <v>0</v>
      </c>
      <c r="AA416" t="str">
        <f>IF(Table1[[#This Row],[Reasons for Churn]]= "No reason", "No Reason", "Churned")</f>
        <v>No Reason</v>
      </c>
      <c r="AB416" t="s">
        <v>1083</v>
      </c>
      <c r="AC416">
        <f t="shared" si="6"/>
        <v>65</v>
      </c>
    </row>
    <row r="417" spans="1:29" x14ac:dyDescent="0.25">
      <c r="A417" t="s">
        <v>516</v>
      </c>
      <c r="B417" t="s">
        <v>517</v>
      </c>
      <c r="C417" s="1">
        <v>45689</v>
      </c>
      <c r="D417">
        <v>51</v>
      </c>
      <c r="E417" t="str">
        <f>IF(Table1[[#This Row],[Age]]&lt;=19,"Teenager",
 IF(Table1[[#This Row],[Age]]&lt;=29,"Young Adult",
 IF(Table1[[#This Row],[Age]]&lt;=39,"Adult",
 IF(Table1[[#This Row],[Age]]&lt;=54,"Middle-Aged Adult",
 IF(Table1[[#This Row],[Age]]&lt;=64,"Pre-Retirement",
 "Senior/Retiree")))))</f>
        <v>Middle-Aged Adult</v>
      </c>
      <c r="F417" t="s">
        <v>143</v>
      </c>
      <c r="G417" t="e">
        <f>VLOOKUP(Table1[[#This Row],[State]],#REF!,2,FALSE)</f>
        <v>#REF!</v>
      </c>
      <c r="H417" t="s">
        <v>29</v>
      </c>
      <c r="I417">
        <f>COUNTIF(A:A,Table1[[#This Row],[Customer ID]])</f>
        <v>1</v>
      </c>
      <c r="J417" t="str">
        <f>IF(Table1[[#This Row],[Device Count]]&gt;1,"Multiple Devices", "Single Device")</f>
        <v>Single Device</v>
      </c>
      <c r="K417" t="s">
        <v>30</v>
      </c>
      <c r="L417" s="26">
        <v>5</v>
      </c>
      <c r="M417" t="s">
        <v>55</v>
      </c>
      <c r="N417">
        <v>13</v>
      </c>
      <c r="O4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17" t="s">
        <v>56</v>
      </c>
      <c r="Q417" s="2">
        <v>3500</v>
      </c>
      <c r="R417">
        <v>1</v>
      </c>
      <c r="S417" s="3">
        <v>3500</v>
      </c>
      <c r="T417" s="3">
        <f>SUMIF(A:A,Table1[[#This Row],[Customer ID]],S:S)</f>
        <v>3500</v>
      </c>
      <c r="U417" s="3" t="str" cm="1">
        <f t="array" ref="U417">_xlfn.SWITCH(TRUE,
Table1[[#This Row],[Total user revenue]]&gt;=1500000,"High-Premium",
Table1[[#This Row],[Total user revenue]]&gt;=500000,"Premium",
Table1[[#This Row],[Total user revenue]]&gt;=100000,"Standard",
"Basic")</f>
        <v>Basic</v>
      </c>
      <c r="V417" s="32">
        <f>SUMIF(A:A,Table1[[#This Row],[Customer ID]],W:W)</f>
        <v>136.31</v>
      </c>
      <c r="W417">
        <v>136.31</v>
      </c>
      <c r="X417" t="s">
        <v>39</v>
      </c>
      <c r="Y417" s="6">
        <f>COUNTIFS(Table1[MTN Device],Table1[[#This Row],[MTN Device]],Table1[Customer Churn Status],"Yes")/COUNTIF(Table1[MTN Device],Table1[[#This Row],[MTN Device]])</f>
        <v>0.3122923588039867</v>
      </c>
      <c r="Z417">
        <f>IF(Table1[[#This Row],[Customer Churn Status]]="Yes", 1, 0)</f>
        <v>0</v>
      </c>
      <c r="AA417" t="str">
        <f>IF(Table1[[#This Row],[Reasons for Churn]]= "No reason", "No Reason", "Churned")</f>
        <v>No Reason</v>
      </c>
      <c r="AB417" t="s">
        <v>1083</v>
      </c>
      <c r="AC417">
        <f t="shared" si="6"/>
        <v>20</v>
      </c>
    </row>
    <row r="418" spans="1:29" x14ac:dyDescent="0.25">
      <c r="A418" t="s">
        <v>518</v>
      </c>
      <c r="B418" t="s">
        <v>519</v>
      </c>
      <c r="C418" s="1">
        <v>45689</v>
      </c>
      <c r="D418">
        <v>53</v>
      </c>
      <c r="E418" t="str">
        <f>IF(Table1[[#This Row],[Age]]&lt;=19,"Teenager",
 IF(Table1[[#This Row],[Age]]&lt;=29,"Young Adult",
 IF(Table1[[#This Row],[Age]]&lt;=39,"Adult",
 IF(Table1[[#This Row],[Age]]&lt;=54,"Middle-Aged Adult",
 IF(Table1[[#This Row],[Age]]&lt;=64,"Pre-Retirement",
 "Senior/Retiree")))))</f>
        <v>Middle-Aged Adult</v>
      </c>
      <c r="F418" t="s">
        <v>143</v>
      </c>
      <c r="G418" t="e">
        <f>VLOOKUP(Table1[[#This Row],[State]],#REF!,2,FALSE)</f>
        <v>#REF!</v>
      </c>
      <c r="H418" t="s">
        <v>29</v>
      </c>
      <c r="I418">
        <f>COUNTIF(A:A,Table1[[#This Row],[Customer ID]])</f>
        <v>3</v>
      </c>
      <c r="J418" t="str">
        <f>IF(Table1[[#This Row],[Device Count]]&gt;1,"Multiple Devices", "Single Device")</f>
        <v>Multiple Devices</v>
      </c>
      <c r="K418" t="s">
        <v>30</v>
      </c>
      <c r="L418" s="26">
        <v>1</v>
      </c>
      <c r="M418" t="s">
        <v>37</v>
      </c>
      <c r="N418">
        <v>26</v>
      </c>
      <c r="O4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18" t="s">
        <v>23</v>
      </c>
      <c r="Q418" s="2">
        <v>35000</v>
      </c>
      <c r="R418">
        <v>12</v>
      </c>
      <c r="S418" s="3">
        <v>420000</v>
      </c>
      <c r="T418" s="3">
        <f>SUMIF(A:A,Table1[[#This Row],[Customer ID]],S:S)</f>
        <v>555000</v>
      </c>
      <c r="U418" s="3" t="str" cm="1">
        <f t="array" ref="U418">_xlfn.SWITCH(TRUE,
Table1[[#This Row],[Total user revenue]]&gt;=1500000,"High-Premium",
Table1[[#This Row],[Total user revenue]]&gt;=500000,"Premium",
Table1[[#This Row],[Total user revenue]]&gt;=100000,"Standard",
"Basic")</f>
        <v>Premium</v>
      </c>
      <c r="V418" s="32">
        <f>SUMIF(A:A,Table1[[#This Row],[Customer ID]],W:W)</f>
        <v>278.38</v>
      </c>
      <c r="W418">
        <v>181.35</v>
      </c>
      <c r="X418" t="s">
        <v>39</v>
      </c>
      <c r="Y418" s="6">
        <f>COUNTIFS(Table1[MTN Device],Table1[[#This Row],[MTN Device]],Table1[Customer Churn Status],"Yes")/COUNTIF(Table1[MTN Device],Table1[[#This Row],[MTN Device]])</f>
        <v>0.3122923588039867</v>
      </c>
      <c r="Z418">
        <f>IF(Table1[[#This Row],[Customer Churn Status]]="Yes", 1, 0)</f>
        <v>0</v>
      </c>
      <c r="AA418" t="str">
        <f>IF(Table1[[#This Row],[Reasons for Churn]]= "No reason", "No Reason", "Churned")</f>
        <v>No Reason</v>
      </c>
      <c r="AB418" t="s">
        <v>1083</v>
      </c>
      <c r="AC418">
        <f t="shared" si="6"/>
        <v>75</v>
      </c>
    </row>
    <row r="419" spans="1:29" x14ac:dyDescent="0.25">
      <c r="A419" t="s">
        <v>518</v>
      </c>
      <c r="B419" t="s">
        <v>519</v>
      </c>
      <c r="C419" s="1">
        <v>45689</v>
      </c>
      <c r="D419">
        <v>53</v>
      </c>
      <c r="E419" t="str">
        <f>IF(Table1[[#This Row],[Age]]&lt;=19,"Teenager",
 IF(Table1[[#This Row],[Age]]&lt;=29,"Young Adult",
 IF(Table1[[#This Row],[Age]]&lt;=39,"Adult",
 IF(Table1[[#This Row],[Age]]&lt;=54,"Middle-Aged Adult",
 IF(Table1[[#This Row],[Age]]&lt;=64,"Pre-Retirement",
 "Senior/Retiree")))))</f>
        <v>Middle-Aged Adult</v>
      </c>
      <c r="F419" t="s">
        <v>143</v>
      </c>
      <c r="G419" t="e">
        <f>VLOOKUP(Table1[[#This Row],[State]],#REF!,2,FALSE)</f>
        <v>#REF!</v>
      </c>
      <c r="H419" t="s">
        <v>29</v>
      </c>
      <c r="I419">
        <f>COUNTIF(A:A,Table1[[#This Row],[Customer ID]])</f>
        <v>3</v>
      </c>
      <c r="J419" t="str">
        <f>IF(Table1[[#This Row],[Device Count]]&gt;1,"Multiple Devices", "Single Device")</f>
        <v>Multiple Devices</v>
      </c>
      <c r="K419" t="s">
        <v>30</v>
      </c>
      <c r="L419" s="26">
        <v>1</v>
      </c>
      <c r="M419" t="s">
        <v>37</v>
      </c>
      <c r="N419">
        <v>26</v>
      </c>
      <c r="O4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19" t="s">
        <v>193</v>
      </c>
      <c r="Q419" s="2">
        <v>6500</v>
      </c>
      <c r="R419">
        <v>6</v>
      </c>
      <c r="S419" s="3">
        <v>39000</v>
      </c>
      <c r="T419" s="3">
        <f>SUMIF(A:A,Table1[[#This Row],[Customer ID]],S:S)</f>
        <v>555000</v>
      </c>
      <c r="U419" s="3" t="str" cm="1">
        <f t="array" ref="U419">_xlfn.SWITCH(TRUE,
Table1[[#This Row],[Total user revenue]]&gt;=1500000,"High-Premium",
Table1[[#This Row],[Total user revenue]]&gt;=500000,"Premium",
Table1[[#This Row],[Total user revenue]]&gt;=100000,"Standard",
"Basic")</f>
        <v>Premium</v>
      </c>
      <c r="V419" s="32">
        <f>SUMIF(A:A,Table1[[#This Row],[Customer ID]],W:W)</f>
        <v>278.38</v>
      </c>
      <c r="W419">
        <v>60.39</v>
      </c>
      <c r="X419" t="s">
        <v>39</v>
      </c>
      <c r="Y419" s="6">
        <f>COUNTIFS(Table1[MTN Device],Table1[[#This Row],[MTN Device]],Table1[Customer Churn Status],"Yes")/COUNTIF(Table1[MTN Device],Table1[[#This Row],[MTN Device]])</f>
        <v>0.3122923588039867</v>
      </c>
      <c r="Z419">
        <f>IF(Table1[[#This Row],[Customer Churn Status]]="Yes", 1, 0)</f>
        <v>0</v>
      </c>
      <c r="AA419" t="str">
        <f>IF(Table1[[#This Row],[Reasons for Churn]]= "No reason", "No Reason", "Churned")</f>
        <v>No Reason</v>
      </c>
      <c r="AB419" t="s">
        <v>1083</v>
      </c>
      <c r="AC419">
        <f t="shared" si="6"/>
        <v>75</v>
      </c>
    </row>
    <row r="420" spans="1:29" x14ac:dyDescent="0.25">
      <c r="A420" t="s">
        <v>518</v>
      </c>
      <c r="B420" t="s">
        <v>519</v>
      </c>
      <c r="C420" s="1">
        <v>45689</v>
      </c>
      <c r="D420">
        <v>53</v>
      </c>
      <c r="E420" t="str">
        <f>IF(Table1[[#This Row],[Age]]&lt;=19,"Teenager",
 IF(Table1[[#This Row],[Age]]&lt;=29,"Young Adult",
 IF(Table1[[#This Row],[Age]]&lt;=39,"Adult",
 IF(Table1[[#This Row],[Age]]&lt;=54,"Middle-Aged Adult",
 IF(Table1[[#This Row],[Age]]&lt;=64,"Pre-Retirement",
 "Senior/Retiree")))))</f>
        <v>Middle-Aged Adult</v>
      </c>
      <c r="F420" t="s">
        <v>143</v>
      </c>
      <c r="G420" t="e">
        <f>VLOOKUP(Table1[[#This Row],[State]],#REF!,2,FALSE)</f>
        <v>#REF!</v>
      </c>
      <c r="H420" t="s">
        <v>41</v>
      </c>
      <c r="I420">
        <f>COUNTIF(A:A,Table1[[#This Row],[Customer ID]])</f>
        <v>3</v>
      </c>
      <c r="J420" t="str">
        <f>IF(Table1[[#This Row],[Device Count]]&gt;1,"Multiple Devices", "Single Device")</f>
        <v>Multiple Devices</v>
      </c>
      <c r="K420" t="s">
        <v>30</v>
      </c>
      <c r="L420" s="26">
        <v>1</v>
      </c>
      <c r="M420" t="s">
        <v>37</v>
      </c>
      <c r="N420">
        <v>26</v>
      </c>
      <c r="O4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20" t="s">
        <v>62</v>
      </c>
      <c r="Q420" s="2">
        <v>24000</v>
      </c>
      <c r="R420">
        <v>4</v>
      </c>
      <c r="S420" s="3">
        <v>96000</v>
      </c>
      <c r="T420" s="3">
        <f>SUMIF(A:A,Table1[[#This Row],[Customer ID]],S:S)</f>
        <v>555000</v>
      </c>
      <c r="U420" s="3" t="str" cm="1">
        <f t="array" ref="U420">_xlfn.SWITCH(TRUE,
Table1[[#This Row],[Total user revenue]]&gt;=1500000,"High-Premium",
Table1[[#This Row],[Total user revenue]]&gt;=500000,"Premium",
Table1[[#This Row],[Total user revenue]]&gt;=100000,"Standard",
"Basic")</f>
        <v>Premium</v>
      </c>
      <c r="V420" s="32">
        <f>SUMIF(A:A,Table1[[#This Row],[Customer ID]],W:W)</f>
        <v>278.38</v>
      </c>
      <c r="W420">
        <v>36.64</v>
      </c>
      <c r="X420" t="s">
        <v>39</v>
      </c>
      <c r="Y420" s="6">
        <f>COUNTIFS(Table1[MTN Device],Table1[[#This Row],[MTN Device]],Table1[Customer Churn Status],"Yes")/COUNTIF(Table1[MTN Device],Table1[[#This Row],[MTN Device]])</f>
        <v>0.26754385964912281</v>
      </c>
      <c r="Z420">
        <f>IF(Table1[[#This Row],[Customer Churn Status]]="Yes", 1, 0)</f>
        <v>0</v>
      </c>
      <c r="AA420" t="str">
        <f>IF(Table1[[#This Row],[Reasons for Churn]]= "No reason", "No Reason", "Churned")</f>
        <v>No Reason</v>
      </c>
      <c r="AB420" t="s">
        <v>1083</v>
      </c>
      <c r="AC420">
        <f t="shared" si="6"/>
        <v>75</v>
      </c>
    </row>
    <row r="421" spans="1:29" x14ac:dyDescent="0.25">
      <c r="A421" t="s">
        <v>520</v>
      </c>
      <c r="B421" t="s">
        <v>521</v>
      </c>
      <c r="C421" s="1">
        <v>45717</v>
      </c>
      <c r="D421">
        <v>32</v>
      </c>
      <c r="E421" t="str">
        <f>IF(Table1[[#This Row],[Age]]&lt;=19,"Teenager",
 IF(Table1[[#This Row],[Age]]&lt;=29,"Young Adult",
 IF(Table1[[#This Row],[Age]]&lt;=39,"Adult",
 IF(Table1[[#This Row],[Age]]&lt;=54,"Middle-Aged Adult",
 IF(Table1[[#This Row],[Age]]&lt;=64,"Pre-Retirement",
 "Senior/Retiree")))))</f>
        <v>Adult</v>
      </c>
      <c r="F421" t="s">
        <v>143</v>
      </c>
      <c r="G421" t="e">
        <f>VLOOKUP(Table1[[#This Row],[State]],#REF!,2,FALSE)</f>
        <v>#REF!</v>
      </c>
      <c r="H421" t="s">
        <v>36</v>
      </c>
      <c r="I421">
        <f>COUNTIF(A:A,Table1[[#This Row],[Customer ID]])</f>
        <v>3</v>
      </c>
      <c r="J421" t="str">
        <f>IF(Table1[[#This Row],[Device Count]]&gt;1,"Multiple Devices", "Single Device")</f>
        <v>Multiple Devices</v>
      </c>
      <c r="K421" t="s">
        <v>21</v>
      </c>
      <c r="L421" s="26">
        <v>1</v>
      </c>
      <c r="M421" t="s">
        <v>37</v>
      </c>
      <c r="N421">
        <v>44</v>
      </c>
      <c r="O4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21" t="s">
        <v>115</v>
      </c>
      <c r="Q421" s="2">
        <v>25000</v>
      </c>
      <c r="R421">
        <v>10</v>
      </c>
      <c r="S421" s="3">
        <v>250000</v>
      </c>
      <c r="T421" s="3">
        <f>SUMIF(A:A,Table1[[#This Row],[Customer ID]],S:S)</f>
        <v>827100</v>
      </c>
      <c r="U421" s="3" t="str" cm="1">
        <f t="array" ref="U421">_xlfn.SWITCH(TRUE,
Table1[[#This Row],[Total user revenue]]&gt;=1500000,"High-Premium",
Table1[[#This Row],[Total user revenue]]&gt;=500000,"Premium",
Table1[[#This Row],[Total user revenue]]&gt;=100000,"Standard",
"Basic")</f>
        <v>Premium</v>
      </c>
      <c r="V421" s="32">
        <f>SUMIF(A:A,Table1[[#This Row],[Customer ID]],W:W)</f>
        <v>396.15</v>
      </c>
      <c r="W421">
        <v>52.48</v>
      </c>
      <c r="X421" t="s">
        <v>24</v>
      </c>
      <c r="Y421" s="6">
        <f>COUNTIFS(Table1[MTN Device],Table1[[#This Row],[MTN Device]],Table1[Customer Churn Status],"Yes")/COUNTIF(Table1[MTN Device],Table1[[#This Row],[MTN Device]])</f>
        <v>0.27947598253275108</v>
      </c>
      <c r="Z421">
        <f>IF(Table1[[#This Row],[Customer Churn Status]]="Yes", 1, 0)</f>
        <v>1</v>
      </c>
      <c r="AA421" t="str">
        <f>IF(Table1[[#This Row],[Reasons for Churn]]= "No reason", "No Reason", "Churned")</f>
        <v>Churned</v>
      </c>
      <c r="AB421" t="s">
        <v>265</v>
      </c>
      <c r="AC421">
        <f t="shared" si="6"/>
        <v>75</v>
      </c>
    </row>
    <row r="422" spans="1:29" x14ac:dyDescent="0.25">
      <c r="A422" t="s">
        <v>520</v>
      </c>
      <c r="B422" t="s">
        <v>521</v>
      </c>
      <c r="C422" s="1">
        <v>45717</v>
      </c>
      <c r="D422">
        <v>32</v>
      </c>
      <c r="E422" t="str">
        <f>IF(Table1[[#This Row],[Age]]&lt;=19,"Teenager",
 IF(Table1[[#This Row],[Age]]&lt;=29,"Young Adult",
 IF(Table1[[#This Row],[Age]]&lt;=39,"Adult",
 IF(Table1[[#This Row],[Age]]&lt;=54,"Middle-Aged Adult",
 IF(Table1[[#This Row],[Age]]&lt;=64,"Pre-Retirement",
 "Senior/Retiree")))))</f>
        <v>Adult</v>
      </c>
      <c r="F422" t="s">
        <v>143</v>
      </c>
      <c r="G422" t="e">
        <f>VLOOKUP(Table1[[#This Row],[State]],#REF!,2,FALSE)</f>
        <v>#REF!</v>
      </c>
      <c r="H422" t="s">
        <v>20</v>
      </c>
      <c r="I422">
        <f>COUNTIF(A:A,Table1[[#This Row],[Customer ID]])</f>
        <v>3</v>
      </c>
      <c r="J422" t="str">
        <f>IF(Table1[[#This Row],[Device Count]]&gt;1,"Multiple Devices", "Single Device")</f>
        <v>Multiple Devices</v>
      </c>
      <c r="K422" t="s">
        <v>21</v>
      </c>
      <c r="L422" s="26">
        <v>1</v>
      </c>
      <c r="M422" t="s">
        <v>37</v>
      </c>
      <c r="N422">
        <v>44</v>
      </c>
      <c r="O4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22" t="s">
        <v>23</v>
      </c>
      <c r="Q422" s="2">
        <v>35000</v>
      </c>
      <c r="R422">
        <v>16</v>
      </c>
      <c r="S422" s="3">
        <v>560000</v>
      </c>
      <c r="T422" s="3">
        <f>SUMIF(A:A,Table1[[#This Row],[Customer ID]],S:S)</f>
        <v>827100</v>
      </c>
      <c r="U422" s="3" t="str" cm="1">
        <f t="array" ref="U422">_xlfn.SWITCH(TRUE,
Table1[[#This Row],[Total user revenue]]&gt;=1500000,"High-Premium",
Table1[[#This Row],[Total user revenue]]&gt;=500000,"Premium",
Table1[[#This Row],[Total user revenue]]&gt;=100000,"Standard",
"Basic")</f>
        <v>Premium</v>
      </c>
      <c r="V422" s="32">
        <f>SUMIF(A:A,Table1[[#This Row],[Customer ID]],W:W)</f>
        <v>396.15</v>
      </c>
      <c r="W422">
        <v>170.32</v>
      </c>
      <c r="X422" t="s">
        <v>24</v>
      </c>
      <c r="Y422" s="6">
        <f>COUNTIFS(Table1[MTN Device],Table1[[#This Row],[MTN Device]],Table1[Customer Churn Status],"Yes")/COUNTIF(Table1[MTN Device],Table1[[#This Row],[MTN Device]])</f>
        <v>0.30092592592592593</v>
      </c>
      <c r="Z422">
        <f>IF(Table1[[#This Row],[Customer Churn Status]]="Yes", 1, 0)</f>
        <v>1</v>
      </c>
      <c r="AA422" t="str">
        <f>IF(Table1[[#This Row],[Reasons for Churn]]= "No reason", "No Reason", "Churned")</f>
        <v>Churned</v>
      </c>
      <c r="AB422" t="s">
        <v>265</v>
      </c>
      <c r="AC422">
        <f t="shared" si="6"/>
        <v>75</v>
      </c>
    </row>
    <row r="423" spans="1:29" x14ac:dyDescent="0.25">
      <c r="A423" t="s">
        <v>520</v>
      </c>
      <c r="B423" t="s">
        <v>521</v>
      </c>
      <c r="C423" s="1">
        <v>45717</v>
      </c>
      <c r="D423">
        <v>32</v>
      </c>
      <c r="E423" t="str">
        <f>IF(Table1[[#This Row],[Age]]&lt;=19,"Teenager",
 IF(Table1[[#This Row],[Age]]&lt;=29,"Young Adult",
 IF(Table1[[#This Row],[Age]]&lt;=39,"Adult",
 IF(Table1[[#This Row],[Age]]&lt;=54,"Middle-Aged Adult",
 IF(Table1[[#This Row],[Age]]&lt;=64,"Pre-Retirement",
 "Senior/Retiree")))))</f>
        <v>Adult</v>
      </c>
      <c r="F423" t="s">
        <v>143</v>
      </c>
      <c r="G423" t="e">
        <f>VLOOKUP(Table1[[#This Row],[State]],#REF!,2,FALSE)</f>
        <v>#REF!</v>
      </c>
      <c r="H423" t="s">
        <v>29</v>
      </c>
      <c r="I423">
        <f>COUNTIF(A:A,Table1[[#This Row],[Customer ID]])</f>
        <v>3</v>
      </c>
      <c r="J423" t="str">
        <f>IF(Table1[[#This Row],[Device Count]]&gt;1,"Multiple Devices", "Single Device")</f>
        <v>Multiple Devices</v>
      </c>
      <c r="K423" t="s">
        <v>21</v>
      </c>
      <c r="L423" s="26">
        <v>1</v>
      </c>
      <c r="M423" t="s">
        <v>37</v>
      </c>
      <c r="N423">
        <v>44</v>
      </c>
      <c r="O4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23" t="s">
        <v>102</v>
      </c>
      <c r="Q423" s="2">
        <v>900</v>
      </c>
      <c r="R423">
        <v>19</v>
      </c>
      <c r="S423" s="3">
        <v>17100</v>
      </c>
      <c r="T423" s="3">
        <f>SUMIF(A:A,Table1[[#This Row],[Customer ID]],S:S)</f>
        <v>827100</v>
      </c>
      <c r="U423" s="3" t="str" cm="1">
        <f t="array" ref="U423">_xlfn.SWITCH(TRUE,
Table1[[#This Row],[Total user revenue]]&gt;=1500000,"High-Premium",
Table1[[#This Row],[Total user revenue]]&gt;=500000,"Premium",
Table1[[#This Row],[Total user revenue]]&gt;=100000,"Standard",
"Basic")</f>
        <v>Premium</v>
      </c>
      <c r="V423" s="32">
        <f>SUMIF(A:A,Table1[[#This Row],[Customer ID]],W:W)</f>
        <v>396.15</v>
      </c>
      <c r="W423">
        <v>173.35</v>
      </c>
      <c r="X423" t="s">
        <v>24</v>
      </c>
      <c r="Y423" s="6">
        <f>COUNTIFS(Table1[MTN Device],Table1[[#This Row],[MTN Device]],Table1[Customer Churn Status],"Yes")/COUNTIF(Table1[MTN Device],Table1[[#This Row],[MTN Device]])</f>
        <v>0.3122923588039867</v>
      </c>
      <c r="Z423">
        <f>IF(Table1[[#This Row],[Customer Churn Status]]="Yes", 1, 0)</f>
        <v>1</v>
      </c>
      <c r="AA423" t="str">
        <f>IF(Table1[[#This Row],[Reasons for Churn]]= "No reason", "No Reason", "Churned")</f>
        <v>Churned</v>
      </c>
      <c r="AB423" t="s">
        <v>265</v>
      </c>
      <c r="AC423">
        <f t="shared" si="6"/>
        <v>75</v>
      </c>
    </row>
    <row r="424" spans="1:29" x14ac:dyDescent="0.25">
      <c r="A424" t="s">
        <v>522</v>
      </c>
      <c r="B424" t="s">
        <v>523</v>
      </c>
      <c r="C424" s="1">
        <v>45689</v>
      </c>
      <c r="D424">
        <v>76</v>
      </c>
      <c r="E424" t="str">
        <f>IF(Table1[[#This Row],[Age]]&lt;=19,"Teenager",
 IF(Table1[[#This Row],[Age]]&lt;=29,"Young Adult",
 IF(Table1[[#This Row],[Age]]&lt;=39,"Adult",
 IF(Table1[[#This Row],[Age]]&lt;=54,"Middle-Aged Adult",
 IF(Table1[[#This Row],[Age]]&lt;=64,"Pre-Retirement",
 "Senior/Retiree")))))</f>
        <v>Senior/Retiree</v>
      </c>
      <c r="F424" t="s">
        <v>121</v>
      </c>
      <c r="G424" t="e">
        <f>VLOOKUP(Table1[[#This Row],[State]],#REF!,2,FALSE)</f>
        <v>#REF!</v>
      </c>
      <c r="H424" t="s">
        <v>20</v>
      </c>
      <c r="I424">
        <f>COUNTIF(A:A,Table1[[#This Row],[Customer ID]])</f>
        <v>1</v>
      </c>
      <c r="J424" t="str">
        <f>IF(Table1[[#This Row],[Device Count]]&gt;1,"Multiple Devices", "Single Device")</f>
        <v>Single Device</v>
      </c>
      <c r="K424" t="s">
        <v>21</v>
      </c>
      <c r="L424" s="26">
        <v>5</v>
      </c>
      <c r="M424" t="s">
        <v>55</v>
      </c>
      <c r="N424">
        <v>56</v>
      </c>
      <c r="O4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24" t="s">
        <v>46</v>
      </c>
      <c r="Q424" s="2">
        <v>4500</v>
      </c>
      <c r="R424">
        <v>19</v>
      </c>
      <c r="S424" s="3">
        <v>85500</v>
      </c>
      <c r="T424" s="3">
        <f>SUMIF(A:A,Table1[[#This Row],[Customer ID]],S:S)</f>
        <v>85500</v>
      </c>
      <c r="U424" s="3" t="str" cm="1">
        <f t="array" ref="U424">_xlfn.SWITCH(TRUE,
Table1[[#This Row],[Total user revenue]]&gt;=1500000,"High-Premium",
Table1[[#This Row],[Total user revenue]]&gt;=500000,"Premium",
Table1[[#This Row],[Total user revenue]]&gt;=100000,"Standard",
"Basic")</f>
        <v>Basic</v>
      </c>
      <c r="V424" s="32">
        <f>SUMIF(A:A,Table1[[#This Row],[Customer ID]],W:W)</f>
        <v>68.86</v>
      </c>
      <c r="W424">
        <v>68.86</v>
      </c>
      <c r="X424" t="s">
        <v>24</v>
      </c>
      <c r="Y424" s="6">
        <f>COUNTIFS(Table1[MTN Device],Table1[[#This Row],[MTN Device]],Table1[Customer Churn Status],"Yes")/COUNTIF(Table1[MTN Device],Table1[[#This Row],[MTN Device]])</f>
        <v>0.30092592592592593</v>
      </c>
      <c r="Z424">
        <f>IF(Table1[[#This Row],[Customer Churn Status]]="Yes", 1, 0)</f>
        <v>1</v>
      </c>
      <c r="AA424" t="str">
        <f>IF(Table1[[#This Row],[Reasons for Churn]]= "No reason", "No Reason", "Churned")</f>
        <v>Churned</v>
      </c>
      <c r="AB424" t="s">
        <v>76</v>
      </c>
      <c r="AC424">
        <f t="shared" si="6"/>
        <v>15</v>
      </c>
    </row>
    <row r="425" spans="1:29" x14ac:dyDescent="0.25">
      <c r="A425" t="s">
        <v>524</v>
      </c>
      <c r="B425" t="s">
        <v>525</v>
      </c>
      <c r="C425" s="1">
        <v>45658</v>
      </c>
      <c r="D425">
        <v>34</v>
      </c>
      <c r="E425" t="str">
        <f>IF(Table1[[#This Row],[Age]]&lt;=19,"Teenager",
 IF(Table1[[#This Row],[Age]]&lt;=29,"Young Adult",
 IF(Table1[[#This Row],[Age]]&lt;=39,"Adult",
 IF(Table1[[#This Row],[Age]]&lt;=54,"Middle-Aged Adult",
 IF(Table1[[#This Row],[Age]]&lt;=64,"Pre-Retirement",
 "Senior/Retiree")))))</f>
        <v>Adult</v>
      </c>
      <c r="F425" t="s">
        <v>258</v>
      </c>
      <c r="G425" t="e">
        <f>VLOOKUP(Table1[[#This Row],[State]],#REF!,2,FALSE)</f>
        <v>#REF!</v>
      </c>
      <c r="H425" t="s">
        <v>36</v>
      </c>
      <c r="I425">
        <f>COUNTIF(A:A,Table1[[#This Row],[Customer ID]])</f>
        <v>1</v>
      </c>
      <c r="J425" t="str">
        <f>IF(Table1[[#This Row],[Device Count]]&gt;1,"Multiple Devices", "Single Device")</f>
        <v>Single Device</v>
      </c>
      <c r="K425" t="s">
        <v>21</v>
      </c>
      <c r="L425" s="26">
        <v>4</v>
      </c>
      <c r="M425" t="s">
        <v>114</v>
      </c>
      <c r="N425">
        <v>50</v>
      </c>
      <c r="O4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25" t="s">
        <v>42</v>
      </c>
      <c r="Q425" s="2">
        <v>9000</v>
      </c>
      <c r="R425">
        <v>9</v>
      </c>
      <c r="S425" s="3">
        <v>81000</v>
      </c>
      <c r="T425" s="3">
        <f>SUMIF(A:A,Table1[[#This Row],[Customer ID]],S:S)</f>
        <v>81000</v>
      </c>
      <c r="U425" s="3" t="str" cm="1">
        <f t="array" ref="U425">_xlfn.SWITCH(TRUE,
Table1[[#This Row],[Total user revenue]]&gt;=1500000,"High-Premium",
Table1[[#This Row],[Total user revenue]]&gt;=500000,"Premium",
Table1[[#This Row],[Total user revenue]]&gt;=100000,"Standard",
"Basic")</f>
        <v>Basic</v>
      </c>
      <c r="V425" s="32">
        <f>SUMIF(A:A,Table1[[#This Row],[Customer ID]],W:W)</f>
        <v>1.44</v>
      </c>
      <c r="W425">
        <v>1.44</v>
      </c>
      <c r="X425" t="s">
        <v>39</v>
      </c>
      <c r="Y425" s="6">
        <f>COUNTIFS(Table1[MTN Device],Table1[[#This Row],[MTN Device]],Table1[Customer Churn Status],"Yes")/COUNTIF(Table1[MTN Device],Table1[[#This Row],[MTN Device]])</f>
        <v>0.27947598253275108</v>
      </c>
      <c r="Z425">
        <f>IF(Table1[[#This Row],[Customer Churn Status]]="Yes", 1, 0)</f>
        <v>0</v>
      </c>
      <c r="AA425" t="str">
        <f>IF(Table1[[#This Row],[Reasons for Churn]]= "No reason", "No Reason", "Churned")</f>
        <v>No Reason</v>
      </c>
      <c r="AB425" t="s">
        <v>1083</v>
      </c>
      <c r="AC425">
        <f t="shared" si="6"/>
        <v>20</v>
      </c>
    </row>
    <row r="426" spans="1:29" x14ac:dyDescent="0.25">
      <c r="A426" t="s">
        <v>526</v>
      </c>
      <c r="B426" t="s">
        <v>527</v>
      </c>
      <c r="C426" s="1">
        <v>45658</v>
      </c>
      <c r="D426">
        <v>37</v>
      </c>
      <c r="E426" t="str">
        <f>IF(Table1[[#This Row],[Age]]&lt;=19,"Teenager",
 IF(Table1[[#This Row],[Age]]&lt;=29,"Young Adult",
 IF(Table1[[#This Row],[Age]]&lt;=39,"Adult",
 IF(Table1[[#This Row],[Age]]&lt;=54,"Middle-Aged Adult",
 IF(Table1[[#This Row],[Age]]&lt;=64,"Pre-Retirement",
 "Senior/Retiree")))))</f>
        <v>Adult</v>
      </c>
      <c r="F426" t="s">
        <v>28</v>
      </c>
      <c r="G426" t="e">
        <f>VLOOKUP(Table1[[#This Row],[State]],#REF!,2,FALSE)</f>
        <v>#REF!</v>
      </c>
      <c r="H426" t="s">
        <v>29</v>
      </c>
      <c r="I426">
        <f>COUNTIF(A:A,Table1[[#This Row],[Customer ID]])</f>
        <v>3</v>
      </c>
      <c r="J426" t="str">
        <f>IF(Table1[[#This Row],[Device Count]]&gt;1,"Multiple Devices", "Single Device")</f>
        <v>Multiple Devices</v>
      </c>
      <c r="K426" t="s">
        <v>30</v>
      </c>
      <c r="L426" s="26">
        <v>2</v>
      </c>
      <c r="M426" t="s">
        <v>22</v>
      </c>
      <c r="N426">
        <v>51</v>
      </c>
      <c r="O4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26" t="s">
        <v>31</v>
      </c>
      <c r="Q426" s="2">
        <v>5500</v>
      </c>
      <c r="R426">
        <v>2</v>
      </c>
      <c r="S426" s="3">
        <v>11000</v>
      </c>
      <c r="T426" s="3">
        <f>SUMIF(A:A,Table1[[#This Row],[Customer ID]],S:S)</f>
        <v>440500</v>
      </c>
      <c r="U426" s="3" t="str" cm="1">
        <f t="array" ref="U426">_xlfn.SWITCH(TRUE,
Table1[[#This Row],[Total user revenue]]&gt;=1500000,"High-Premium",
Table1[[#This Row],[Total user revenue]]&gt;=500000,"Premium",
Table1[[#This Row],[Total user revenue]]&gt;=100000,"Standard",
"Basic")</f>
        <v>Standard</v>
      </c>
      <c r="V426" s="32">
        <f>SUMIF(A:A,Table1[[#This Row],[Customer ID]],W:W)</f>
        <v>374.73</v>
      </c>
      <c r="W426">
        <v>76.97</v>
      </c>
      <c r="X426" t="s">
        <v>39</v>
      </c>
      <c r="Y426" s="6">
        <f>COUNTIFS(Table1[MTN Device],Table1[[#This Row],[MTN Device]],Table1[Customer Churn Status],"Yes")/COUNTIF(Table1[MTN Device],Table1[[#This Row],[MTN Device]])</f>
        <v>0.3122923588039867</v>
      </c>
      <c r="Z426">
        <f>IF(Table1[[#This Row],[Customer Churn Status]]="Yes", 1, 0)</f>
        <v>0</v>
      </c>
      <c r="AA426" t="str">
        <f>IF(Table1[[#This Row],[Reasons for Churn]]= "No reason", "No Reason", "Churned")</f>
        <v>No Reason</v>
      </c>
      <c r="AB426" t="s">
        <v>1083</v>
      </c>
      <c r="AC426">
        <f t="shared" si="6"/>
        <v>65</v>
      </c>
    </row>
    <row r="427" spans="1:29" x14ac:dyDescent="0.25">
      <c r="A427" t="s">
        <v>526</v>
      </c>
      <c r="B427" t="s">
        <v>527</v>
      </c>
      <c r="C427" s="1">
        <v>45658</v>
      </c>
      <c r="D427">
        <v>37</v>
      </c>
      <c r="E427" t="str">
        <f>IF(Table1[[#This Row],[Age]]&lt;=19,"Teenager",
 IF(Table1[[#This Row],[Age]]&lt;=29,"Young Adult",
 IF(Table1[[#This Row],[Age]]&lt;=39,"Adult",
 IF(Table1[[#This Row],[Age]]&lt;=54,"Middle-Aged Adult",
 IF(Table1[[#This Row],[Age]]&lt;=64,"Pre-Retirement",
 "Senior/Retiree")))))</f>
        <v>Adult</v>
      </c>
      <c r="F427" t="s">
        <v>28</v>
      </c>
      <c r="G427" t="e">
        <f>VLOOKUP(Table1[[#This Row],[State]],#REF!,2,FALSE)</f>
        <v>#REF!</v>
      </c>
      <c r="H427" t="s">
        <v>20</v>
      </c>
      <c r="I427">
        <f>COUNTIF(A:A,Table1[[#This Row],[Customer ID]])</f>
        <v>3</v>
      </c>
      <c r="J427" t="str">
        <f>IF(Table1[[#This Row],[Device Count]]&gt;1,"Multiple Devices", "Single Device")</f>
        <v>Multiple Devices</v>
      </c>
      <c r="K427" t="s">
        <v>30</v>
      </c>
      <c r="L427" s="26">
        <v>2</v>
      </c>
      <c r="M427" t="s">
        <v>22</v>
      </c>
      <c r="N427">
        <v>51</v>
      </c>
      <c r="O4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27" t="s">
        <v>46</v>
      </c>
      <c r="Q427" s="2">
        <v>4500</v>
      </c>
      <c r="R427">
        <v>1</v>
      </c>
      <c r="S427" s="3">
        <v>4500</v>
      </c>
      <c r="T427" s="3">
        <f>SUMIF(A:A,Table1[[#This Row],[Customer ID]],S:S)</f>
        <v>440500</v>
      </c>
      <c r="U427" s="3" t="str" cm="1">
        <f t="array" ref="U427">_xlfn.SWITCH(TRUE,
Table1[[#This Row],[Total user revenue]]&gt;=1500000,"High-Premium",
Table1[[#This Row],[Total user revenue]]&gt;=500000,"Premium",
Table1[[#This Row],[Total user revenue]]&gt;=100000,"Standard",
"Basic")</f>
        <v>Standard</v>
      </c>
      <c r="V427" s="32">
        <f>SUMIF(A:A,Table1[[#This Row],[Customer ID]],W:W)</f>
        <v>374.73</v>
      </c>
      <c r="W427">
        <v>146.27000000000001</v>
      </c>
      <c r="X427" t="s">
        <v>39</v>
      </c>
      <c r="Y427" s="6">
        <f>COUNTIFS(Table1[MTN Device],Table1[[#This Row],[MTN Device]],Table1[Customer Churn Status],"Yes")/COUNTIF(Table1[MTN Device],Table1[[#This Row],[MTN Device]])</f>
        <v>0.30092592592592593</v>
      </c>
      <c r="Z427">
        <f>IF(Table1[[#This Row],[Customer Churn Status]]="Yes", 1, 0)</f>
        <v>0</v>
      </c>
      <c r="AA427" t="str">
        <f>IF(Table1[[#This Row],[Reasons for Churn]]= "No reason", "No Reason", "Churned")</f>
        <v>No Reason</v>
      </c>
      <c r="AB427" t="s">
        <v>1083</v>
      </c>
      <c r="AC427">
        <f t="shared" si="6"/>
        <v>65</v>
      </c>
    </row>
    <row r="428" spans="1:29" x14ac:dyDescent="0.25">
      <c r="A428" t="s">
        <v>526</v>
      </c>
      <c r="B428" t="s">
        <v>527</v>
      </c>
      <c r="C428" s="1">
        <v>45658</v>
      </c>
      <c r="D428">
        <v>37</v>
      </c>
      <c r="E428" t="str">
        <f>IF(Table1[[#This Row],[Age]]&lt;=19,"Teenager",
 IF(Table1[[#This Row],[Age]]&lt;=29,"Young Adult",
 IF(Table1[[#This Row],[Age]]&lt;=39,"Adult",
 IF(Table1[[#This Row],[Age]]&lt;=54,"Middle-Aged Adult",
 IF(Table1[[#This Row],[Age]]&lt;=64,"Pre-Retirement",
 "Senior/Retiree")))))</f>
        <v>Adult</v>
      </c>
      <c r="F428" t="s">
        <v>28</v>
      </c>
      <c r="G428" t="e">
        <f>VLOOKUP(Table1[[#This Row],[State]],#REF!,2,FALSE)</f>
        <v>#REF!</v>
      </c>
      <c r="H428" t="s">
        <v>36</v>
      </c>
      <c r="I428">
        <f>COUNTIF(A:A,Table1[[#This Row],[Customer ID]])</f>
        <v>3</v>
      </c>
      <c r="J428" t="str">
        <f>IF(Table1[[#This Row],[Device Count]]&gt;1,"Multiple Devices", "Single Device")</f>
        <v>Multiple Devices</v>
      </c>
      <c r="K428" t="s">
        <v>30</v>
      </c>
      <c r="L428" s="26">
        <v>2</v>
      </c>
      <c r="M428" t="s">
        <v>22</v>
      </c>
      <c r="N428">
        <v>51</v>
      </c>
      <c r="O4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28" t="s">
        <v>115</v>
      </c>
      <c r="Q428" s="2">
        <v>25000</v>
      </c>
      <c r="R428">
        <v>17</v>
      </c>
      <c r="S428" s="3">
        <v>425000</v>
      </c>
      <c r="T428" s="3">
        <f>SUMIF(A:A,Table1[[#This Row],[Customer ID]],S:S)</f>
        <v>440500</v>
      </c>
      <c r="U428" s="3" t="str" cm="1">
        <f t="array" ref="U428">_xlfn.SWITCH(TRUE,
Table1[[#This Row],[Total user revenue]]&gt;=1500000,"High-Premium",
Table1[[#This Row],[Total user revenue]]&gt;=500000,"Premium",
Table1[[#This Row],[Total user revenue]]&gt;=100000,"Standard",
"Basic")</f>
        <v>Standard</v>
      </c>
      <c r="V428" s="32">
        <f>SUMIF(A:A,Table1[[#This Row],[Customer ID]],W:W)</f>
        <v>374.73</v>
      </c>
      <c r="W428">
        <v>151.49</v>
      </c>
      <c r="X428" t="s">
        <v>39</v>
      </c>
      <c r="Y428" s="6">
        <f>COUNTIFS(Table1[MTN Device],Table1[[#This Row],[MTN Device]],Table1[Customer Churn Status],"Yes")/COUNTIF(Table1[MTN Device],Table1[[#This Row],[MTN Device]])</f>
        <v>0.27947598253275108</v>
      </c>
      <c r="Z428">
        <f>IF(Table1[[#This Row],[Customer Churn Status]]="Yes", 1, 0)</f>
        <v>0</v>
      </c>
      <c r="AA428" t="str">
        <f>IF(Table1[[#This Row],[Reasons for Churn]]= "No reason", "No Reason", "Churned")</f>
        <v>No Reason</v>
      </c>
      <c r="AB428" t="s">
        <v>1083</v>
      </c>
      <c r="AC428">
        <f t="shared" si="6"/>
        <v>65</v>
      </c>
    </row>
    <row r="429" spans="1:29" x14ac:dyDescent="0.25">
      <c r="A429" t="s">
        <v>528</v>
      </c>
      <c r="B429" t="s">
        <v>315</v>
      </c>
      <c r="C429" s="1">
        <v>45717</v>
      </c>
      <c r="D429">
        <v>18</v>
      </c>
      <c r="E429" t="str">
        <f>IF(Table1[[#This Row],[Age]]&lt;=19,"Teenager",
 IF(Table1[[#This Row],[Age]]&lt;=29,"Young Adult",
 IF(Table1[[#This Row],[Age]]&lt;=39,"Adult",
 IF(Table1[[#This Row],[Age]]&lt;=54,"Middle-Aged Adult",
 IF(Table1[[#This Row],[Age]]&lt;=64,"Pre-Retirement",
 "Senior/Retiree")))))</f>
        <v>Teenager</v>
      </c>
      <c r="F429" t="s">
        <v>452</v>
      </c>
      <c r="G429" t="e">
        <f>VLOOKUP(Table1[[#This Row],[State]],#REF!,2,FALSE)</f>
        <v>#REF!</v>
      </c>
      <c r="H429" t="s">
        <v>29</v>
      </c>
      <c r="I429">
        <f>COUNTIF(A:A,Table1[[#This Row],[Customer ID]])</f>
        <v>1</v>
      </c>
      <c r="J429" t="str">
        <f>IF(Table1[[#This Row],[Device Count]]&gt;1,"Multiple Devices", "Single Device")</f>
        <v>Single Device</v>
      </c>
      <c r="K429" t="s">
        <v>21</v>
      </c>
      <c r="L429" s="26">
        <v>3</v>
      </c>
      <c r="M429" t="s">
        <v>50</v>
      </c>
      <c r="N429">
        <v>15</v>
      </c>
      <c r="O4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29" t="s">
        <v>102</v>
      </c>
      <c r="Q429" s="2">
        <v>900</v>
      </c>
      <c r="R429">
        <v>10</v>
      </c>
      <c r="S429" s="3">
        <v>9000</v>
      </c>
      <c r="T429" s="3">
        <f>SUMIF(A:A,Table1[[#This Row],[Customer ID]],S:S)</f>
        <v>9000</v>
      </c>
      <c r="U429" s="3" t="str" cm="1">
        <f t="array" ref="U429">_xlfn.SWITCH(TRUE,
Table1[[#This Row],[Total user revenue]]&gt;=1500000,"High-Premium",
Table1[[#This Row],[Total user revenue]]&gt;=500000,"Premium",
Table1[[#This Row],[Total user revenue]]&gt;=100000,"Standard",
"Basic")</f>
        <v>Basic</v>
      </c>
      <c r="V429" s="32">
        <f>SUMIF(A:A,Table1[[#This Row],[Customer ID]],W:W)</f>
        <v>59.99</v>
      </c>
      <c r="W429">
        <v>59.99</v>
      </c>
      <c r="X429" t="s">
        <v>24</v>
      </c>
      <c r="Y429" s="6">
        <f>COUNTIFS(Table1[MTN Device],Table1[[#This Row],[MTN Device]],Table1[Customer Churn Status],"Yes")/COUNTIF(Table1[MTN Device],Table1[[#This Row],[MTN Device]])</f>
        <v>0.3122923588039867</v>
      </c>
      <c r="Z429">
        <f>IF(Table1[[#This Row],[Customer Churn Status]]="Yes", 1, 0)</f>
        <v>1</v>
      </c>
      <c r="AA429" t="str">
        <f>IF(Table1[[#This Row],[Reasons for Churn]]= "No reason", "No Reason", "Churned")</f>
        <v>Churned</v>
      </c>
      <c r="AB429" t="s">
        <v>167</v>
      </c>
      <c r="AC429">
        <f t="shared" si="6"/>
        <v>35</v>
      </c>
    </row>
    <row r="430" spans="1:29" x14ac:dyDescent="0.25">
      <c r="A430" t="s">
        <v>529</v>
      </c>
      <c r="B430" t="s">
        <v>530</v>
      </c>
      <c r="C430" s="1">
        <v>45689</v>
      </c>
      <c r="D430">
        <v>59</v>
      </c>
      <c r="E430" t="str">
        <f>IF(Table1[[#This Row],[Age]]&lt;=19,"Teenager",
 IF(Table1[[#This Row],[Age]]&lt;=29,"Young Adult",
 IF(Table1[[#This Row],[Age]]&lt;=39,"Adult",
 IF(Table1[[#This Row],[Age]]&lt;=54,"Middle-Aged Adult",
 IF(Table1[[#This Row],[Age]]&lt;=64,"Pre-Retirement",
 "Senior/Retiree")))))</f>
        <v>Pre-Retirement</v>
      </c>
      <c r="F430" t="s">
        <v>19</v>
      </c>
      <c r="G430" t="e">
        <f>VLOOKUP(Table1[[#This Row],[State]],#REF!,2,FALSE)</f>
        <v>#REF!</v>
      </c>
      <c r="H430" t="s">
        <v>29</v>
      </c>
      <c r="I430">
        <f>COUNTIF(A:A,Table1[[#This Row],[Customer ID]])</f>
        <v>1</v>
      </c>
      <c r="J430" t="str">
        <f>IF(Table1[[#This Row],[Device Count]]&gt;1,"Multiple Devices", "Single Device")</f>
        <v>Single Device</v>
      </c>
      <c r="K430" t="s">
        <v>21</v>
      </c>
      <c r="L430" s="26">
        <v>3</v>
      </c>
      <c r="M430" t="s">
        <v>50</v>
      </c>
      <c r="N430">
        <v>22</v>
      </c>
      <c r="O4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30" t="s">
        <v>102</v>
      </c>
      <c r="Q430" s="2">
        <v>900</v>
      </c>
      <c r="R430">
        <v>5</v>
      </c>
      <c r="S430" s="3">
        <v>4500</v>
      </c>
      <c r="T430" s="3">
        <f>SUMIF(A:A,Table1[[#This Row],[Customer ID]],S:S)</f>
        <v>4500</v>
      </c>
      <c r="U430" s="3" t="str" cm="1">
        <f t="array" ref="U430">_xlfn.SWITCH(TRUE,
Table1[[#This Row],[Total user revenue]]&gt;=1500000,"High-Premium",
Table1[[#This Row],[Total user revenue]]&gt;=500000,"Premium",
Table1[[#This Row],[Total user revenue]]&gt;=100000,"Standard",
"Basic")</f>
        <v>Basic</v>
      </c>
      <c r="V430" s="32">
        <f>SUMIF(A:A,Table1[[#This Row],[Customer ID]],W:W)</f>
        <v>46.07</v>
      </c>
      <c r="W430">
        <v>46.07</v>
      </c>
      <c r="X430" t="s">
        <v>39</v>
      </c>
      <c r="Y430" s="6">
        <f>COUNTIFS(Table1[MTN Device],Table1[[#This Row],[MTN Device]],Table1[Customer Churn Status],"Yes")/COUNTIF(Table1[MTN Device],Table1[[#This Row],[MTN Device]])</f>
        <v>0.3122923588039867</v>
      </c>
      <c r="Z430">
        <f>IF(Table1[[#This Row],[Customer Churn Status]]="Yes", 1, 0)</f>
        <v>0</v>
      </c>
      <c r="AA430" t="str">
        <f>IF(Table1[[#This Row],[Reasons for Churn]]= "No reason", "No Reason", "Churned")</f>
        <v>No Reason</v>
      </c>
      <c r="AB430" t="s">
        <v>1083</v>
      </c>
      <c r="AC430">
        <f t="shared" si="6"/>
        <v>35</v>
      </c>
    </row>
    <row r="431" spans="1:29" x14ac:dyDescent="0.25">
      <c r="A431" t="s">
        <v>531</v>
      </c>
      <c r="B431" t="s">
        <v>532</v>
      </c>
      <c r="C431" s="1">
        <v>45717</v>
      </c>
      <c r="D431">
        <v>18</v>
      </c>
      <c r="E431" t="str">
        <f>IF(Table1[[#This Row],[Age]]&lt;=19,"Teenager",
 IF(Table1[[#This Row],[Age]]&lt;=29,"Young Adult",
 IF(Table1[[#This Row],[Age]]&lt;=39,"Adult",
 IF(Table1[[#This Row],[Age]]&lt;=54,"Middle-Aged Adult",
 IF(Table1[[#This Row],[Age]]&lt;=64,"Pre-Retirement",
 "Senior/Retiree")))))</f>
        <v>Teenager</v>
      </c>
      <c r="F431" t="s">
        <v>189</v>
      </c>
      <c r="G431" t="e">
        <f>VLOOKUP(Table1[[#This Row],[State]],#REF!,2,FALSE)</f>
        <v>#REF!</v>
      </c>
      <c r="H431" t="s">
        <v>29</v>
      </c>
      <c r="I431">
        <f>COUNTIF(A:A,Table1[[#This Row],[Customer ID]])</f>
        <v>1</v>
      </c>
      <c r="J431" t="str">
        <f>IF(Table1[[#This Row],[Device Count]]&gt;1,"Multiple Devices", "Single Device")</f>
        <v>Single Device</v>
      </c>
      <c r="K431" t="s">
        <v>21</v>
      </c>
      <c r="L431" s="26">
        <v>1</v>
      </c>
      <c r="M431" t="s">
        <v>37</v>
      </c>
      <c r="N431">
        <v>8</v>
      </c>
      <c r="O4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31" t="s">
        <v>102</v>
      </c>
      <c r="Q431" s="2">
        <v>900</v>
      </c>
      <c r="R431">
        <v>1</v>
      </c>
      <c r="S431" s="3">
        <v>900</v>
      </c>
      <c r="T431" s="3">
        <f>SUMIF(A:A,Table1[[#This Row],[Customer ID]],S:S)</f>
        <v>900</v>
      </c>
      <c r="U431" s="3" t="str" cm="1">
        <f t="array" ref="U431">_xlfn.SWITCH(TRUE,
Table1[[#This Row],[Total user revenue]]&gt;=1500000,"High-Premium",
Table1[[#This Row],[Total user revenue]]&gt;=500000,"Premium",
Table1[[#This Row],[Total user revenue]]&gt;=100000,"Standard",
"Basic")</f>
        <v>Basic</v>
      </c>
      <c r="V431" s="32">
        <f>SUMIF(A:A,Table1[[#This Row],[Customer ID]],W:W)</f>
        <v>132.56</v>
      </c>
      <c r="W431">
        <v>132.56</v>
      </c>
      <c r="X431" t="s">
        <v>39</v>
      </c>
      <c r="Y431" s="6">
        <f>COUNTIFS(Table1[MTN Device],Table1[[#This Row],[MTN Device]],Table1[Customer Churn Status],"Yes")/COUNTIF(Table1[MTN Device],Table1[[#This Row],[MTN Device]])</f>
        <v>0.3122923588039867</v>
      </c>
      <c r="Z431">
        <f>IF(Table1[[#This Row],[Customer Churn Status]]="Yes", 1, 0)</f>
        <v>0</v>
      </c>
      <c r="AA431" t="str">
        <f>IF(Table1[[#This Row],[Reasons for Churn]]= "No reason", "No Reason", "Churned")</f>
        <v>No Reason</v>
      </c>
      <c r="AB431" t="s">
        <v>1083</v>
      </c>
      <c r="AC431">
        <f t="shared" si="6"/>
        <v>75</v>
      </c>
    </row>
    <row r="432" spans="1:29" x14ac:dyDescent="0.25">
      <c r="A432" t="s">
        <v>533</v>
      </c>
      <c r="B432" t="s">
        <v>534</v>
      </c>
      <c r="C432" s="1">
        <v>45658</v>
      </c>
      <c r="D432">
        <v>30</v>
      </c>
      <c r="E432" t="str">
        <f>IF(Table1[[#This Row],[Age]]&lt;=19,"Teenager",
 IF(Table1[[#This Row],[Age]]&lt;=29,"Young Adult",
 IF(Table1[[#This Row],[Age]]&lt;=39,"Adult",
 IF(Table1[[#This Row],[Age]]&lt;=54,"Middle-Aged Adult",
 IF(Table1[[#This Row],[Age]]&lt;=64,"Pre-Retirement",
 "Senior/Retiree")))))</f>
        <v>Adult</v>
      </c>
      <c r="F432" t="s">
        <v>110</v>
      </c>
      <c r="G432" t="e">
        <f>VLOOKUP(Table1[[#This Row],[State]],#REF!,2,FALSE)</f>
        <v>#REF!</v>
      </c>
      <c r="H432" t="s">
        <v>29</v>
      </c>
      <c r="I432">
        <f>COUNTIF(A:A,Table1[[#This Row],[Customer ID]])</f>
        <v>1</v>
      </c>
      <c r="J432" t="str">
        <f>IF(Table1[[#This Row],[Device Count]]&gt;1,"Multiple Devices", "Single Device")</f>
        <v>Single Device</v>
      </c>
      <c r="K432" t="s">
        <v>30</v>
      </c>
      <c r="L432" s="26">
        <v>5</v>
      </c>
      <c r="M432" t="s">
        <v>55</v>
      </c>
      <c r="N432">
        <v>25</v>
      </c>
      <c r="O4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32" t="s">
        <v>58</v>
      </c>
      <c r="Q432" s="2">
        <v>16000</v>
      </c>
      <c r="R432">
        <v>4</v>
      </c>
      <c r="S432" s="3">
        <v>64000</v>
      </c>
      <c r="T432" s="3">
        <f>SUMIF(A:A,Table1[[#This Row],[Customer ID]],S:S)</f>
        <v>64000</v>
      </c>
      <c r="U432" s="3" t="str" cm="1">
        <f t="array" ref="U432">_xlfn.SWITCH(TRUE,
Table1[[#This Row],[Total user revenue]]&gt;=1500000,"High-Premium",
Table1[[#This Row],[Total user revenue]]&gt;=500000,"Premium",
Table1[[#This Row],[Total user revenue]]&gt;=100000,"Standard",
"Basic")</f>
        <v>Basic</v>
      </c>
      <c r="V432" s="32">
        <f>SUMIF(A:A,Table1[[#This Row],[Customer ID]],W:W)</f>
        <v>60.57</v>
      </c>
      <c r="W432">
        <v>60.57</v>
      </c>
      <c r="X432" t="s">
        <v>24</v>
      </c>
      <c r="Y432" s="6">
        <f>COUNTIFS(Table1[MTN Device],Table1[[#This Row],[MTN Device]],Table1[Customer Churn Status],"Yes")/COUNTIF(Table1[MTN Device],Table1[[#This Row],[MTN Device]])</f>
        <v>0.3122923588039867</v>
      </c>
      <c r="Z432">
        <f>IF(Table1[[#This Row],[Customer Churn Status]]="Yes", 1, 0)</f>
        <v>1</v>
      </c>
      <c r="AA432" t="str">
        <f>IF(Table1[[#This Row],[Reasons for Churn]]= "No reason", "No Reason", "Churned")</f>
        <v>Churned</v>
      </c>
      <c r="AB432" t="s">
        <v>284</v>
      </c>
      <c r="AC432">
        <f t="shared" si="6"/>
        <v>15</v>
      </c>
    </row>
    <row r="433" spans="1:29" x14ac:dyDescent="0.25">
      <c r="A433" t="s">
        <v>535</v>
      </c>
      <c r="B433" t="s">
        <v>536</v>
      </c>
      <c r="C433" s="1">
        <v>45658</v>
      </c>
      <c r="D433">
        <v>50</v>
      </c>
      <c r="E433" t="str">
        <f>IF(Table1[[#This Row],[Age]]&lt;=19,"Teenager",
 IF(Table1[[#This Row],[Age]]&lt;=29,"Young Adult",
 IF(Table1[[#This Row],[Age]]&lt;=39,"Adult",
 IF(Table1[[#This Row],[Age]]&lt;=54,"Middle-Aged Adult",
 IF(Table1[[#This Row],[Age]]&lt;=64,"Pre-Retirement",
 "Senior/Retiree")))))</f>
        <v>Middle-Aged Adult</v>
      </c>
      <c r="F433" t="s">
        <v>140</v>
      </c>
      <c r="G433" t="e">
        <f>VLOOKUP(Table1[[#This Row],[State]],#REF!,2,FALSE)</f>
        <v>#REF!</v>
      </c>
      <c r="H433" t="s">
        <v>36</v>
      </c>
      <c r="I433">
        <f>COUNTIF(A:A,Table1[[#This Row],[Customer ID]])</f>
        <v>1</v>
      </c>
      <c r="J433" t="str">
        <f>IF(Table1[[#This Row],[Device Count]]&gt;1,"Multiple Devices", "Single Device")</f>
        <v>Single Device</v>
      </c>
      <c r="K433" t="s">
        <v>30</v>
      </c>
      <c r="L433" s="26">
        <v>5</v>
      </c>
      <c r="M433" t="s">
        <v>55</v>
      </c>
      <c r="N433">
        <v>54</v>
      </c>
      <c r="O4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33" t="s">
        <v>38</v>
      </c>
      <c r="Q433" s="2">
        <v>20000</v>
      </c>
      <c r="R433">
        <v>16</v>
      </c>
      <c r="S433" s="3">
        <v>320000</v>
      </c>
      <c r="T433" s="3">
        <f>SUMIF(A:A,Table1[[#This Row],[Customer ID]],S:S)</f>
        <v>320000</v>
      </c>
      <c r="U433" s="3" t="str" cm="1">
        <f t="array" ref="U433">_xlfn.SWITCH(TRUE,
Table1[[#This Row],[Total user revenue]]&gt;=1500000,"High-Premium",
Table1[[#This Row],[Total user revenue]]&gt;=500000,"Premium",
Table1[[#This Row],[Total user revenue]]&gt;=100000,"Standard",
"Basic")</f>
        <v>Standard</v>
      </c>
      <c r="V433" s="32">
        <f>SUMIF(A:A,Table1[[#This Row],[Customer ID]],W:W)</f>
        <v>157.06</v>
      </c>
      <c r="W433">
        <v>157.06</v>
      </c>
      <c r="X433" t="s">
        <v>39</v>
      </c>
      <c r="Y433" s="6">
        <f>COUNTIFS(Table1[MTN Device],Table1[[#This Row],[MTN Device]],Table1[Customer Churn Status],"Yes")/COUNTIF(Table1[MTN Device],Table1[[#This Row],[MTN Device]])</f>
        <v>0.27947598253275108</v>
      </c>
      <c r="Z433">
        <f>IF(Table1[[#This Row],[Customer Churn Status]]="Yes", 1, 0)</f>
        <v>0</v>
      </c>
      <c r="AA433" t="str">
        <f>IF(Table1[[#This Row],[Reasons for Churn]]= "No reason", "No Reason", "Churned")</f>
        <v>No Reason</v>
      </c>
      <c r="AB433" t="s">
        <v>1083</v>
      </c>
      <c r="AC433">
        <f t="shared" si="6"/>
        <v>25</v>
      </c>
    </row>
    <row r="434" spans="1:29" x14ac:dyDescent="0.25">
      <c r="A434" t="s">
        <v>537</v>
      </c>
      <c r="B434" t="s">
        <v>538</v>
      </c>
      <c r="C434" s="1">
        <v>45689</v>
      </c>
      <c r="D434">
        <v>41</v>
      </c>
      <c r="E434" t="str">
        <f>IF(Table1[[#This Row],[Age]]&lt;=19,"Teenager",
 IF(Table1[[#This Row],[Age]]&lt;=29,"Young Adult",
 IF(Table1[[#This Row],[Age]]&lt;=39,"Adult",
 IF(Table1[[#This Row],[Age]]&lt;=54,"Middle-Aged Adult",
 IF(Table1[[#This Row],[Age]]&lt;=64,"Pre-Retirement",
 "Senior/Retiree")))))</f>
        <v>Middle-Aged Adult</v>
      </c>
      <c r="F434" t="s">
        <v>143</v>
      </c>
      <c r="G434" t="e">
        <f>VLOOKUP(Table1[[#This Row],[State]],#REF!,2,FALSE)</f>
        <v>#REF!</v>
      </c>
      <c r="H434" t="s">
        <v>29</v>
      </c>
      <c r="I434">
        <f>COUNTIF(A:A,Table1[[#This Row],[Customer ID]])</f>
        <v>2</v>
      </c>
      <c r="J434" t="str">
        <f>IF(Table1[[#This Row],[Device Count]]&gt;1,"Multiple Devices", "Single Device")</f>
        <v>Multiple Devices</v>
      </c>
      <c r="K434" t="s">
        <v>21</v>
      </c>
      <c r="L434" s="26">
        <v>3</v>
      </c>
      <c r="M434" t="s">
        <v>50</v>
      </c>
      <c r="N434">
        <v>23</v>
      </c>
      <c r="O4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34" t="s">
        <v>23</v>
      </c>
      <c r="Q434" s="2">
        <v>35000</v>
      </c>
      <c r="R434">
        <v>1</v>
      </c>
      <c r="S434" s="3">
        <v>35000</v>
      </c>
      <c r="T434" s="3">
        <f>SUMIF(A:A,Table1[[#This Row],[Customer ID]],S:S)</f>
        <v>71000</v>
      </c>
      <c r="U434" s="3" t="str" cm="1">
        <f t="array" ref="U434">_xlfn.SWITCH(TRUE,
Table1[[#This Row],[Total user revenue]]&gt;=1500000,"High-Premium",
Table1[[#This Row],[Total user revenue]]&gt;=500000,"Premium",
Table1[[#This Row],[Total user revenue]]&gt;=100000,"Standard",
"Basic")</f>
        <v>Basic</v>
      </c>
      <c r="V434" s="32">
        <f>SUMIF(A:A,Table1[[#This Row],[Customer ID]],W:W)</f>
        <v>200.95</v>
      </c>
      <c r="W434">
        <v>66.459999999999994</v>
      </c>
      <c r="X434" t="s">
        <v>24</v>
      </c>
      <c r="Y434" s="6">
        <f>COUNTIFS(Table1[MTN Device],Table1[[#This Row],[MTN Device]],Table1[Customer Churn Status],"Yes")/COUNTIF(Table1[MTN Device],Table1[[#This Row],[MTN Device]])</f>
        <v>0.3122923588039867</v>
      </c>
      <c r="Z434">
        <f>IF(Table1[[#This Row],[Customer Churn Status]]="Yes", 1, 0)</f>
        <v>1</v>
      </c>
      <c r="AA434" t="str">
        <f>IF(Table1[[#This Row],[Reasons for Churn]]= "No reason", "No Reason", "Churned")</f>
        <v>Churned</v>
      </c>
      <c r="AB434" t="s">
        <v>25</v>
      </c>
      <c r="AC434">
        <f t="shared" si="6"/>
        <v>45</v>
      </c>
    </row>
    <row r="435" spans="1:29" x14ac:dyDescent="0.25">
      <c r="A435" t="s">
        <v>537</v>
      </c>
      <c r="B435" t="s">
        <v>538</v>
      </c>
      <c r="C435" s="1">
        <v>45689</v>
      </c>
      <c r="D435">
        <v>41</v>
      </c>
      <c r="E435" t="str">
        <f>IF(Table1[[#This Row],[Age]]&lt;=19,"Teenager",
 IF(Table1[[#This Row],[Age]]&lt;=29,"Young Adult",
 IF(Table1[[#This Row],[Age]]&lt;=39,"Adult",
 IF(Table1[[#This Row],[Age]]&lt;=54,"Middle-Aged Adult",
 IF(Table1[[#This Row],[Age]]&lt;=64,"Pre-Retirement",
 "Senior/Retiree")))))</f>
        <v>Middle-Aged Adult</v>
      </c>
      <c r="F435" t="s">
        <v>143</v>
      </c>
      <c r="G435" t="e">
        <f>VLOOKUP(Table1[[#This Row],[State]],#REF!,2,FALSE)</f>
        <v>#REF!</v>
      </c>
      <c r="H435" t="s">
        <v>36</v>
      </c>
      <c r="I435">
        <f>COUNTIF(A:A,Table1[[#This Row],[Customer ID]])</f>
        <v>2</v>
      </c>
      <c r="J435" t="str">
        <f>IF(Table1[[#This Row],[Device Count]]&gt;1,"Multiple Devices", "Single Device")</f>
        <v>Multiple Devices</v>
      </c>
      <c r="K435" t="s">
        <v>21</v>
      </c>
      <c r="L435" s="26">
        <v>3</v>
      </c>
      <c r="M435" t="s">
        <v>50</v>
      </c>
      <c r="N435">
        <v>23</v>
      </c>
      <c r="O4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35" t="s">
        <v>42</v>
      </c>
      <c r="Q435" s="2">
        <v>9000</v>
      </c>
      <c r="R435">
        <v>4</v>
      </c>
      <c r="S435" s="3">
        <v>36000</v>
      </c>
      <c r="T435" s="3">
        <f>SUMIF(A:A,Table1[[#This Row],[Customer ID]],S:S)</f>
        <v>71000</v>
      </c>
      <c r="U435" s="3" t="str" cm="1">
        <f t="array" ref="U435">_xlfn.SWITCH(TRUE,
Table1[[#This Row],[Total user revenue]]&gt;=1500000,"High-Premium",
Table1[[#This Row],[Total user revenue]]&gt;=500000,"Premium",
Table1[[#This Row],[Total user revenue]]&gt;=100000,"Standard",
"Basic")</f>
        <v>Basic</v>
      </c>
      <c r="V435" s="32">
        <f>SUMIF(A:A,Table1[[#This Row],[Customer ID]],W:W)</f>
        <v>200.95</v>
      </c>
      <c r="W435">
        <v>134.49</v>
      </c>
      <c r="X435" t="s">
        <v>24</v>
      </c>
      <c r="Y435" s="6">
        <f>COUNTIFS(Table1[MTN Device],Table1[[#This Row],[MTN Device]],Table1[Customer Churn Status],"Yes")/COUNTIF(Table1[MTN Device],Table1[[#This Row],[MTN Device]])</f>
        <v>0.27947598253275108</v>
      </c>
      <c r="Z435">
        <f>IF(Table1[[#This Row],[Customer Churn Status]]="Yes", 1, 0)</f>
        <v>1</v>
      </c>
      <c r="AA435" t="str">
        <f>IF(Table1[[#This Row],[Reasons for Churn]]= "No reason", "No Reason", "Churned")</f>
        <v>Churned</v>
      </c>
      <c r="AB435" t="s">
        <v>25</v>
      </c>
      <c r="AC435">
        <f t="shared" si="6"/>
        <v>45</v>
      </c>
    </row>
    <row r="436" spans="1:29" x14ac:dyDescent="0.25">
      <c r="A436" t="s">
        <v>539</v>
      </c>
      <c r="B436" t="s">
        <v>540</v>
      </c>
      <c r="C436" s="1">
        <v>45658</v>
      </c>
      <c r="D436">
        <v>35</v>
      </c>
      <c r="E436" t="str">
        <f>IF(Table1[[#This Row],[Age]]&lt;=19,"Teenager",
 IF(Table1[[#This Row],[Age]]&lt;=29,"Young Adult",
 IF(Table1[[#This Row],[Age]]&lt;=39,"Adult",
 IF(Table1[[#This Row],[Age]]&lt;=54,"Middle-Aged Adult",
 IF(Table1[[#This Row],[Age]]&lt;=64,"Pre-Retirement",
 "Senior/Retiree")))))</f>
        <v>Adult</v>
      </c>
      <c r="F436" t="s">
        <v>299</v>
      </c>
      <c r="G436" t="e">
        <f>VLOOKUP(Table1[[#This Row],[State]],#REF!,2,FALSE)</f>
        <v>#REF!</v>
      </c>
      <c r="H436" t="s">
        <v>36</v>
      </c>
      <c r="I436">
        <f>COUNTIF(A:A,Table1[[#This Row],[Customer ID]])</f>
        <v>2</v>
      </c>
      <c r="J436" t="str">
        <f>IF(Table1[[#This Row],[Device Count]]&gt;1,"Multiple Devices", "Single Device")</f>
        <v>Multiple Devices</v>
      </c>
      <c r="K436" t="s">
        <v>21</v>
      </c>
      <c r="L436" s="26">
        <v>3</v>
      </c>
      <c r="M436" t="s">
        <v>50</v>
      </c>
      <c r="N436">
        <v>47</v>
      </c>
      <c r="O4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36" t="s">
        <v>57</v>
      </c>
      <c r="Q436" s="2">
        <v>150000</v>
      </c>
      <c r="R436">
        <v>6</v>
      </c>
      <c r="S436" s="3">
        <v>900000</v>
      </c>
      <c r="T436" s="3">
        <f>SUMIF(A:A,Table1[[#This Row],[Customer ID]],S:S)</f>
        <v>1092000</v>
      </c>
      <c r="U436" s="3" t="str" cm="1">
        <f t="array" ref="U436">_xlfn.SWITCH(TRUE,
Table1[[#This Row],[Total user revenue]]&gt;=1500000,"High-Premium",
Table1[[#This Row],[Total user revenue]]&gt;=500000,"Premium",
Table1[[#This Row],[Total user revenue]]&gt;=100000,"Standard",
"Basic")</f>
        <v>Premium</v>
      </c>
      <c r="V436" s="32">
        <f>SUMIF(A:A,Table1[[#This Row],[Customer ID]],W:W)</f>
        <v>181.01000000000002</v>
      </c>
      <c r="W436">
        <v>10.49</v>
      </c>
      <c r="X436" t="s">
        <v>39</v>
      </c>
      <c r="Y436" s="6">
        <f>COUNTIFS(Table1[MTN Device],Table1[[#This Row],[MTN Device]],Table1[Customer Churn Status],"Yes")/COUNTIF(Table1[MTN Device],Table1[[#This Row],[MTN Device]])</f>
        <v>0.27947598253275108</v>
      </c>
      <c r="Z436">
        <f>IF(Table1[[#This Row],[Customer Churn Status]]="Yes", 1, 0)</f>
        <v>0</v>
      </c>
      <c r="AA436" t="str">
        <f>IF(Table1[[#This Row],[Reasons for Churn]]= "No reason", "No Reason", "Churned")</f>
        <v>No Reason</v>
      </c>
      <c r="AB436" t="s">
        <v>1083</v>
      </c>
      <c r="AC436">
        <f t="shared" si="6"/>
        <v>40</v>
      </c>
    </row>
    <row r="437" spans="1:29" x14ac:dyDescent="0.25">
      <c r="A437" t="s">
        <v>539</v>
      </c>
      <c r="B437" t="s">
        <v>540</v>
      </c>
      <c r="C437" s="1">
        <v>45658</v>
      </c>
      <c r="D437">
        <v>35</v>
      </c>
      <c r="E437" t="str">
        <f>IF(Table1[[#This Row],[Age]]&lt;=19,"Teenager",
 IF(Table1[[#This Row],[Age]]&lt;=29,"Young Adult",
 IF(Table1[[#This Row],[Age]]&lt;=39,"Adult",
 IF(Table1[[#This Row],[Age]]&lt;=54,"Middle-Aged Adult",
 IF(Table1[[#This Row],[Age]]&lt;=64,"Pre-Retirement",
 "Senior/Retiree")))))</f>
        <v>Adult</v>
      </c>
      <c r="F437" t="s">
        <v>299</v>
      </c>
      <c r="G437" t="e">
        <f>VLOOKUP(Table1[[#This Row],[State]],#REF!,2,FALSE)</f>
        <v>#REF!</v>
      </c>
      <c r="H437" t="s">
        <v>20</v>
      </c>
      <c r="I437">
        <f>COUNTIF(A:A,Table1[[#This Row],[Customer ID]])</f>
        <v>2</v>
      </c>
      <c r="J437" t="str">
        <f>IF(Table1[[#This Row],[Device Count]]&gt;1,"Multiple Devices", "Single Device")</f>
        <v>Multiple Devices</v>
      </c>
      <c r="K437" t="s">
        <v>21</v>
      </c>
      <c r="L437" s="26">
        <v>3</v>
      </c>
      <c r="M437" t="s">
        <v>50</v>
      </c>
      <c r="N437">
        <v>47</v>
      </c>
      <c r="O4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37" t="s">
        <v>58</v>
      </c>
      <c r="Q437" s="2">
        <v>16000</v>
      </c>
      <c r="R437">
        <v>12</v>
      </c>
      <c r="S437" s="3">
        <v>192000</v>
      </c>
      <c r="T437" s="3">
        <f>SUMIF(A:A,Table1[[#This Row],[Customer ID]],S:S)</f>
        <v>1092000</v>
      </c>
      <c r="U437" s="3" t="str" cm="1">
        <f t="array" ref="U437">_xlfn.SWITCH(TRUE,
Table1[[#This Row],[Total user revenue]]&gt;=1500000,"High-Premium",
Table1[[#This Row],[Total user revenue]]&gt;=500000,"Premium",
Table1[[#This Row],[Total user revenue]]&gt;=100000,"Standard",
"Basic")</f>
        <v>Premium</v>
      </c>
      <c r="V437" s="32">
        <f>SUMIF(A:A,Table1[[#This Row],[Customer ID]],W:W)</f>
        <v>181.01000000000002</v>
      </c>
      <c r="W437">
        <v>170.52</v>
      </c>
      <c r="X437" t="s">
        <v>39</v>
      </c>
      <c r="Y437" s="6">
        <f>COUNTIFS(Table1[MTN Device],Table1[[#This Row],[MTN Device]],Table1[Customer Churn Status],"Yes")/COUNTIF(Table1[MTN Device],Table1[[#This Row],[MTN Device]])</f>
        <v>0.30092592592592593</v>
      </c>
      <c r="Z437">
        <f>IF(Table1[[#This Row],[Customer Churn Status]]="Yes", 1, 0)</f>
        <v>0</v>
      </c>
      <c r="AA437" t="str">
        <f>IF(Table1[[#This Row],[Reasons for Churn]]= "No reason", "No Reason", "Churned")</f>
        <v>No Reason</v>
      </c>
      <c r="AB437" t="s">
        <v>1083</v>
      </c>
      <c r="AC437">
        <f t="shared" si="6"/>
        <v>40</v>
      </c>
    </row>
    <row r="438" spans="1:29" x14ac:dyDescent="0.25">
      <c r="A438" t="s">
        <v>541</v>
      </c>
      <c r="B438" t="s">
        <v>542</v>
      </c>
      <c r="C438" s="1">
        <v>45658</v>
      </c>
      <c r="D438">
        <v>70</v>
      </c>
      <c r="E438" t="str">
        <f>IF(Table1[[#This Row],[Age]]&lt;=19,"Teenager",
 IF(Table1[[#This Row],[Age]]&lt;=29,"Young Adult",
 IF(Table1[[#This Row],[Age]]&lt;=39,"Adult",
 IF(Table1[[#This Row],[Age]]&lt;=54,"Middle-Aged Adult",
 IF(Table1[[#This Row],[Age]]&lt;=64,"Pre-Retirement",
 "Senior/Retiree")))))</f>
        <v>Senior/Retiree</v>
      </c>
      <c r="F438" t="s">
        <v>176</v>
      </c>
      <c r="G438" t="e">
        <f>VLOOKUP(Table1[[#This Row],[State]],#REF!,2,FALSE)</f>
        <v>#REF!</v>
      </c>
      <c r="H438" t="s">
        <v>20</v>
      </c>
      <c r="I438">
        <f>COUNTIF(A:A,Table1[[#This Row],[Customer ID]])</f>
        <v>3</v>
      </c>
      <c r="J438" t="str">
        <f>IF(Table1[[#This Row],[Device Count]]&gt;1,"Multiple Devices", "Single Device")</f>
        <v>Multiple Devices</v>
      </c>
      <c r="K438" t="s">
        <v>21</v>
      </c>
      <c r="L438" s="26">
        <v>1</v>
      </c>
      <c r="M438" t="s">
        <v>37</v>
      </c>
      <c r="N438">
        <v>55</v>
      </c>
      <c r="O4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38" t="s">
        <v>23</v>
      </c>
      <c r="Q438" s="2">
        <v>35000</v>
      </c>
      <c r="R438">
        <v>9</v>
      </c>
      <c r="S438" s="3">
        <v>315000</v>
      </c>
      <c r="T438" s="3">
        <f>SUMIF(A:A,Table1[[#This Row],[Customer ID]],S:S)</f>
        <v>716000</v>
      </c>
      <c r="U438" s="3" t="str" cm="1">
        <f t="array" ref="U438">_xlfn.SWITCH(TRUE,
Table1[[#This Row],[Total user revenue]]&gt;=1500000,"High-Premium",
Table1[[#This Row],[Total user revenue]]&gt;=500000,"Premium",
Table1[[#This Row],[Total user revenue]]&gt;=100000,"Standard",
"Basic")</f>
        <v>Premium</v>
      </c>
      <c r="V438" s="32">
        <f>SUMIF(A:A,Table1[[#This Row],[Customer ID]],W:W)</f>
        <v>289.08999999999997</v>
      </c>
      <c r="W438">
        <v>191.04</v>
      </c>
      <c r="X438" t="s">
        <v>39</v>
      </c>
      <c r="Y438" s="6">
        <f>COUNTIFS(Table1[MTN Device],Table1[[#This Row],[MTN Device]],Table1[Customer Churn Status],"Yes")/COUNTIF(Table1[MTN Device],Table1[[#This Row],[MTN Device]])</f>
        <v>0.30092592592592593</v>
      </c>
      <c r="Z438">
        <f>IF(Table1[[#This Row],[Customer Churn Status]]="Yes", 1, 0)</f>
        <v>0</v>
      </c>
      <c r="AA438" t="str">
        <f>IF(Table1[[#This Row],[Reasons for Churn]]= "No reason", "No Reason", "Churned")</f>
        <v>No Reason</v>
      </c>
      <c r="AB438" t="s">
        <v>1083</v>
      </c>
      <c r="AC438">
        <f t="shared" si="6"/>
        <v>75</v>
      </c>
    </row>
    <row r="439" spans="1:29" x14ac:dyDescent="0.25">
      <c r="A439" t="s">
        <v>541</v>
      </c>
      <c r="B439" t="s">
        <v>542</v>
      </c>
      <c r="C439" s="1">
        <v>45658</v>
      </c>
      <c r="D439">
        <v>70</v>
      </c>
      <c r="E439" t="str">
        <f>IF(Table1[[#This Row],[Age]]&lt;=19,"Teenager",
 IF(Table1[[#This Row],[Age]]&lt;=29,"Young Adult",
 IF(Table1[[#This Row],[Age]]&lt;=39,"Adult",
 IF(Table1[[#This Row],[Age]]&lt;=54,"Middle-Aged Adult",
 IF(Table1[[#This Row],[Age]]&lt;=64,"Pre-Retirement",
 "Senior/Retiree")))))</f>
        <v>Senior/Retiree</v>
      </c>
      <c r="F439" t="s">
        <v>176</v>
      </c>
      <c r="G439" t="e">
        <f>VLOOKUP(Table1[[#This Row],[State]],#REF!,2,FALSE)</f>
        <v>#REF!</v>
      </c>
      <c r="H439" t="s">
        <v>29</v>
      </c>
      <c r="I439">
        <f>COUNTIF(A:A,Table1[[#This Row],[Customer ID]])</f>
        <v>3</v>
      </c>
      <c r="J439" t="str">
        <f>IF(Table1[[#This Row],[Device Count]]&gt;1,"Multiple Devices", "Single Device")</f>
        <v>Multiple Devices</v>
      </c>
      <c r="K439" t="s">
        <v>21</v>
      </c>
      <c r="L439" s="26">
        <v>1</v>
      </c>
      <c r="M439" t="s">
        <v>37</v>
      </c>
      <c r="N439">
        <v>55</v>
      </c>
      <c r="O4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39" t="s">
        <v>83</v>
      </c>
      <c r="Q439" s="2">
        <v>1000</v>
      </c>
      <c r="R439">
        <v>11</v>
      </c>
      <c r="S439" s="3">
        <v>11000</v>
      </c>
      <c r="T439" s="3">
        <f>SUMIF(A:A,Table1[[#This Row],[Customer ID]],S:S)</f>
        <v>716000</v>
      </c>
      <c r="U439" s="3" t="str" cm="1">
        <f t="array" ref="U439">_xlfn.SWITCH(TRUE,
Table1[[#This Row],[Total user revenue]]&gt;=1500000,"High-Premium",
Table1[[#This Row],[Total user revenue]]&gt;=500000,"Premium",
Table1[[#This Row],[Total user revenue]]&gt;=100000,"Standard",
"Basic")</f>
        <v>Premium</v>
      </c>
      <c r="V439" s="32">
        <f>SUMIF(A:A,Table1[[#This Row],[Customer ID]],W:W)</f>
        <v>289.08999999999997</v>
      </c>
      <c r="W439">
        <v>74.84</v>
      </c>
      <c r="X439" t="s">
        <v>39</v>
      </c>
      <c r="Y439" s="6">
        <f>COUNTIFS(Table1[MTN Device],Table1[[#This Row],[MTN Device]],Table1[Customer Churn Status],"Yes")/COUNTIF(Table1[MTN Device],Table1[[#This Row],[MTN Device]])</f>
        <v>0.3122923588039867</v>
      </c>
      <c r="Z439">
        <f>IF(Table1[[#This Row],[Customer Churn Status]]="Yes", 1, 0)</f>
        <v>0</v>
      </c>
      <c r="AA439" t="str">
        <f>IF(Table1[[#This Row],[Reasons for Churn]]= "No reason", "No Reason", "Churned")</f>
        <v>No Reason</v>
      </c>
      <c r="AB439" t="s">
        <v>1083</v>
      </c>
      <c r="AC439">
        <f t="shared" si="6"/>
        <v>75</v>
      </c>
    </row>
    <row r="440" spans="1:29" x14ac:dyDescent="0.25">
      <c r="A440" t="s">
        <v>541</v>
      </c>
      <c r="B440" t="s">
        <v>542</v>
      </c>
      <c r="C440" s="1">
        <v>45658</v>
      </c>
      <c r="D440">
        <v>70</v>
      </c>
      <c r="E440" t="str">
        <f>IF(Table1[[#This Row],[Age]]&lt;=19,"Teenager",
 IF(Table1[[#This Row],[Age]]&lt;=29,"Young Adult",
 IF(Table1[[#This Row],[Age]]&lt;=39,"Adult",
 IF(Table1[[#This Row],[Age]]&lt;=54,"Middle-Aged Adult",
 IF(Table1[[#This Row],[Age]]&lt;=64,"Pre-Retirement",
 "Senior/Retiree")))))</f>
        <v>Senior/Retiree</v>
      </c>
      <c r="F440" t="s">
        <v>176</v>
      </c>
      <c r="G440" t="e">
        <f>VLOOKUP(Table1[[#This Row],[State]],#REF!,2,FALSE)</f>
        <v>#REF!</v>
      </c>
      <c r="H440" t="s">
        <v>36</v>
      </c>
      <c r="I440">
        <f>COUNTIF(A:A,Table1[[#This Row],[Customer ID]])</f>
        <v>3</v>
      </c>
      <c r="J440" t="str">
        <f>IF(Table1[[#This Row],[Device Count]]&gt;1,"Multiple Devices", "Single Device")</f>
        <v>Multiple Devices</v>
      </c>
      <c r="K440" t="s">
        <v>21</v>
      </c>
      <c r="L440" s="26">
        <v>1</v>
      </c>
      <c r="M440" t="s">
        <v>37</v>
      </c>
      <c r="N440">
        <v>55</v>
      </c>
      <c r="O4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40" t="s">
        <v>65</v>
      </c>
      <c r="Q440" s="2">
        <v>30000</v>
      </c>
      <c r="R440">
        <v>13</v>
      </c>
      <c r="S440" s="3">
        <v>390000</v>
      </c>
      <c r="T440" s="3">
        <f>SUMIF(A:A,Table1[[#This Row],[Customer ID]],S:S)</f>
        <v>716000</v>
      </c>
      <c r="U440" s="3" t="str" cm="1">
        <f t="array" ref="U440">_xlfn.SWITCH(TRUE,
Table1[[#This Row],[Total user revenue]]&gt;=1500000,"High-Premium",
Table1[[#This Row],[Total user revenue]]&gt;=500000,"Premium",
Table1[[#This Row],[Total user revenue]]&gt;=100000,"Standard",
"Basic")</f>
        <v>Premium</v>
      </c>
      <c r="V440" s="32">
        <f>SUMIF(A:A,Table1[[#This Row],[Customer ID]],W:W)</f>
        <v>289.08999999999997</v>
      </c>
      <c r="W440">
        <v>23.21</v>
      </c>
      <c r="X440" t="s">
        <v>39</v>
      </c>
      <c r="Y440" s="6">
        <f>COUNTIFS(Table1[MTN Device],Table1[[#This Row],[MTN Device]],Table1[Customer Churn Status],"Yes")/COUNTIF(Table1[MTN Device],Table1[[#This Row],[MTN Device]])</f>
        <v>0.27947598253275108</v>
      </c>
      <c r="Z440">
        <f>IF(Table1[[#This Row],[Customer Churn Status]]="Yes", 1, 0)</f>
        <v>0</v>
      </c>
      <c r="AA440" t="str">
        <f>IF(Table1[[#This Row],[Reasons for Churn]]= "No reason", "No Reason", "Churned")</f>
        <v>No Reason</v>
      </c>
      <c r="AB440" t="s">
        <v>1083</v>
      </c>
      <c r="AC440">
        <f t="shared" si="6"/>
        <v>75</v>
      </c>
    </row>
    <row r="441" spans="1:29" x14ac:dyDescent="0.25">
      <c r="A441" t="s">
        <v>543</v>
      </c>
      <c r="B441" t="s">
        <v>544</v>
      </c>
      <c r="C441" s="1">
        <v>45689</v>
      </c>
      <c r="D441">
        <v>50</v>
      </c>
      <c r="E441" t="str">
        <f>IF(Table1[[#This Row],[Age]]&lt;=19,"Teenager",
 IF(Table1[[#This Row],[Age]]&lt;=29,"Young Adult",
 IF(Table1[[#This Row],[Age]]&lt;=39,"Adult",
 IF(Table1[[#This Row],[Age]]&lt;=54,"Middle-Aged Adult",
 IF(Table1[[#This Row],[Age]]&lt;=64,"Pre-Retirement",
 "Senior/Retiree")))))</f>
        <v>Middle-Aged Adult</v>
      </c>
      <c r="F441" t="s">
        <v>61</v>
      </c>
      <c r="G441" t="e">
        <f>VLOOKUP(Table1[[#This Row],[State]],#REF!,2,FALSE)</f>
        <v>#REF!</v>
      </c>
      <c r="H441" t="s">
        <v>41</v>
      </c>
      <c r="I441">
        <f>COUNTIF(A:A,Table1[[#This Row],[Customer ID]])</f>
        <v>3</v>
      </c>
      <c r="J441" t="str">
        <f>IF(Table1[[#This Row],[Device Count]]&gt;1,"Multiple Devices", "Single Device")</f>
        <v>Multiple Devices</v>
      </c>
      <c r="K441" t="s">
        <v>30</v>
      </c>
      <c r="L441" s="26">
        <v>2</v>
      </c>
      <c r="M441" t="s">
        <v>22</v>
      </c>
      <c r="N441">
        <v>52</v>
      </c>
      <c r="O4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41" t="s">
        <v>71</v>
      </c>
      <c r="Q441" s="2">
        <v>14500</v>
      </c>
      <c r="R441">
        <v>16</v>
      </c>
      <c r="S441" s="3">
        <v>232000</v>
      </c>
      <c r="T441" s="3">
        <f>SUMIF(A:A,Table1[[#This Row],[Customer ID]],S:S)</f>
        <v>428500</v>
      </c>
      <c r="U441" s="3" t="str" cm="1">
        <f t="array" ref="U441">_xlfn.SWITCH(TRUE,
Table1[[#This Row],[Total user revenue]]&gt;=1500000,"High-Premium",
Table1[[#This Row],[Total user revenue]]&gt;=500000,"Premium",
Table1[[#This Row],[Total user revenue]]&gt;=100000,"Standard",
"Basic")</f>
        <v>Standard</v>
      </c>
      <c r="V441" s="32">
        <f>SUMIF(A:A,Table1[[#This Row],[Customer ID]],W:W)</f>
        <v>341.41999999999996</v>
      </c>
      <c r="W441">
        <v>182.29</v>
      </c>
      <c r="X441" t="s">
        <v>24</v>
      </c>
      <c r="Y441" s="6">
        <f>COUNTIFS(Table1[MTN Device],Table1[[#This Row],[MTN Device]],Table1[Customer Churn Status],"Yes")/COUNTIF(Table1[MTN Device],Table1[[#This Row],[MTN Device]])</f>
        <v>0.26754385964912281</v>
      </c>
      <c r="Z441">
        <f>IF(Table1[[#This Row],[Customer Churn Status]]="Yes", 1, 0)</f>
        <v>1</v>
      </c>
      <c r="AA441" t="str">
        <f>IF(Table1[[#This Row],[Reasons for Churn]]= "No reason", "No Reason", "Churned")</f>
        <v>Churned</v>
      </c>
      <c r="AB441" t="s">
        <v>284</v>
      </c>
      <c r="AC441">
        <f t="shared" si="6"/>
        <v>65</v>
      </c>
    </row>
    <row r="442" spans="1:29" x14ac:dyDescent="0.25">
      <c r="A442" t="s">
        <v>543</v>
      </c>
      <c r="B442" t="s">
        <v>544</v>
      </c>
      <c r="C442" s="1">
        <v>45689</v>
      </c>
      <c r="D442">
        <v>50</v>
      </c>
      <c r="E442" t="str">
        <f>IF(Table1[[#This Row],[Age]]&lt;=19,"Teenager",
 IF(Table1[[#This Row],[Age]]&lt;=29,"Young Adult",
 IF(Table1[[#This Row],[Age]]&lt;=39,"Adult",
 IF(Table1[[#This Row],[Age]]&lt;=54,"Middle-Aged Adult",
 IF(Table1[[#This Row],[Age]]&lt;=64,"Pre-Retirement",
 "Senior/Retiree")))))</f>
        <v>Middle-Aged Adult</v>
      </c>
      <c r="F442" t="s">
        <v>61</v>
      </c>
      <c r="G442" t="e">
        <f>VLOOKUP(Table1[[#This Row],[State]],#REF!,2,FALSE)</f>
        <v>#REF!</v>
      </c>
      <c r="H442" t="s">
        <v>29</v>
      </c>
      <c r="I442">
        <f>COUNTIF(A:A,Table1[[#This Row],[Customer ID]])</f>
        <v>3</v>
      </c>
      <c r="J442" t="str">
        <f>IF(Table1[[#This Row],[Device Count]]&gt;1,"Multiple Devices", "Single Device")</f>
        <v>Multiple Devices</v>
      </c>
      <c r="K442" t="s">
        <v>30</v>
      </c>
      <c r="L442" s="26">
        <v>2</v>
      </c>
      <c r="M442" t="s">
        <v>22</v>
      </c>
      <c r="N442">
        <v>52</v>
      </c>
      <c r="O4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42" t="s">
        <v>31</v>
      </c>
      <c r="Q442" s="2">
        <v>5500</v>
      </c>
      <c r="R442">
        <v>13</v>
      </c>
      <c r="S442" s="3">
        <v>71500</v>
      </c>
      <c r="T442" s="3">
        <f>SUMIF(A:A,Table1[[#This Row],[Customer ID]],S:S)</f>
        <v>428500</v>
      </c>
      <c r="U442" s="3" t="str" cm="1">
        <f t="array" ref="U442">_xlfn.SWITCH(TRUE,
Table1[[#This Row],[Total user revenue]]&gt;=1500000,"High-Premium",
Table1[[#This Row],[Total user revenue]]&gt;=500000,"Premium",
Table1[[#This Row],[Total user revenue]]&gt;=100000,"Standard",
"Basic")</f>
        <v>Standard</v>
      </c>
      <c r="V442" s="32">
        <f>SUMIF(A:A,Table1[[#This Row],[Customer ID]],W:W)</f>
        <v>341.41999999999996</v>
      </c>
      <c r="W442">
        <v>36.659999999999997</v>
      </c>
      <c r="X442" t="s">
        <v>24</v>
      </c>
      <c r="Y442" s="6">
        <f>COUNTIFS(Table1[MTN Device],Table1[[#This Row],[MTN Device]],Table1[Customer Churn Status],"Yes")/COUNTIF(Table1[MTN Device],Table1[[#This Row],[MTN Device]])</f>
        <v>0.3122923588039867</v>
      </c>
      <c r="Z442">
        <f>IF(Table1[[#This Row],[Customer Churn Status]]="Yes", 1, 0)</f>
        <v>1</v>
      </c>
      <c r="AA442" t="str">
        <f>IF(Table1[[#This Row],[Reasons for Churn]]= "No reason", "No Reason", "Churned")</f>
        <v>Churned</v>
      </c>
      <c r="AB442" t="s">
        <v>284</v>
      </c>
      <c r="AC442">
        <f t="shared" si="6"/>
        <v>65</v>
      </c>
    </row>
    <row r="443" spans="1:29" x14ac:dyDescent="0.25">
      <c r="A443" t="s">
        <v>543</v>
      </c>
      <c r="B443" t="s">
        <v>544</v>
      </c>
      <c r="C443" s="1">
        <v>45689</v>
      </c>
      <c r="D443">
        <v>50</v>
      </c>
      <c r="E443" t="str">
        <f>IF(Table1[[#This Row],[Age]]&lt;=19,"Teenager",
 IF(Table1[[#This Row],[Age]]&lt;=29,"Young Adult",
 IF(Table1[[#This Row],[Age]]&lt;=39,"Adult",
 IF(Table1[[#This Row],[Age]]&lt;=54,"Middle-Aged Adult",
 IF(Table1[[#This Row],[Age]]&lt;=64,"Pre-Retirement",
 "Senior/Retiree")))))</f>
        <v>Middle-Aged Adult</v>
      </c>
      <c r="F443" t="s">
        <v>61</v>
      </c>
      <c r="G443" t="e">
        <f>VLOOKUP(Table1[[#This Row],[State]],#REF!,2,FALSE)</f>
        <v>#REF!</v>
      </c>
      <c r="H443" t="s">
        <v>36</v>
      </c>
      <c r="I443">
        <f>COUNTIF(A:A,Table1[[#This Row],[Customer ID]])</f>
        <v>3</v>
      </c>
      <c r="J443" t="str">
        <f>IF(Table1[[#This Row],[Device Count]]&gt;1,"Multiple Devices", "Single Device")</f>
        <v>Multiple Devices</v>
      </c>
      <c r="K443" t="s">
        <v>30</v>
      </c>
      <c r="L443" s="26">
        <v>2</v>
      </c>
      <c r="M443" t="s">
        <v>22</v>
      </c>
      <c r="N443">
        <v>52</v>
      </c>
      <c r="O4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43" t="s">
        <v>115</v>
      </c>
      <c r="Q443" s="2">
        <v>25000</v>
      </c>
      <c r="R443">
        <v>5</v>
      </c>
      <c r="S443" s="3">
        <v>125000</v>
      </c>
      <c r="T443" s="3">
        <f>SUMIF(A:A,Table1[[#This Row],[Customer ID]],S:S)</f>
        <v>428500</v>
      </c>
      <c r="U443" s="3" t="str" cm="1">
        <f t="array" ref="U443">_xlfn.SWITCH(TRUE,
Table1[[#This Row],[Total user revenue]]&gt;=1500000,"High-Premium",
Table1[[#This Row],[Total user revenue]]&gt;=500000,"Premium",
Table1[[#This Row],[Total user revenue]]&gt;=100000,"Standard",
"Basic")</f>
        <v>Standard</v>
      </c>
      <c r="V443" s="32">
        <f>SUMIF(A:A,Table1[[#This Row],[Customer ID]],W:W)</f>
        <v>341.41999999999996</v>
      </c>
      <c r="W443">
        <v>122.47</v>
      </c>
      <c r="X443" t="s">
        <v>24</v>
      </c>
      <c r="Y443" s="6">
        <f>COUNTIFS(Table1[MTN Device],Table1[[#This Row],[MTN Device]],Table1[Customer Churn Status],"Yes")/COUNTIF(Table1[MTN Device],Table1[[#This Row],[MTN Device]])</f>
        <v>0.27947598253275108</v>
      </c>
      <c r="Z443">
        <f>IF(Table1[[#This Row],[Customer Churn Status]]="Yes", 1, 0)</f>
        <v>1</v>
      </c>
      <c r="AA443" t="str">
        <f>IF(Table1[[#This Row],[Reasons for Churn]]= "No reason", "No Reason", "Churned")</f>
        <v>Churned</v>
      </c>
      <c r="AB443" t="s">
        <v>284</v>
      </c>
      <c r="AC443">
        <f t="shared" si="6"/>
        <v>65</v>
      </c>
    </row>
    <row r="444" spans="1:29" x14ac:dyDescent="0.25">
      <c r="A444" t="s">
        <v>545</v>
      </c>
      <c r="B444" t="s">
        <v>546</v>
      </c>
      <c r="C444" s="1">
        <v>45658</v>
      </c>
      <c r="D444">
        <v>78</v>
      </c>
      <c r="E444" t="str">
        <f>IF(Table1[[#This Row],[Age]]&lt;=19,"Teenager",
 IF(Table1[[#This Row],[Age]]&lt;=29,"Young Adult",
 IF(Table1[[#This Row],[Age]]&lt;=39,"Adult",
 IF(Table1[[#This Row],[Age]]&lt;=54,"Middle-Aged Adult",
 IF(Table1[[#This Row],[Age]]&lt;=64,"Pre-Retirement",
 "Senior/Retiree")))))</f>
        <v>Senior/Retiree</v>
      </c>
      <c r="F444" t="s">
        <v>176</v>
      </c>
      <c r="G444" t="e">
        <f>VLOOKUP(Table1[[#This Row],[State]],#REF!,2,FALSE)</f>
        <v>#REF!</v>
      </c>
      <c r="H444" t="s">
        <v>29</v>
      </c>
      <c r="I444">
        <f>COUNTIF(A:A,Table1[[#This Row],[Customer ID]])</f>
        <v>1</v>
      </c>
      <c r="J444" t="str">
        <f>IF(Table1[[#This Row],[Device Count]]&gt;1,"Multiple Devices", "Single Device")</f>
        <v>Single Device</v>
      </c>
      <c r="K444" t="s">
        <v>30</v>
      </c>
      <c r="L444" s="26">
        <v>1</v>
      </c>
      <c r="M444" t="s">
        <v>37</v>
      </c>
      <c r="N444">
        <v>29</v>
      </c>
      <c r="O4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44" t="s">
        <v>51</v>
      </c>
      <c r="Q444" s="2">
        <v>9000</v>
      </c>
      <c r="R444">
        <v>20</v>
      </c>
      <c r="S444" s="3">
        <v>180000</v>
      </c>
      <c r="T444" s="3">
        <f>SUMIF(A:A,Table1[[#This Row],[Customer ID]],S:S)</f>
        <v>180000</v>
      </c>
      <c r="U444" s="3" t="str" cm="1">
        <f t="array" ref="U444">_xlfn.SWITCH(TRUE,
Table1[[#This Row],[Total user revenue]]&gt;=1500000,"High-Premium",
Table1[[#This Row],[Total user revenue]]&gt;=500000,"Premium",
Table1[[#This Row],[Total user revenue]]&gt;=100000,"Standard",
"Basic")</f>
        <v>Standard</v>
      </c>
      <c r="V444" s="32">
        <f>SUMIF(A:A,Table1[[#This Row],[Customer ID]],W:W)</f>
        <v>104.06</v>
      </c>
      <c r="W444">
        <v>104.06</v>
      </c>
      <c r="X444" t="s">
        <v>24</v>
      </c>
      <c r="Y444" s="6">
        <f>COUNTIFS(Table1[MTN Device],Table1[[#This Row],[MTN Device]],Table1[Customer Churn Status],"Yes")/COUNTIF(Table1[MTN Device],Table1[[#This Row],[MTN Device]])</f>
        <v>0.3122923588039867</v>
      </c>
      <c r="Z444">
        <f>IF(Table1[[#This Row],[Customer Churn Status]]="Yes", 1, 0)</f>
        <v>1</v>
      </c>
      <c r="AA444" t="str">
        <f>IF(Table1[[#This Row],[Reasons for Churn]]= "No reason", "No Reason", "Churned")</f>
        <v>Churned</v>
      </c>
      <c r="AB444" t="s">
        <v>96</v>
      </c>
      <c r="AC444">
        <f t="shared" si="6"/>
        <v>60</v>
      </c>
    </row>
    <row r="445" spans="1:29" x14ac:dyDescent="0.25">
      <c r="A445" t="s">
        <v>547</v>
      </c>
      <c r="B445" t="s">
        <v>548</v>
      </c>
      <c r="C445" s="1">
        <v>45689</v>
      </c>
      <c r="D445">
        <v>71</v>
      </c>
      <c r="E445" t="str">
        <f>IF(Table1[[#This Row],[Age]]&lt;=19,"Teenager",
 IF(Table1[[#This Row],[Age]]&lt;=29,"Young Adult",
 IF(Table1[[#This Row],[Age]]&lt;=39,"Adult",
 IF(Table1[[#This Row],[Age]]&lt;=54,"Middle-Aged Adult",
 IF(Table1[[#This Row],[Age]]&lt;=64,"Pre-Retirement",
 "Senior/Retiree")))))</f>
        <v>Senior/Retiree</v>
      </c>
      <c r="F445" t="s">
        <v>70</v>
      </c>
      <c r="G445" t="e">
        <f>VLOOKUP(Table1[[#This Row],[State]],#REF!,2,FALSE)</f>
        <v>#REF!</v>
      </c>
      <c r="H445" t="s">
        <v>41</v>
      </c>
      <c r="I445">
        <f>COUNTIF(A:A,Table1[[#This Row],[Customer ID]])</f>
        <v>3</v>
      </c>
      <c r="J445" t="str">
        <f>IF(Table1[[#This Row],[Device Count]]&gt;1,"Multiple Devices", "Single Device")</f>
        <v>Multiple Devices</v>
      </c>
      <c r="K445" t="s">
        <v>30</v>
      </c>
      <c r="L445" s="26">
        <v>2</v>
      </c>
      <c r="M445" t="s">
        <v>22</v>
      </c>
      <c r="N445">
        <v>23</v>
      </c>
      <c r="O4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45" t="s">
        <v>62</v>
      </c>
      <c r="Q445" s="2">
        <v>24000</v>
      </c>
      <c r="R445">
        <v>16</v>
      </c>
      <c r="S445" s="3">
        <v>384000</v>
      </c>
      <c r="T445" s="3">
        <f>SUMIF(A:A,Table1[[#This Row],[Customer ID]],S:S)</f>
        <v>618600</v>
      </c>
      <c r="U445" s="3" t="str" cm="1">
        <f t="array" ref="U445">_xlfn.SWITCH(TRUE,
Table1[[#This Row],[Total user revenue]]&gt;=1500000,"High-Premium",
Table1[[#This Row],[Total user revenue]]&gt;=500000,"Premium",
Table1[[#This Row],[Total user revenue]]&gt;=100000,"Standard",
"Basic")</f>
        <v>Premium</v>
      </c>
      <c r="V445" s="32">
        <f>SUMIF(A:A,Table1[[#This Row],[Customer ID]],W:W)</f>
        <v>233.84</v>
      </c>
      <c r="W445">
        <v>169.84</v>
      </c>
      <c r="X445" t="s">
        <v>39</v>
      </c>
      <c r="Y445" s="6">
        <f>COUNTIFS(Table1[MTN Device],Table1[[#This Row],[MTN Device]],Table1[Customer Churn Status],"Yes")/COUNTIF(Table1[MTN Device],Table1[[#This Row],[MTN Device]])</f>
        <v>0.26754385964912281</v>
      </c>
      <c r="Z445">
        <f>IF(Table1[[#This Row],[Customer Churn Status]]="Yes", 1, 0)</f>
        <v>0</v>
      </c>
      <c r="AA445" t="str">
        <f>IF(Table1[[#This Row],[Reasons for Churn]]= "No reason", "No Reason", "Churned")</f>
        <v>No Reason</v>
      </c>
      <c r="AB445" t="s">
        <v>1083</v>
      </c>
      <c r="AC445">
        <f t="shared" si="6"/>
        <v>70</v>
      </c>
    </row>
    <row r="446" spans="1:29" x14ac:dyDescent="0.25">
      <c r="A446" t="s">
        <v>547</v>
      </c>
      <c r="B446" t="s">
        <v>548</v>
      </c>
      <c r="C446" s="1">
        <v>45689</v>
      </c>
      <c r="D446">
        <v>71</v>
      </c>
      <c r="E446" t="str">
        <f>IF(Table1[[#This Row],[Age]]&lt;=19,"Teenager",
 IF(Table1[[#This Row],[Age]]&lt;=29,"Young Adult",
 IF(Table1[[#This Row],[Age]]&lt;=39,"Adult",
 IF(Table1[[#This Row],[Age]]&lt;=54,"Middle-Aged Adult",
 IF(Table1[[#This Row],[Age]]&lt;=64,"Pre-Retirement",
 "Senior/Retiree")))))</f>
        <v>Senior/Retiree</v>
      </c>
      <c r="F446" t="s">
        <v>70</v>
      </c>
      <c r="G446" t="e">
        <f>VLOOKUP(Table1[[#This Row],[State]],#REF!,2,FALSE)</f>
        <v>#REF!</v>
      </c>
      <c r="H446" t="s">
        <v>29</v>
      </c>
      <c r="I446">
        <f>COUNTIF(A:A,Table1[[#This Row],[Customer ID]])</f>
        <v>3</v>
      </c>
      <c r="J446" t="str">
        <f>IF(Table1[[#This Row],[Device Count]]&gt;1,"Multiple Devices", "Single Device")</f>
        <v>Multiple Devices</v>
      </c>
      <c r="K446" t="s">
        <v>30</v>
      </c>
      <c r="L446" s="26">
        <v>2</v>
      </c>
      <c r="M446" t="s">
        <v>22</v>
      </c>
      <c r="N446">
        <v>23</v>
      </c>
      <c r="O4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46" t="s">
        <v>164</v>
      </c>
      <c r="Q446" s="2">
        <v>600</v>
      </c>
      <c r="R446">
        <v>16</v>
      </c>
      <c r="S446" s="3">
        <v>9600</v>
      </c>
      <c r="T446" s="3">
        <f>SUMIF(A:A,Table1[[#This Row],[Customer ID]],S:S)</f>
        <v>618600</v>
      </c>
      <c r="U446" s="3" t="str" cm="1">
        <f t="array" ref="U446">_xlfn.SWITCH(TRUE,
Table1[[#This Row],[Total user revenue]]&gt;=1500000,"High-Premium",
Table1[[#This Row],[Total user revenue]]&gt;=500000,"Premium",
Table1[[#This Row],[Total user revenue]]&gt;=100000,"Standard",
"Basic")</f>
        <v>Premium</v>
      </c>
      <c r="V446" s="32">
        <f>SUMIF(A:A,Table1[[#This Row],[Customer ID]],W:W)</f>
        <v>233.84</v>
      </c>
      <c r="W446">
        <v>15.44</v>
      </c>
      <c r="X446" t="s">
        <v>39</v>
      </c>
      <c r="Y446" s="6">
        <f>COUNTIFS(Table1[MTN Device],Table1[[#This Row],[MTN Device]],Table1[Customer Churn Status],"Yes")/COUNTIF(Table1[MTN Device],Table1[[#This Row],[MTN Device]])</f>
        <v>0.3122923588039867</v>
      </c>
      <c r="Z446">
        <f>IF(Table1[[#This Row],[Customer Churn Status]]="Yes", 1, 0)</f>
        <v>0</v>
      </c>
      <c r="AA446" t="str">
        <f>IF(Table1[[#This Row],[Reasons for Churn]]= "No reason", "No Reason", "Churned")</f>
        <v>No Reason</v>
      </c>
      <c r="AB446" t="s">
        <v>1083</v>
      </c>
      <c r="AC446">
        <f t="shared" si="6"/>
        <v>70</v>
      </c>
    </row>
    <row r="447" spans="1:29" x14ac:dyDescent="0.25">
      <c r="A447" t="s">
        <v>547</v>
      </c>
      <c r="B447" t="s">
        <v>548</v>
      </c>
      <c r="C447" s="1">
        <v>45689</v>
      </c>
      <c r="D447">
        <v>71</v>
      </c>
      <c r="E447" t="str">
        <f>IF(Table1[[#This Row],[Age]]&lt;=19,"Teenager",
 IF(Table1[[#This Row],[Age]]&lt;=29,"Young Adult",
 IF(Table1[[#This Row],[Age]]&lt;=39,"Adult",
 IF(Table1[[#This Row],[Age]]&lt;=54,"Middle-Aged Adult",
 IF(Table1[[#This Row],[Age]]&lt;=64,"Pre-Retirement",
 "Senior/Retiree")))))</f>
        <v>Senior/Retiree</v>
      </c>
      <c r="F447" t="s">
        <v>70</v>
      </c>
      <c r="G447" t="e">
        <f>VLOOKUP(Table1[[#This Row],[State]],#REF!,2,FALSE)</f>
        <v>#REF!</v>
      </c>
      <c r="H447" t="s">
        <v>36</v>
      </c>
      <c r="I447">
        <f>COUNTIF(A:A,Table1[[#This Row],[Customer ID]])</f>
        <v>3</v>
      </c>
      <c r="J447" t="str">
        <f>IF(Table1[[#This Row],[Device Count]]&gt;1,"Multiple Devices", "Single Device")</f>
        <v>Multiple Devices</v>
      </c>
      <c r="K447" t="s">
        <v>30</v>
      </c>
      <c r="L447" s="26">
        <v>2</v>
      </c>
      <c r="M447" t="s">
        <v>22</v>
      </c>
      <c r="N447">
        <v>23</v>
      </c>
      <c r="O4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47" t="s">
        <v>115</v>
      </c>
      <c r="Q447" s="2">
        <v>25000</v>
      </c>
      <c r="R447">
        <v>9</v>
      </c>
      <c r="S447" s="3">
        <v>225000</v>
      </c>
      <c r="T447" s="3">
        <f>SUMIF(A:A,Table1[[#This Row],[Customer ID]],S:S)</f>
        <v>618600</v>
      </c>
      <c r="U447" s="3" t="str" cm="1">
        <f t="array" ref="U447">_xlfn.SWITCH(TRUE,
Table1[[#This Row],[Total user revenue]]&gt;=1500000,"High-Premium",
Table1[[#This Row],[Total user revenue]]&gt;=500000,"Premium",
Table1[[#This Row],[Total user revenue]]&gt;=100000,"Standard",
"Basic")</f>
        <v>Premium</v>
      </c>
      <c r="V447" s="32">
        <f>SUMIF(A:A,Table1[[#This Row],[Customer ID]],W:W)</f>
        <v>233.84</v>
      </c>
      <c r="W447">
        <v>48.56</v>
      </c>
      <c r="X447" t="s">
        <v>39</v>
      </c>
      <c r="Y447" s="6">
        <f>COUNTIFS(Table1[MTN Device],Table1[[#This Row],[MTN Device]],Table1[Customer Churn Status],"Yes")/COUNTIF(Table1[MTN Device],Table1[[#This Row],[MTN Device]])</f>
        <v>0.27947598253275108</v>
      </c>
      <c r="Z447">
        <f>IF(Table1[[#This Row],[Customer Churn Status]]="Yes", 1, 0)</f>
        <v>0</v>
      </c>
      <c r="AA447" t="str">
        <f>IF(Table1[[#This Row],[Reasons for Churn]]= "No reason", "No Reason", "Churned")</f>
        <v>No Reason</v>
      </c>
      <c r="AB447" t="s">
        <v>1083</v>
      </c>
      <c r="AC447">
        <f t="shared" si="6"/>
        <v>70</v>
      </c>
    </row>
    <row r="448" spans="1:29" x14ac:dyDescent="0.25">
      <c r="A448" t="s">
        <v>549</v>
      </c>
      <c r="B448" t="s">
        <v>550</v>
      </c>
      <c r="C448" s="1">
        <v>45689</v>
      </c>
      <c r="D448">
        <v>80</v>
      </c>
      <c r="E448" t="str">
        <f>IF(Table1[[#This Row],[Age]]&lt;=19,"Teenager",
 IF(Table1[[#This Row],[Age]]&lt;=29,"Young Adult",
 IF(Table1[[#This Row],[Age]]&lt;=39,"Adult",
 IF(Table1[[#This Row],[Age]]&lt;=54,"Middle-Aged Adult",
 IF(Table1[[#This Row],[Age]]&lt;=64,"Pre-Retirement",
 "Senior/Retiree")))))</f>
        <v>Senior/Retiree</v>
      </c>
      <c r="F448" t="s">
        <v>113</v>
      </c>
      <c r="G448" t="e">
        <f>VLOOKUP(Table1[[#This Row],[State]],#REF!,2,FALSE)</f>
        <v>#REF!</v>
      </c>
      <c r="H448" t="s">
        <v>29</v>
      </c>
      <c r="I448">
        <f>COUNTIF(A:A,Table1[[#This Row],[Customer ID]])</f>
        <v>3</v>
      </c>
      <c r="J448" t="str">
        <f>IF(Table1[[#This Row],[Device Count]]&gt;1,"Multiple Devices", "Single Device")</f>
        <v>Multiple Devices</v>
      </c>
      <c r="K448" t="s">
        <v>30</v>
      </c>
      <c r="L448" s="26">
        <v>1</v>
      </c>
      <c r="M448" t="s">
        <v>37</v>
      </c>
      <c r="N448">
        <v>26</v>
      </c>
      <c r="O4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48" t="s">
        <v>31</v>
      </c>
      <c r="Q448" s="2">
        <v>5500</v>
      </c>
      <c r="R448">
        <v>16</v>
      </c>
      <c r="S448" s="3">
        <v>88000</v>
      </c>
      <c r="T448" s="3">
        <f>SUMIF(A:A,Table1[[#This Row],[Customer ID]],S:S)</f>
        <v>230000</v>
      </c>
      <c r="U448" s="3" t="str" cm="1">
        <f t="array" ref="U448">_xlfn.SWITCH(TRUE,
Table1[[#This Row],[Total user revenue]]&gt;=1500000,"High-Premium",
Table1[[#This Row],[Total user revenue]]&gt;=500000,"Premium",
Table1[[#This Row],[Total user revenue]]&gt;=100000,"Standard",
"Basic")</f>
        <v>Standard</v>
      </c>
      <c r="V448" s="32">
        <f>SUMIF(A:A,Table1[[#This Row],[Customer ID]],W:W)</f>
        <v>196.18</v>
      </c>
      <c r="W448">
        <v>63.55</v>
      </c>
      <c r="X448" t="s">
        <v>39</v>
      </c>
      <c r="Y448" s="6">
        <f>COUNTIFS(Table1[MTN Device],Table1[[#This Row],[MTN Device]],Table1[Customer Churn Status],"Yes")/COUNTIF(Table1[MTN Device],Table1[[#This Row],[MTN Device]])</f>
        <v>0.3122923588039867</v>
      </c>
      <c r="Z448">
        <f>IF(Table1[[#This Row],[Customer Churn Status]]="Yes", 1, 0)</f>
        <v>0</v>
      </c>
      <c r="AA448" t="str">
        <f>IF(Table1[[#This Row],[Reasons for Churn]]= "No reason", "No Reason", "Churned")</f>
        <v>No Reason</v>
      </c>
      <c r="AB448" t="s">
        <v>1083</v>
      </c>
      <c r="AC448">
        <f t="shared" si="6"/>
        <v>75</v>
      </c>
    </row>
    <row r="449" spans="1:29" x14ac:dyDescent="0.25">
      <c r="A449" t="s">
        <v>549</v>
      </c>
      <c r="B449" t="s">
        <v>550</v>
      </c>
      <c r="C449" s="1">
        <v>45689</v>
      </c>
      <c r="D449">
        <v>80</v>
      </c>
      <c r="E449" t="str">
        <f>IF(Table1[[#This Row],[Age]]&lt;=19,"Teenager",
 IF(Table1[[#This Row],[Age]]&lt;=29,"Young Adult",
 IF(Table1[[#This Row],[Age]]&lt;=39,"Adult",
 IF(Table1[[#This Row],[Age]]&lt;=54,"Middle-Aged Adult",
 IF(Table1[[#This Row],[Age]]&lt;=64,"Pre-Retirement",
 "Senior/Retiree")))))</f>
        <v>Senior/Retiree</v>
      </c>
      <c r="F449" t="s">
        <v>113</v>
      </c>
      <c r="G449" t="e">
        <f>VLOOKUP(Table1[[#This Row],[State]],#REF!,2,FALSE)</f>
        <v>#REF!</v>
      </c>
      <c r="H449" t="s">
        <v>41</v>
      </c>
      <c r="I449">
        <f>COUNTIF(A:A,Table1[[#This Row],[Customer ID]])</f>
        <v>3</v>
      </c>
      <c r="J449" t="str">
        <f>IF(Table1[[#This Row],[Device Count]]&gt;1,"Multiple Devices", "Single Device")</f>
        <v>Multiple Devices</v>
      </c>
      <c r="K449" t="s">
        <v>30</v>
      </c>
      <c r="L449" s="26">
        <v>1</v>
      </c>
      <c r="M449" t="s">
        <v>37</v>
      </c>
      <c r="N449">
        <v>26</v>
      </c>
      <c r="O4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49" t="s">
        <v>42</v>
      </c>
      <c r="Q449" s="2">
        <v>9000</v>
      </c>
      <c r="R449">
        <v>14</v>
      </c>
      <c r="S449" s="3">
        <v>126000</v>
      </c>
      <c r="T449" s="3">
        <f>SUMIF(A:A,Table1[[#This Row],[Customer ID]],S:S)</f>
        <v>230000</v>
      </c>
      <c r="U449" s="3" t="str" cm="1">
        <f t="array" ref="U449">_xlfn.SWITCH(TRUE,
Table1[[#This Row],[Total user revenue]]&gt;=1500000,"High-Premium",
Table1[[#This Row],[Total user revenue]]&gt;=500000,"Premium",
Table1[[#This Row],[Total user revenue]]&gt;=100000,"Standard",
"Basic")</f>
        <v>Standard</v>
      </c>
      <c r="V449" s="32">
        <f>SUMIF(A:A,Table1[[#This Row],[Customer ID]],W:W)</f>
        <v>196.18</v>
      </c>
      <c r="W449">
        <v>20.98</v>
      </c>
      <c r="X449" t="s">
        <v>39</v>
      </c>
      <c r="Y449" s="6">
        <f>COUNTIFS(Table1[MTN Device],Table1[[#This Row],[MTN Device]],Table1[Customer Churn Status],"Yes")/COUNTIF(Table1[MTN Device],Table1[[#This Row],[MTN Device]])</f>
        <v>0.26754385964912281</v>
      </c>
      <c r="Z449">
        <f>IF(Table1[[#This Row],[Customer Churn Status]]="Yes", 1, 0)</f>
        <v>0</v>
      </c>
      <c r="AA449" t="str">
        <f>IF(Table1[[#This Row],[Reasons for Churn]]= "No reason", "No Reason", "Churned")</f>
        <v>No Reason</v>
      </c>
      <c r="AB449" t="s">
        <v>1083</v>
      </c>
      <c r="AC449">
        <f t="shared" si="6"/>
        <v>75</v>
      </c>
    </row>
    <row r="450" spans="1:29" x14ac:dyDescent="0.25">
      <c r="A450" t="s">
        <v>549</v>
      </c>
      <c r="B450" t="s">
        <v>550</v>
      </c>
      <c r="C450" s="1">
        <v>45689</v>
      </c>
      <c r="D450">
        <v>80</v>
      </c>
      <c r="E450" t="str">
        <f>IF(Table1[[#This Row],[Age]]&lt;=19,"Teenager",
 IF(Table1[[#This Row],[Age]]&lt;=29,"Young Adult",
 IF(Table1[[#This Row],[Age]]&lt;=39,"Adult",
 IF(Table1[[#This Row],[Age]]&lt;=54,"Middle-Aged Adult",
 IF(Table1[[#This Row],[Age]]&lt;=64,"Pre-Retirement",
 "Senior/Retiree")))))</f>
        <v>Senior/Retiree</v>
      </c>
      <c r="F450" t="s">
        <v>113</v>
      </c>
      <c r="G450" t="e">
        <f>VLOOKUP(Table1[[#This Row],[State]],#REF!,2,FALSE)</f>
        <v>#REF!</v>
      </c>
      <c r="H450" t="s">
        <v>29</v>
      </c>
      <c r="I450">
        <f>COUNTIF(A:A,Table1[[#This Row],[Customer ID]])</f>
        <v>3</v>
      </c>
      <c r="J450" t="str">
        <f>IF(Table1[[#This Row],[Device Count]]&gt;1,"Multiple Devices", "Single Device")</f>
        <v>Multiple Devices</v>
      </c>
      <c r="K450" t="s">
        <v>30</v>
      </c>
      <c r="L450" s="26">
        <v>1</v>
      </c>
      <c r="M450" t="s">
        <v>37</v>
      </c>
      <c r="N450">
        <v>26</v>
      </c>
      <c r="O4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50" t="s">
        <v>58</v>
      </c>
      <c r="Q450" s="2">
        <v>16000</v>
      </c>
      <c r="R450">
        <v>1</v>
      </c>
      <c r="S450" s="3">
        <v>16000</v>
      </c>
      <c r="T450" s="3">
        <f>SUMIF(A:A,Table1[[#This Row],[Customer ID]],S:S)</f>
        <v>230000</v>
      </c>
      <c r="U450" s="3" t="str" cm="1">
        <f t="array" ref="U450">_xlfn.SWITCH(TRUE,
Table1[[#This Row],[Total user revenue]]&gt;=1500000,"High-Premium",
Table1[[#This Row],[Total user revenue]]&gt;=500000,"Premium",
Table1[[#This Row],[Total user revenue]]&gt;=100000,"Standard",
"Basic")</f>
        <v>Standard</v>
      </c>
      <c r="V450" s="32">
        <f>SUMIF(A:A,Table1[[#This Row],[Customer ID]],W:W)</f>
        <v>196.18</v>
      </c>
      <c r="W450">
        <v>111.65</v>
      </c>
      <c r="X450" t="s">
        <v>39</v>
      </c>
      <c r="Y450" s="6">
        <f>COUNTIFS(Table1[MTN Device],Table1[[#This Row],[MTN Device]],Table1[Customer Churn Status],"Yes")/COUNTIF(Table1[MTN Device],Table1[[#This Row],[MTN Device]])</f>
        <v>0.3122923588039867</v>
      </c>
      <c r="Z450">
        <f>IF(Table1[[#This Row],[Customer Churn Status]]="Yes", 1, 0)</f>
        <v>0</v>
      </c>
      <c r="AA450" t="str">
        <f>IF(Table1[[#This Row],[Reasons for Churn]]= "No reason", "No Reason", "Churned")</f>
        <v>No Reason</v>
      </c>
      <c r="AB450" t="s">
        <v>1083</v>
      </c>
      <c r="AC450">
        <f t="shared" ref="AC450:AC513" si="7">IF(L450=1,50,IF(L450=2,40,IF(L450=3,20,IF(L450=4,10,IF(L450=5,5,0)))))
+ IF(N450&lt;=3,30,IF(N450&lt;=12,20,IF(N450&lt;=24,10,5)))
+ IF(I450&gt;=3,10,5)
+ IF(V450&gt;150,10,0)</f>
        <v>75</v>
      </c>
    </row>
    <row r="451" spans="1:29" x14ac:dyDescent="0.25">
      <c r="A451" t="s">
        <v>551</v>
      </c>
      <c r="B451" t="s">
        <v>552</v>
      </c>
      <c r="C451" s="1">
        <v>45689</v>
      </c>
      <c r="D451">
        <v>54</v>
      </c>
      <c r="E451" t="str">
        <f>IF(Table1[[#This Row],[Age]]&lt;=19,"Teenager",
 IF(Table1[[#This Row],[Age]]&lt;=29,"Young Adult",
 IF(Table1[[#This Row],[Age]]&lt;=39,"Adult",
 IF(Table1[[#This Row],[Age]]&lt;=54,"Middle-Aged Adult",
 IF(Table1[[#This Row],[Age]]&lt;=64,"Pre-Retirement",
 "Senior/Retiree")))))</f>
        <v>Middle-Aged Adult</v>
      </c>
      <c r="F451" t="s">
        <v>189</v>
      </c>
      <c r="G451" t="e">
        <f>VLOOKUP(Table1[[#This Row],[State]],#REF!,2,FALSE)</f>
        <v>#REF!</v>
      </c>
      <c r="H451" t="s">
        <v>20</v>
      </c>
      <c r="I451">
        <f>COUNTIF(A:A,Table1[[#This Row],[Customer ID]])</f>
        <v>1</v>
      </c>
      <c r="J451" t="str">
        <f>IF(Table1[[#This Row],[Device Count]]&gt;1,"Multiple Devices", "Single Device")</f>
        <v>Single Device</v>
      </c>
      <c r="K451" t="s">
        <v>21</v>
      </c>
      <c r="L451" s="26">
        <v>3</v>
      </c>
      <c r="M451" t="s">
        <v>50</v>
      </c>
      <c r="N451">
        <v>42</v>
      </c>
      <c r="O4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51" t="s">
        <v>23</v>
      </c>
      <c r="Q451" s="2">
        <v>35000</v>
      </c>
      <c r="R451">
        <v>20</v>
      </c>
      <c r="S451" s="3">
        <v>700000</v>
      </c>
      <c r="T451" s="3">
        <f>SUMIF(A:A,Table1[[#This Row],[Customer ID]],S:S)</f>
        <v>700000</v>
      </c>
      <c r="U451" s="3" t="str" cm="1">
        <f t="array" ref="U451">_xlfn.SWITCH(TRUE,
Table1[[#This Row],[Total user revenue]]&gt;=1500000,"High-Premium",
Table1[[#This Row],[Total user revenue]]&gt;=500000,"Premium",
Table1[[#This Row],[Total user revenue]]&gt;=100000,"Standard",
"Basic")</f>
        <v>Premium</v>
      </c>
      <c r="V451" s="32">
        <f>SUMIF(A:A,Table1[[#This Row],[Customer ID]],W:W)</f>
        <v>66.73</v>
      </c>
      <c r="W451">
        <v>66.73</v>
      </c>
      <c r="X451" t="s">
        <v>39</v>
      </c>
      <c r="Y451" s="6">
        <f>COUNTIFS(Table1[MTN Device],Table1[[#This Row],[MTN Device]],Table1[Customer Churn Status],"Yes")/COUNTIF(Table1[MTN Device],Table1[[#This Row],[MTN Device]])</f>
        <v>0.30092592592592593</v>
      </c>
      <c r="Z451">
        <f>IF(Table1[[#This Row],[Customer Churn Status]]="Yes", 1, 0)</f>
        <v>0</v>
      </c>
      <c r="AA451" t="str">
        <f>IF(Table1[[#This Row],[Reasons for Churn]]= "No reason", "No Reason", "Churned")</f>
        <v>No Reason</v>
      </c>
      <c r="AB451" t="s">
        <v>1083</v>
      </c>
      <c r="AC451">
        <f t="shared" si="7"/>
        <v>30</v>
      </c>
    </row>
    <row r="452" spans="1:29" x14ac:dyDescent="0.25">
      <c r="A452" t="s">
        <v>553</v>
      </c>
      <c r="B452" t="s">
        <v>554</v>
      </c>
      <c r="C452" s="1">
        <v>45689</v>
      </c>
      <c r="D452">
        <v>62</v>
      </c>
      <c r="E452" t="str">
        <f>IF(Table1[[#This Row],[Age]]&lt;=19,"Teenager",
 IF(Table1[[#This Row],[Age]]&lt;=29,"Young Adult",
 IF(Table1[[#This Row],[Age]]&lt;=39,"Adult",
 IF(Table1[[#This Row],[Age]]&lt;=54,"Middle-Aged Adult",
 IF(Table1[[#This Row],[Age]]&lt;=64,"Pre-Retirement",
 "Senior/Retiree")))))</f>
        <v>Pre-Retirement</v>
      </c>
      <c r="F452" t="s">
        <v>198</v>
      </c>
      <c r="G452" t="e">
        <f>VLOOKUP(Table1[[#This Row],[State]],#REF!,2,FALSE)</f>
        <v>#REF!</v>
      </c>
      <c r="H452" t="s">
        <v>36</v>
      </c>
      <c r="I452">
        <f>COUNTIF(A:A,Table1[[#This Row],[Customer ID]])</f>
        <v>3</v>
      </c>
      <c r="J452" t="str">
        <f>IF(Table1[[#This Row],[Device Count]]&gt;1,"Multiple Devices", "Single Device")</f>
        <v>Multiple Devices</v>
      </c>
      <c r="K452" t="s">
        <v>21</v>
      </c>
      <c r="L452" s="26">
        <v>1</v>
      </c>
      <c r="M452" t="s">
        <v>37</v>
      </c>
      <c r="N452">
        <v>7</v>
      </c>
      <c r="O4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52" t="s">
        <v>38</v>
      </c>
      <c r="Q452" s="2">
        <v>20000</v>
      </c>
      <c r="R452">
        <v>6</v>
      </c>
      <c r="S452" s="3">
        <v>120000</v>
      </c>
      <c r="T452" s="3">
        <f>SUMIF(A:A,Table1[[#This Row],[Customer ID]],S:S)</f>
        <v>309000</v>
      </c>
      <c r="U452" s="3" t="str" cm="1">
        <f t="array" ref="U452">_xlfn.SWITCH(TRUE,
Table1[[#This Row],[Total user revenue]]&gt;=1500000,"High-Premium",
Table1[[#This Row],[Total user revenue]]&gt;=500000,"Premium",
Table1[[#This Row],[Total user revenue]]&gt;=100000,"Standard",
"Basic")</f>
        <v>Standard</v>
      </c>
      <c r="V452" s="32">
        <f>SUMIF(A:A,Table1[[#This Row],[Customer ID]],W:W)</f>
        <v>89.38</v>
      </c>
      <c r="W452">
        <v>9.6300000000000008</v>
      </c>
      <c r="X452" t="s">
        <v>39</v>
      </c>
      <c r="Y452" s="6">
        <f>COUNTIFS(Table1[MTN Device],Table1[[#This Row],[MTN Device]],Table1[Customer Churn Status],"Yes")/COUNTIF(Table1[MTN Device],Table1[[#This Row],[MTN Device]])</f>
        <v>0.27947598253275108</v>
      </c>
      <c r="Z452">
        <f>IF(Table1[[#This Row],[Customer Churn Status]]="Yes", 1, 0)</f>
        <v>0</v>
      </c>
      <c r="AA452" t="str">
        <f>IF(Table1[[#This Row],[Reasons for Churn]]= "No reason", "No Reason", "Churned")</f>
        <v>No Reason</v>
      </c>
      <c r="AB452" t="s">
        <v>1083</v>
      </c>
      <c r="AC452">
        <f t="shared" si="7"/>
        <v>80</v>
      </c>
    </row>
    <row r="453" spans="1:29" x14ac:dyDescent="0.25">
      <c r="A453" t="s">
        <v>553</v>
      </c>
      <c r="B453" t="s">
        <v>554</v>
      </c>
      <c r="C453" s="1">
        <v>45689</v>
      </c>
      <c r="D453">
        <v>62</v>
      </c>
      <c r="E453" t="str">
        <f>IF(Table1[[#This Row],[Age]]&lt;=19,"Teenager",
 IF(Table1[[#This Row],[Age]]&lt;=29,"Young Adult",
 IF(Table1[[#This Row],[Age]]&lt;=39,"Adult",
 IF(Table1[[#This Row],[Age]]&lt;=54,"Middle-Aged Adult",
 IF(Table1[[#This Row],[Age]]&lt;=64,"Pre-Retirement",
 "Senior/Retiree")))))</f>
        <v>Pre-Retirement</v>
      </c>
      <c r="F453" t="s">
        <v>198</v>
      </c>
      <c r="G453" t="e">
        <f>VLOOKUP(Table1[[#This Row],[State]],#REF!,2,FALSE)</f>
        <v>#REF!</v>
      </c>
      <c r="H453" t="s">
        <v>29</v>
      </c>
      <c r="I453">
        <f>COUNTIF(A:A,Table1[[#This Row],[Customer ID]])</f>
        <v>3</v>
      </c>
      <c r="J453" t="str">
        <f>IF(Table1[[#This Row],[Device Count]]&gt;1,"Multiple Devices", "Single Device")</f>
        <v>Multiple Devices</v>
      </c>
      <c r="K453" t="s">
        <v>21</v>
      </c>
      <c r="L453" s="26">
        <v>1</v>
      </c>
      <c r="M453" t="s">
        <v>37</v>
      </c>
      <c r="N453">
        <v>7</v>
      </c>
      <c r="O4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53" t="s">
        <v>31</v>
      </c>
      <c r="Q453" s="2">
        <v>5500</v>
      </c>
      <c r="R453">
        <v>14</v>
      </c>
      <c r="S453" s="3">
        <v>77000</v>
      </c>
      <c r="T453" s="3">
        <f>SUMIF(A:A,Table1[[#This Row],[Customer ID]],S:S)</f>
        <v>309000</v>
      </c>
      <c r="U453" s="3" t="str" cm="1">
        <f t="array" ref="U453">_xlfn.SWITCH(TRUE,
Table1[[#This Row],[Total user revenue]]&gt;=1500000,"High-Premium",
Table1[[#This Row],[Total user revenue]]&gt;=500000,"Premium",
Table1[[#This Row],[Total user revenue]]&gt;=100000,"Standard",
"Basic")</f>
        <v>Standard</v>
      </c>
      <c r="V453" s="32">
        <f>SUMIF(A:A,Table1[[#This Row],[Customer ID]],W:W)</f>
        <v>89.38</v>
      </c>
      <c r="W453">
        <v>28.52</v>
      </c>
      <c r="X453" t="s">
        <v>39</v>
      </c>
      <c r="Y453" s="6">
        <f>COUNTIFS(Table1[MTN Device],Table1[[#This Row],[MTN Device]],Table1[Customer Churn Status],"Yes")/COUNTIF(Table1[MTN Device],Table1[[#This Row],[MTN Device]])</f>
        <v>0.3122923588039867</v>
      </c>
      <c r="Z453">
        <f>IF(Table1[[#This Row],[Customer Churn Status]]="Yes", 1, 0)</f>
        <v>0</v>
      </c>
      <c r="AA453" t="str">
        <f>IF(Table1[[#This Row],[Reasons for Churn]]= "No reason", "No Reason", "Churned")</f>
        <v>No Reason</v>
      </c>
      <c r="AB453" t="s">
        <v>1083</v>
      </c>
      <c r="AC453">
        <f t="shared" si="7"/>
        <v>80</v>
      </c>
    </row>
    <row r="454" spans="1:29" x14ac:dyDescent="0.25">
      <c r="A454" t="s">
        <v>553</v>
      </c>
      <c r="B454" t="s">
        <v>554</v>
      </c>
      <c r="C454" s="1">
        <v>45689</v>
      </c>
      <c r="D454">
        <v>62</v>
      </c>
      <c r="E454" t="str">
        <f>IF(Table1[[#This Row],[Age]]&lt;=19,"Teenager",
 IF(Table1[[#This Row],[Age]]&lt;=29,"Young Adult",
 IF(Table1[[#This Row],[Age]]&lt;=39,"Adult",
 IF(Table1[[#This Row],[Age]]&lt;=54,"Middle-Aged Adult",
 IF(Table1[[#This Row],[Age]]&lt;=64,"Pre-Retirement",
 "Senior/Retiree")))))</f>
        <v>Pre-Retirement</v>
      </c>
      <c r="F454" t="s">
        <v>198</v>
      </c>
      <c r="G454" t="e">
        <f>VLOOKUP(Table1[[#This Row],[State]],#REF!,2,FALSE)</f>
        <v>#REF!</v>
      </c>
      <c r="H454" t="s">
        <v>20</v>
      </c>
      <c r="I454">
        <f>COUNTIF(A:A,Table1[[#This Row],[Customer ID]])</f>
        <v>3</v>
      </c>
      <c r="J454" t="str">
        <f>IF(Table1[[#This Row],[Device Count]]&gt;1,"Multiple Devices", "Single Device")</f>
        <v>Multiple Devices</v>
      </c>
      <c r="K454" t="s">
        <v>21</v>
      </c>
      <c r="L454" s="26">
        <v>1</v>
      </c>
      <c r="M454" t="s">
        <v>37</v>
      </c>
      <c r="N454">
        <v>7</v>
      </c>
      <c r="O4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54" t="s">
        <v>58</v>
      </c>
      <c r="Q454" s="2">
        <v>16000</v>
      </c>
      <c r="R454">
        <v>7</v>
      </c>
      <c r="S454" s="3">
        <v>112000</v>
      </c>
      <c r="T454" s="3">
        <f>SUMIF(A:A,Table1[[#This Row],[Customer ID]],S:S)</f>
        <v>309000</v>
      </c>
      <c r="U454" s="3" t="str" cm="1">
        <f t="array" ref="U454">_xlfn.SWITCH(TRUE,
Table1[[#This Row],[Total user revenue]]&gt;=1500000,"High-Premium",
Table1[[#This Row],[Total user revenue]]&gt;=500000,"Premium",
Table1[[#This Row],[Total user revenue]]&gt;=100000,"Standard",
"Basic")</f>
        <v>Standard</v>
      </c>
      <c r="V454" s="32">
        <f>SUMIF(A:A,Table1[[#This Row],[Customer ID]],W:W)</f>
        <v>89.38</v>
      </c>
      <c r="W454">
        <v>51.23</v>
      </c>
      <c r="X454" t="s">
        <v>39</v>
      </c>
      <c r="Y454" s="6">
        <f>COUNTIFS(Table1[MTN Device],Table1[[#This Row],[MTN Device]],Table1[Customer Churn Status],"Yes")/COUNTIF(Table1[MTN Device],Table1[[#This Row],[MTN Device]])</f>
        <v>0.30092592592592593</v>
      </c>
      <c r="Z454">
        <f>IF(Table1[[#This Row],[Customer Churn Status]]="Yes", 1, 0)</f>
        <v>0</v>
      </c>
      <c r="AA454" t="str">
        <f>IF(Table1[[#This Row],[Reasons for Churn]]= "No reason", "No Reason", "Churned")</f>
        <v>No Reason</v>
      </c>
      <c r="AB454" t="s">
        <v>1083</v>
      </c>
      <c r="AC454">
        <f t="shared" si="7"/>
        <v>80</v>
      </c>
    </row>
    <row r="455" spans="1:29" x14ac:dyDescent="0.25">
      <c r="A455" t="s">
        <v>555</v>
      </c>
      <c r="B455" t="s">
        <v>556</v>
      </c>
      <c r="C455" s="1">
        <v>45689</v>
      </c>
      <c r="D455">
        <v>31</v>
      </c>
      <c r="E455" t="str">
        <f>IF(Table1[[#This Row],[Age]]&lt;=19,"Teenager",
 IF(Table1[[#This Row],[Age]]&lt;=29,"Young Adult",
 IF(Table1[[#This Row],[Age]]&lt;=39,"Adult",
 IF(Table1[[#This Row],[Age]]&lt;=54,"Middle-Aged Adult",
 IF(Table1[[#This Row],[Age]]&lt;=64,"Pre-Retirement",
 "Senior/Retiree")))))</f>
        <v>Adult</v>
      </c>
      <c r="F455" t="s">
        <v>82</v>
      </c>
      <c r="G455" t="e">
        <f>VLOOKUP(Table1[[#This Row],[State]],#REF!,2,FALSE)</f>
        <v>#REF!</v>
      </c>
      <c r="H455" t="s">
        <v>41</v>
      </c>
      <c r="I455">
        <f>COUNTIF(A:A,Table1[[#This Row],[Customer ID]])</f>
        <v>1</v>
      </c>
      <c r="J455" t="str">
        <f>IF(Table1[[#This Row],[Device Count]]&gt;1,"Multiple Devices", "Single Device")</f>
        <v>Single Device</v>
      </c>
      <c r="K455" t="s">
        <v>21</v>
      </c>
      <c r="L455" s="26">
        <v>3</v>
      </c>
      <c r="M455" t="s">
        <v>50</v>
      </c>
      <c r="N455">
        <v>30</v>
      </c>
      <c r="O4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55" t="s">
        <v>71</v>
      </c>
      <c r="Q455" s="2">
        <v>14500</v>
      </c>
      <c r="R455">
        <v>19</v>
      </c>
      <c r="S455" s="3">
        <v>275500</v>
      </c>
      <c r="T455" s="3">
        <f>SUMIF(A:A,Table1[[#This Row],[Customer ID]],S:S)</f>
        <v>275500</v>
      </c>
      <c r="U455" s="3" t="str" cm="1">
        <f t="array" ref="U455">_xlfn.SWITCH(TRUE,
Table1[[#This Row],[Total user revenue]]&gt;=1500000,"High-Premium",
Table1[[#This Row],[Total user revenue]]&gt;=500000,"Premium",
Table1[[#This Row],[Total user revenue]]&gt;=100000,"Standard",
"Basic")</f>
        <v>Standard</v>
      </c>
      <c r="V455" s="32">
        <f>SUMIF(A:A,Table1[[#This Row],[Customer ID]],W:W)</f>
        <v>91.75</v>
      </c>
      <c r="W455">
        <v>91.75</v>
      </c>
      <c r="X455" t="s">
        <v>24</v>
      </c>
      <c r="Y455" s="6">
        <f>COUNTIFS(Table1[MTN Device],Table1[[#This Row],[MTN Device]],Table1[Customer Churn Status],"Yes")/COUNTIF(Table1[MTN Device],Table1[[#This Row],[MTN Device]])</f>
        <v>0.26754385964912281</v>
      </c>
      <c r="Z455">
        <f>IF(Table1[[#This Row],[Customer Churn Status]]="Yes", 1, 0)</f>
        <v>1</v>
      </c>
      <c r="AA455" t="str">
        <f>IF(Table1[[#This Row],[Reasons for Churn]]= "No reason", "No Reason", "Churned")</f>
        <v>Churned</v>
      </c>
      <c r="AB455" t="s">
        <v>167</v>
      </c>
      <c r="AC455">
        <f t="shared" si="7"/>
        <v>30</v>
      </c>
    </row>
    <row r="456" spans="1:29" x14ac:dyDescent="0.25">
      <c r="A456" t="s">
        <v>557</v>
      </c>
      <c r="B456" t="s">
        <v>558</v>
      </c>
      <c r="C456" s="1">
        <v>45658</v>
      </c>
      <c r="D456">
        <v>33</v>
      </c>
      <c r="E456" t="str">
        <f>IF(Table1[[#This Row],[Age]]&lt;=19,"Teenager",
 IF(Table1[[#This Row],[Age]]&lt;=29,"Young Adult",
 IF(Table1[[#This Row],[Age]]&lt;=39,"Adult",
 IF(Table1[[#This Row],[Age]]&lt;=54,"Middle-Aged Adult",
 IF(Table1[[#This Row],[Age]]&lt;=64,"Pre-Retirement",
 "Senior/Retiree")))))</f>
        <v>Adult</v>
      </c>
      <c r="F456" t="s">
        <v>90</v>
      </c>
      <c r="G456" t="e">
        <f>VLOOKUP(Table1[[#This Row],[State]],#REF!,2,FALSE)</f>
        <v>#REF!</v>
      </c>
      <c r="H456" t="s">
        <v>29</v>
      </c>
      <c r="I456">
        <f>COUNTIF(A:A,Table1[[#This Row],[Customer ID]])</f>
        <v>3</v>
      </c>
      <c r="J456" t="str">
        <f>IF(Table1[[#This Row],[Device Count]]&gt;1,"Multiple Devices", "Single Device")</f>
        <v>Multiple Devices</v>
      </c>
      <c r="K456" t="s">
        <v>21</v>
      </c>
      <c r="L456" s="26">
        <v>5</v>
      </c>
      <c r="M456" t="s">
        <v>55</v>
      </c>
      <c r="N456">
        <v>34</v>
      </c>
      <c r="O4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56" t="s">
        <v>164</v>
      </c>
      <c r="Q456" s="2">
        <v>600</v>
      </c>
      <c r="R456">
        <v>5</v>
      </c>
      <c r="S456" s="3">
        <v>3000</v>
      </c>
      <c r="T456" s="3">
        <f>SUMIF(A:A,Table1[[#This Row],[Customer ID]],S:S)</f>
        <v>811000</v>
      </c>
      <c r="U456" s="3" t="str" cm="1">
        <f t="array" ref="U456">_xlfn.SWITCH(TRUE,
Table1[[#This Row],[Total user revenue]]&gt;=1500000,"High-Premium",
Table1[[#This Row],[Total user revenue]]&gt;=500000,"Premium",
Table1[[#This Row],[Total user revenue]]&gt;=100000,"Standard",
"Basic")</f>
        <v>Premium</v>
      </c>
      <c r="V456" s="32">
        <f>SUMIF(A:A,Table1[[#This Row],[Customer ID]],W:W)</f>
        <v>400.62</v>
      </c>
      <c r="W456">
        <v>146.22999999999999</v>
      </c>
      <c r="X456" t="s">
        <v>39</v>
      </c>
      <c r="Y456" s="6">
        <f>COUNTIFS(Table1[MTN Device],Table1[[#This Row],[MTN Device]],Table1[Customer Churn Status],"Yes")/COUNTIF(Table1[MTN Device],Table1[[#This Row],[MTN Device]])</f>
        <v>0.3122923588039867</v>
      </c>
      <c r="Z456">
        <f>IF(Table1[[#This Row],[Customer Churn Status]]="Yes", 1, 0)</f>
        <v>0</v>
      </c>
      <c r="AA456" t="str">
        <f>IF(Table1[[#This Row],[Reasons for Churn]]= "No reason", "No Reason", "Churned")</f>
        <v>No Reason</v>
      </c>
      <c r="AB456" t="s">
        <v>1083</v>
      </c>
      <c r="AC456">
        <f t="shared" si="7"/>
        <v>30</v>
      </c>
    </row>
    <row r="457" spans="1:29" x14ac:dyDescent="0.25">
      <c r="A457" t="s">
        <v>557</v>
      </c>
      <c r="B457" t="s">
        <v>558</v>
      </c>
      <c r="C457" s="1">
        <v>45658</v>
      </c>
      <c r="D457">
        <v>33</v>
      </c>
      <c r="E457" t="str">
        <f>IF(Table1[[#This Row],[Age]]&lt;=19,"Teenager",
 IF(Table1[[#This Row],[Age]]&lt;=29,"Young Adult",
 IF(Table1[[#This Row],[Age]]&lt;=39,"Adult",
 IF(Table1[[#This Row],[Age]]&lt;=54,"Middle-Aged Adult",
 IF(Table1[[#This Row],[Age]]&lt;=64,"Pre-Retirement",
 "Senior/Retiree")))))</f>
        <v>Adult</v>
      </c>
      <c r="F457" t="s">
        <v>90</v>
      </c>
      <c r="G457" t="e">
        <f>VLOOKUP(Table1[[#This Row],[State]],#REF!,2,FALSE)</f>
        <v>#REF!</v>
      </c>
      <c r="H457" t="s">
        <v>36</v>
      </c>
      <c r="I457">
        <f>COUNTIF(A:A,Table1[[#This Row],[Customer ID]])</f>
        <v>3</v>
      </c>
      <c r="J457" t="str">
        <f>IF(Table1[[#This Row],[Device Count]]&gt;1,"Multiple Devices", "Single Device")</f>
        <v>Multiple Devices</v>
      </c>
      <c r="K457" t="s">
        <v>21</v>
      </c>
      <c r="L457" s="26">
        <v>5</v>
      </c>
      <c r="M457" t="s">
        <v>55</v>
      </c>
      <c r="N457">
        <v>34</v>
      </c>
      <c r="O4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57" t="s">
        <v>38</v>
      </c>
      <c r="Q457" s="2">
        <v>20000</v>
      </c>
      <c r="R457">
        <v>20</v>
      </c>
      <c r="S457" s="3">
        <v>400000</v>
      </c>
      <c r="T457" s="3">
        <f>SUMIF(A:A,Table1[[#This Row],[Customer ID]],S:S)</f>
        <v>811000</v>
      </c>
      <c r="U457" s="3" t="str" cm="1">
        <f t="array" ref="U457">_xlfn.SWITCH(TRUE,
Table1[[#This Row],[Total user revenue]]&gt;=1500000,"High-Premium",
Table1[[#This Row],[Total user revenue]]&gt;=500000,"Premium",
Table1[[#This Row],[Total user revenue]]&gt;=100000,"Standard",
"Basic")</f>
        <v>Premium</v>
      </c>
      <c r="V457" s="32">
        <f>SUMIF(A:A,Table1[[#This Row],[Customer ID]],W:W)</f>
        <v>400.62</v>
      </c>
      <c r="W457">
        <v>77.790000000000006</v>
      </c>
      <c r="X457" t="s">
        <v>39</v>
      </c>
      <c r="Y457" s="6">
        <f>COUNTIFS(Table1[MTN Device],Table1[[#This Row],[MTN Device]],Table1[Customer Churn Status],"Yes")/COUNTIF(Table1[MTN Device],Table1[[#This Row],[MTN Device]])</f>
        <v>0.27947598253275108</v>
      </c>
      <c r="Z457">
        <f>IF(Table1[[#This Row],[Customer Churn Status]]="Yes", 1, 0)</f>
        <v>0</v>
      </c>
      <c r="AA457" t="str">
        <f>IF(Table1[[#This Row],[Reasons for Churn]]= "No reason", "No Reason", "Churned")</f>
        <v>No Reason</v>
      </c>
      <c r="AB457" t="s">
        <v>1083</v>
      </c>
      <c r="AC457">
        <f t="shared" si="7"/>
        <v>30</v>
      </c>
    </row>
    <row r="458" spans="1:29" x14ac:dyDescent="0.25">
      <c r="A458" t="s">
        <v>557</v>
      </c>
      <c r="B458" t="s">
        <v>558</v>
      </c>
      <c r="C458" s="1">
        <v>45658</v>
      </c>
      <c r="D458">
        <v>33</v>
      </c>
      <c r="E458" t="str">
        <f>IF(Table1[[#This Row],[Age]]&lt;=19,"Teenager",
 IF(Table1[[#This Row],[Age]]&lt;=29,"Young Adult",
 IF(Table1[[#This Row],[Age]]&lt;=39,"Adult",
 IF(Table1[[#This Row],[Age]]&lt;=54,"Middle-Aged Adult",
 IF(Table1[[#This Row],[Age]]&lt;=64,"Pre-Retirement",
 "Senior/Retiree")))))</f>
        <v>Adult</v>
      </c>
      <c r="F458" t="s">
        <v>90</v>
      </c>
      <c r="G458" t="e">
        <f>VLOOKUP(Table1[[#This Row],[State]],#REF!,2,FALSE)</f>
        <v>#REF!</v>
      </c>
      <c r="H458" t="s">
        <v>41</v>
      </c>
      <c r="I458">
        <f>COUNTIF(A:A,Table1[[#This Row],[Customer ID]])</f>
        <v>3</v>
      </c>
      <c r="J458" t="str">
        <f>IF(Table1[[#This Row],[Device Count]]&gt;1,"Multiple Devices", "Single Device")</f>
        <v>Multiple Devices</v>
      </c>
      <c r="K458" t="s">
        <v>21</v>
      </c>
      <c r="L458" s="26">
        <v>5</v>
      </c>
      <c r="M458" t="s">
        <v>55</v>
      </c>
      <c r="N458">
        <v>34</v>
      </c>
      <c r="O4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58" t="s">
        <v>62</v>
      </c>
      <c r="Q458" s="2">
        <v>24000</v>
      </c>
      <c r="R458">
        <v>17</v>
      </c>
      <c r="S458" s="3">
        <v>408000</v>
      </c>
      <c r="T458" s="3">
        <f>SUMIF(A:A,Table1[[#This Row],[Customer ID]],S:S)</f>
        <v>811000</v>
      </c>
      <c r="U458" s="3" t="str" cm="1">
        <f t="array" ref="U458">_xlfn.SWITCH(TRUE,
Table1[[#This Row],[Total user revenue]]&gt;=1500000,"High-Premium",
Table1[[#This Row],[Total user revenue]]&gt;=500000,"Premium",
Table1[[#This Row],[Total user revenue]]&gt;=100000,"Standard",
"Basic")</f>
        <v>Premium</v>
      </c>
      <c r="V458" s="32">
        <f>SUMIF(A:A,Table1[[#This Row],[Customer ID]],W:W)</f>
        <v>400.62</v>
      </c>
      <c r="W458">
        <v>176.6</v>
      </c>
      <c r="X458" t="s">
        <v>39</v>
      </c>
      <c r="Y458" s="6">
        <f>COUNTIFS(Table1[MTN Device],Table1[[#This Row],[MTN Device]],Table1[Customer Churn Status],"Yes")/COUNTIF(Table1[MTN Device],Table1[[#This Row],[MTN Device]])</f>
        <v>0.26754385964912281</v>
      </c>
      <c r="Z458">
        <f>IF(Table1[[#This Row],[Customer Churn Status]]="Yes", 1, 0)</f>
        <v>0</v>
      </c>
      <c r="AA458" t="str">
        <f>IF(Table1[[#This Row],[Reasons for Churn]]= "No reason", "No Reason", "Churned")</f>
        <v>No Reason</v>
      </c>
      <c r="AB458" t="s">
        <v>1083</v>
      </c>
      <c r="AC458">
        <f t="shared" si="7"/>
        <v>30</v>
      </c>
    </row>
    <row r="459" spans="1:29" x14ac:dyDescent="0.25">
      <c r="A459" t="s">
        <v>559</v>
      </c>
      <c r="B459" t="s">
        <v>560</v>
      </c>
      <c r="C459" s="1">
        <v>45717</v>
      </c>
      <c r="D459">
        <v>69</v>
      </c>
      <c r="E459" t="str">
        <f>IF(Table1[[#This Row],[Age]]&lt;=19,"Teenager",
 IF(Table1[[#This Row],[Age]]&lt;=29,"Young Adult",
 IF(Table1[[#This Row],[Age]]&lt;=39,"Adult",
 IF(Table1[[#This Row],[Age]]&lt;=54,"Middle-Aged Adult",
 IF(Table1[[#This Row],[Age]]&lt;=64,"Pre-Retirement",
 "Senior/Retiree")))))</f>
        <v>Senior/Retiree</v>
      </c>
      <c r="F459" t="s">
        <v>70</v>
      </c>
      <c r="G459" t="e">
        <f>VLOOKUP(Table1[[#This Row],[State]],#REF!,2,FALSE)</f>
        <v>#REF!</v>
      </c>
      <c r="H459" t="s">
        <v>29</v>
      </c>
      <c r="I459">
        <f>COUNTIF(A:A,Table1[[#This Row],[Customer ID]])</f>
        <v>1</v>
      </c>
      <c r="J459" t="str">
        <f>IF(Table1[[#This Row],[Device Count]]&gt;1,"Multiple Devices", "Single Device")</f>
        <v>Single Device</v>
      </c>
      <c r="K459" t="s">
        <v>30</v>
      </c>
      <c r="L459" s="26">
        <v>3</v>
      </c>
      <c r="M459" t="s">
        <v>50</v>
      </c>
      <c r="N459">
        <v>26</v>
      </c>
      <c r="O4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59" t="s">
        <v>23</v>
      </c>
      <c r="Q459" s="2">
        <v>35000</v>
      </c>
      <c r="R459">
        <v>17</v>
      </c>
      <c r="S459" s="3">
        <v>595000</v>
      </c>
      <c r="T459" s="3">
        <f>SUMIF(A:A,Table1[[#This Row],[Customer ID]],S:S)</f>
        <v>595000</v>
      </c>
      <c r="U459" s="3" t="str" cm="1">
        <f t="array" ref="U459">_xlfn.SWITCH(TRUE,
Table1[[#This Row],[Total user revenue]]&gt;=1500000,"High-Premium",
Table1[[#This Row],[Total user revenue]]&gt;=500000,"Premium",
Table1[[#This Row],[Total user revenue]]&gt;=100000,"Standard",
"Basic")</f>
        <v>Premium</v>
      </c>
      <c r="V459" s="32">
        <f>SUMIF(A:A,Table1[[#This Row],[Customer ID]],W:W)</f>
        <v>120.7</v>
      </c>
      <c r="W459">
        <v>120.7</v>
      </c>
      <c r="X459" t="s">
        <v>39</v>
      </c>
      <c r="Y459" s="6">
        <f>COUNTIFS(Table1[MTN Device],Table1[[#This Row],[MTN Device]],Table1[Customer Churn Status],"Yes")/COUNTIF(Table1[MTN Device],Table1[[#This Row],[MTN Device]])</f>
        <v>0.3122923588039867</v>
      </c>
      <c r="Z459">
        <f>IF(Table1[[#This Row],[Customer Churn Status]]="Yes", 1, 0)</f>
        <v>0</v>
      </c>
      <c r="AA459" t="str">
        <f>IF(Table1[[#This Row],[Reasons for Churn]]= "No reason", "No Reason", "Churned")</f>
        <v>No Reason</v>
      </c>
      <c r="AB459" t="s">
        <v>1083</v>
      </c>
      <c r="AC459">
        <f t="shared" si="7"/>
        <v>30</v>
      </c>
    </row>
    <row r="460" spans="1:29" x14ac:dyDescent="0.25">
      <c r="A460" t="s">
        <v>561</v>
      </c>
      <c r="B460" t="s">
        <v>562</v>
      </c>
      <c r="C460" s="1">
        <v>45717</v>
      </c>
      <c r="D460">
        <v>56</v>
      </c>
      <c r="E460" t="str">
        <f>IF(Table1[[#This Row],[Age]]&lt;=19,"Teenager",
 IF(Table1[[#This Row],[Age]]&lt;=29,"Young Adult",
 IF(Table1[[#This Row],[Age]]&lt;=39,"Adult",
 IF(Table1[[#This Row],[Age]]&lt;=54,"Middle-Aged Adult",
 IF(Table1[[#This Row],[Age]]&lt;=64,"Pre-Retirement",
 "Senior/Retiree")))))</f>
        <v>Pre-Retirement</v>
      </c>
      <c r="F460" t="s">
        <v>79</v>
      </c>
      <c r="G460" t="e">
        <f>VLOOKUP(Table1[[#This Row],[State]],#REF!,2,FALSE)</f>
        <v>#REF!</v>
      </c>
      <c r="H460" t="s">
        <v>20</v>
      </c>
      <c r="I460">
        <f>COUNTIF(A:A,Table1[[#This Row],[Customer ID]])</f>
        <v>1</v>
      </c>
      <c r="J460" t="str">
        <f>IF(Table1[[#This Row],[Device Count]]&gt;1,"Multiple Devices", "Single Device")</f>
        <v>Single Device</v>
      </c>
      <c r="K460" t="s">
        <v>21</v>
      </c>
      <c r="L460" s="26">
        <v>3</v>
      </c>
      <c r="M460" t="s">
        <v>50</v>
      </c>
      <c r="N460">
        <v>14</v>
      </c>
      <c r="O4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60" t="s">
        <v>51</v>
      </c>
      <c r="Q460" s="2">
        <v>9000</v>
      </c>
      <c r="R460">
        <v>12</v>
      </c>
      <c r="S460" s="3">
        <v>108000</v>
      </c>
      <c r="T460" s="3">
        <f>SUMIF(A:A,Table1[[#This Row],[Customer ID]],S:S)</f>
        <v>108000</v>
      </c>
      <c r="U460" s="3" t="str" cm="1">
        <f t="array" ref="U460">_xlfn.SWITCH(TRUE,
Table1[[#This Row],[Total user revenue]]&gt;=1500000,"High-Premium",
Table1[[#This Row],[Total user revenue]]&gt;=500000,"Premium",
Table1[[#This Row],[Total user revenue]]&gt;=100000,"Standard",
"Basic")</f>
        <v>Standard</v>
      </c>
      <c r="V460" s="32">
        <f>SUMIF(A:A,Table1[[#This Row],[Customer ID]],W:W)</f>
        <v>142.22</v>
      </c>
      <c r="W460">
        <v>142.22</v>
      </c>
      <c r="X460" t="s">
        <v>39</v>
      </c>
      <c r="Y460" s="6">
        <f>COUNTIFS(Table1[MTN Device],Table1[[#This Row],[MTN Device]],Table1[Customer Churn Status],"Yes")/COUNTIF(Table1[MTN Device],Table1[[#This Row],[MTN Device]])</f>
        <v>0.30092592592592593</v>
      </c>
      <c r="Z460">
        <f>IF(Table1[[#This Row],[Customer Churn Status]]="Yes", 1, 0)</f>
        <v>0</v>
      </c>
      <c r="AA460" t="str">
        <f>IF(Table1[[#This Row],[Reasons for Churn]]= "No reason", "No Reason", "Churned")</f>
        <v>No Reason</v>
      </c>
      <c r="AB460" t="s">
        <v>1083</v>
      </c>
      <c r="AC460">
        <f t="shared" si="7"/>
        <v>35</v>
      </c>
    </row>
    <row r="461" spans="1:29" x14ac:dyDescent="0.25">
      <c r="A461" t="s">
        <v>563</v>
      </c>
      <c r="B461" t="s">
        <v>564</v>
      </c>
      <c r="C461" s="1">
        <v>45689</v>
      </c>
      <c r="D461">
        <v>69</v>
      </c>
      <c r="E461" t="str">
        <f>IF(Table1[[#This Row],[Age]]&lt;=19,"Teenager",
 IF(Table1[[#This Row],[Age]]&lt;=29,"Young Adult",
 IF(Table1[[#This Row],[Age]]&lt;=39,"Adult",
 IF(Table1[[#This Row],[Age]]&lt;=54,"Middle-Aged Adult",
 IF(Table1[[#This Row],[Age]]&lt;=64,"Pre-Retirement",
 "Senior/Retiree")))))</f>
        <v>Senior/Retiree</v>
      </c>
      <c r="F461" t="s">
        <v>86</v>
      </c>
      <c r="G461" t="e">
        <f>VLOOKUP(Table1[[#This Row],[State]],#REF!,2,FALSE)</f>
        <v>#REF!</v>
      </c>
      <c r="H461" t="s">
        <v>29</v>
      </c>
      <c r="I461">
        <f>COUNTIF(A:A,Table1[[#This Row],[Customer ID]])</f>
        <v>1</v>
      </c>
      <c r="J461" t="str">
        <f>IF(Table1[[#This Row],[Device Count]]&gt;1,"Multiple Devices", "Single Device")</f>
        <v>Single Device</v>
      </c>
      <c r="K461" t="s">
        <v>30</v>
      </c>
      <c r="L461" s="26">
        <v>1</v>
      </c>
      <c r="M461" t="s">
        <v>37</v>
      </c>
      <c r="N461">
        <v>57</v>
      </c>
      <c r="O4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61" t="s">
        <v>164</v>
      </c>
      <c r="Q461" s="2">
        <v>600</v>
      </c>
      <c r="R461">
        <v>2</v>
      </c>
      <c r="S461" s="3">
        <v>1200</v>
      </c>
      <c r="T461" s="3">
        <f>SUMIF(A:A,Table1[[#This Row],[Customer ID]],S:S)</f>
        <v>1200</v>
      </c>
      <c r="U461" s="3" t="str" cm="1">
        <f t="array" ref="U461">_xlfn.SWITCH(TRUE,
Table1[[#This Row],[Total user revenue]]&gt;=1500000,"High-Premium",
Table1[[#This Row],[Total user revenue]]&gt;=500000,"Premium",
Table1[[#This Row],[Total user revenue]]&gt;=100000,"Standard",
"Basic")</f>
        <v>Basic</v>
      </c>
      <c r="V461" s="32">
        <f>SUMIF(A:A,Table1[[#This Row],[Customer ID]],W:W)</f>
        <v>11.09</v>
      </c>
      <c r="W461">
        <v>11.09</v>
      </c>
      <c r="X461" t="s">
        <v>39</v>
      </c>
      <c r="Y461" s="6">
        <f>COUNTIFS(Table1[MTN Device],Table1[[#This Row],[MTN Device]],Table1[Customer Churn Status],"Yes")/COUNTIF(Table1[MTN Device],Table1[[#This Row],[MTN Device]])</f>
        <v>0.3122923588039867</v>
      </c>
      <c r="Z461">
        <f>IF(Table1[[#This Row],[Customer Churn Status]]="Yes", 1, 0)</f>
        <v>0</v>
      </c>
      <c r="AA461" t="str">
        <f>IF(Table1[[#This Row],[Reasons for Churn]]= "No reason", "No Reason", "Churned")</f>
        <v>No Reason</v>
      </c>
      <c r="AB461" t="s">
        <v>1083</v>
      </c>
      <c r="AC461">
        <f t="shared" si="7"/>
        <v>60</v>
      </c>
    </row>
    <row r="462" spans="1:29" x14ac:dyDescent="0.25">
      <c r="A462" t="s">
        <v>565</v>
      </c>
      <c r="B462" t="s">
        <v>566</v>
      </c>
      <c r="C462" s="1">
        <v>45717</v>
      </c>
      <c r="D462">
        <v>50</v>
      </c>
      <c r="E462" t="str">
        <f>IF(Table1[[#This Row],[Age]]&lt;=19,"Teenager",
 IF(Table1[[#This Row],[Age]]&lt;=29,"Young Adult",
 IF(Table1[[#This Row],[Age]]&lt;=39,"Adult",
 IF(Table1[[#This Row],[Age]]&lt;=54,"Middle-Aged Adult",
 IF(Table1[[#This Row],[Age]]&lt;=64,"Pre-Retirement",
 "Senior/Retiree")))))</f>
        <v>Middle-Aged Adult</v>
      </c>
      <c r="F462" t="s">
        <v>28</v>
      </c>
      <c r="G462" t="e">
        <f>VLOOKUP(Table1[[#This Row],[State]],#REF!,2,FALSE)</f>
        <v>#REF!</v>
      </c>
      <c r="H462" t="s">
        <v>36</v>
      </c>
      <c r="I462">
        <f>COUNTIF(A:A,Table1[[#This Row],[Customer ID]])</f>
        <v>3</v>
      </c>
      <c r="J462" t="str">
        <f>IF(Table1[[#This Row],[Device Count]]&gt;1,"Multiple Devices", "Single Device")</f>
        <v>Multiple Devices</v>
      </c>
      <c r="K462" t="s">
        <v>30</v>
      </c>
      <c r="L462" s="26">
        <v>2</v>
      </c>
      <c r="M462" t="s">
        <v>22</v>
      </c>
      <c r="N462">
        <v>44</v>
      </c>
      <c r="O4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62" t="s">
        <v>115</v>
      </c>
      <c r="Q462" s="2">
        <v>25000</v>
      </c>
      <c r="R462">
        <v>4</v>
      </c>
      <c r="S462" s="3">
        <v>100000</v>
      </c>
      <c r="T462" s="3">
        <f>SUMIF(A:A,Table1[[#This Row],[Customer ID]],S:S)</f>
        <v>538300</v>
      </c>
      <c r="U462" s="3" t="str" cm="1">
        <f t="array" ref="U462">_xlfn.SWITCH(TRUE,
Table1[[#This Row],[Total user revenue]]&gt;=1500000,"High-Premium",
Table1[[#This Row],[Total user revenue]]&gt;=500000,"Premium",
Table1[[#This Row],[Total user revenue]]&gt;=100000,"Standard",
"Basic")</f>
        <v>Premium</v>
      </c>
      <c r="V462" s="32">
        <f>SUMIF(A:A,Table1[[#This Row],[Customer ID]],W:W)</f>
        <v>485.18</v>
      </c>
      <c r="W462">
        <v>162.9</v>
      </c>
      <c r="X462" t="s">
        <v>39</v>
      </c>
      <c r="Y462" s="6">
        <f>COUNTIFS(Table1[MTN Device],Table1[[#This Row],[MTN Device]],Table1[Customer Churn Status],"Yes")/COUNTIF(Table1[MTN Device],Table1[[#This Row],[MTN Device]])</f>
        <v>0.27947598253275108</v>
      </c>
      <c r="Z462">
        <f>IF(Table1[[#This Row],[Customer Churn Status]]="Yes", 1, 0)</f>
        <v>0</v>
      </c>
      <c r="AA462" t="str">
        <f>IF(Table1[[#This Row],[Reasons for Churn]]= "No reason", "No Reason", "Churned")</f>
        <v>No Reason</v>
      </c>
      <c r="AB462" t="s">
        <v>1083</v>
      </c>
      <c r="AC462">
        <f t="shared" si="7"/>
        <v>65</v>
      </c>
    </row>
    <row r="463" spans="1:29" x14ac:dyDescent="0.25">
      <c r="A463" t="s">
        <v>565</v>
      </c>
      <c r="B463" t="s">
        <v>566</v>
      </c>
      <c r="C463" s="1">
        <v>45717</v>
      </c>
      <c r="D463">
        <v>50</v>
      </c>
      <c r="E463" t="str">
        <f>IF(Table1[[#This Row],[Age]]&lt;=19,"Teenager",
 IF(Table1[[#This Row],[Age]]&lt;=29,"Young Adult",
 IF(Table1[[#This Row],[Age]]&lt;=39,"Adult",
 IF(Table1[[#This Row],[Age]]&lt;=54,"Middle-Aged Adult",
 IF(Table1[[#This Row],[Age]]&lt;=64,"Pre-Retirement",
 "Senior/Retiree")))))</f>
        <v>Middle-Aged Adult</v>
      </c>
      <c r="F463" t="s">
        <v>28</v>
      </c>
      <c r="G463" t="e">
        <f>VLOOKUP(Table1[[#This Row],[State]],#REF!,2,FALSE)</f>
        <v>#REF!</v>
      </c>
      <c r="H463" t="s">
        <v>41</v>
      </c>
      <c r="I463">
        <f>COUNTIF(A:A,Table1[[#This Row],[Customer ID]])</f>
        <v>3</v>
      </c>
      <c r="J463" t="str">
        <f>IF(Table1[[#This Row],[Device Count]]&gt;1,"Multiple Devices", "Single Device")</f>
        <v>Multiple Devices</v>
      </c>
      <c r="K463" t="s">
        <v>30</v>
      </c>
      <c r="L463" s="26">
        <v>2</v>
      </c>
      <c r="M463" t="s">
        <v>22</v>
      </c>
      <c r="N463">
        <v>44</v>
      </c>
      <c r="O4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63" t="s">
        <v>62</v>
      </c>
      <c r="Q463" s="2">
        <v>24000</v>
      </c>
      <c r="R463">
        <v>18</v>
      </c>
      <c r="S463" s="3">
        <v>432000</v>
      </c>
      <c r="T463" s="3">
        <f>SUMIF(A:A,Table1[[#This Row],[Customer ID]],S:S)</f>
        <v>538300</v>
      </c>
      <c r="U463" s="3" t="str" cm="1">
        <f t="array" ref="U463">_xlfn.SWITCH(TRUE,
Table1[[#This Row],[Total user revenue]]&gt;=1500000,"High-Premium",
Table1[[#This Row],[Total user revenue]]&gt;=500000,"Premium",
Table1[[#This Row],[Total user revenue]]&gt;=100000,"Standard",
"Basic")</f>
        <v>Premium</v>
      </c>
      <c r="V463" s="32">
        <f>SUMIF(A:A,Table1[[#This Row],[Customer ID]],W:W)</f>
        <v>485.18</v>
      </c>
      <c r="W463">
        <v>173.67</v>
      </c>
      <c r="X463" t="s">
        <v>39</v>
      </c>
      <c r="Y463" s="6">
        <f>COUNTIFS(Table1[MTN Device],Table1[[#This Row],[MTN Device]],Table1[Customer Churn Status],"Yes")/COUNTIF(Table1[MTN Device],Table1[[#This Row],[MTN Device]])</f>
        <v>0.26754385964912281</v>
      </c>
      <c r="Z463">
        <f>IF(Table1[[#This Row],[Customer Churn Status]]="Yes", 1, 0)</f>
        <v>0</v>
      </c>
      <c r="AA463" t="str">
        <f>IF(Table1[[#This Row],[Reasons for Churn]]= "No reason", "No Reason", "Churned")</f>
        <v>No Reason</v>
      </c>
      <c r="AB463" t="s">
        <v>1083</v>
      </c>
      <c r="AC463">
        <f t="shared" si="7"/>
        <v>65</v>
      </c>
    </row>
    <row r="464" spans="1:29" x14ac:dyDescent="0.25">
      <c r="A464" t="s">
        <v>565</v>
      </c>
      <c r="B464" t="s">
        <v>566</v>
      </c>
      <c r="C464" s="1">
        <v>45717</v>
      </c>
      <c r="D464">
        <v>50</v>
      </c>
      <c r="E464" t="str">
        <f>IF(Table1[[#This Row],[Age]]&lt;=19,"Teenager",
 IF(Table1[[#This Row],[Age]]&lt;=29,"Young Adult",
 IF(Table1[[#This Row],[Age]]&lt;=39,"Adult",
 IF(Table1[[#This Row],[Age]]&lt;=54,"Middle-Aged Adult",
 IF(Table1[[#This Row],[Age]]&lt;=64,"Pre-Retirement",
 "Senior/Retiree")))))</f>
        <v>Middle-Aged Adult</v>
      </c>
      <c r="F464" t="s">
        <v>28</v>
      </c>
      <c r="G464" t="e">
        <f>VLOOKUP(Table1[[#This Row],[State]],#REF!,2,FALSE)</f>
        <v>#REF!</v>
      </c>
      <c r="H464" t="s">
        <v>29</v>
      </c>
      <c r="I464">
        <f>COUNTIF(A:A,Table1[[#This Row],[Customer ID]])</f>
        <v>3</v>
      </c>
      <c r="J464" t="str">
        <f>IF(Table1[[#This Row],[Device Count]]&gt;1,"Multiple Devices", "Single Device")</f>
        <v>Multiple Devices</v>
      </c>
      <c r="K464" t="s">
        <v>30</v>
      </c>
      <c r="L464" s="26">
        <v>2</v>
      </c>
      <c r="M464" t="s">
        <v>22</v>
      </c>
      <c r="N464">
        <v>44</v>
      </c>
      <c r="O4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64" t="s">
        <v>72</v>
      </c>
      <c r="Q464" s="2">
        <v>350</v>
      </c>
      <c r="R464">
        <v>18</v>
      </c>
      <c r="S464" s="3">
        <v>6300</v>
      </c>
      <c r="T464" s="3">
        <f>SUMIF(A:A,Table1[[#This Row],[Customer ID]],S:S)</f>
        <v>538300</v>
      </c>
      <c r="U464" s="3" t="str" cm="1">
        <f t="array" ref="U464">_xlfn.SWITCH(TRUE,
Table1[[#This Row],[Total user revenue]]&gt;=1500000,"High-Premium",
Table1[[#This Row],[Total user revenue]]&gt;=500000,"Premium",
Table1[[#This Row],[Total user revenue]]&gt;=100000,"Standard",
"Basic")</f>
        <v>Premium</v>
      </c>
      <c r="V464" s="32">
        <f>SUMIF(A:A,Table1[[#This Row],[Customer ID]],W:W)</f>
        <v>485.18</v>
      </c>
      <c r="W464">
        <v>148.61000000000001</v>
      </c>
      <c r="X464" t="s">
        <v>39</v>
      </c>
      <c r="Y464" s="6">
        <f>COUNTIFS(Table1[MTN Device],Table1[[#This Row],[MTN Device]],Table1[Customer Churn Status],"Yes")/COUNTIF(Table1[MTN Device],Table1[[#This Row],[MTN Device]])</f>
        <v>0.3122923588039867</v>
      </c>
      <c r="Z464">
        <f>IF(Table1[[#This Row],[Customer Churn Status]]="Yes", 1, 0)</f>
        <v>0</v>
      </c>
      <c r="AA464" t="str">
        <f>IF(Table1[[#This Row],[Reasons for Churn]]= "No reason", "No Reason", "Churned")</f>
        <v>No Reason</v>
      </c>
      <c r="AB464" t="s">
        <v>1083</v>
      </c>
      <c r="AC464">
        <f t="shared" si="7"/>
        <v>65</v>
      </c>
    </row>
    <row r="465" spans="1:29" x14ac:dyDescent="0.25">
      <c r="A465" t="s">
        <v>567</v>
      </c>
      <c r="B465" t="s">
        <v>568</v>
      </c>
      <c r="C465" s="1">
        <v>45658</v>
      </c>
      <c r="D465">
        <v>46</v>
      </c>
      <c r="E465" t="str">
        <f>IF(Table1[[#This Row],[Age]]&lt;=19,"Teenager",
 IF(Table1[[#This Row],[Age]]&lt;=29,"Young Adult",
 IF(Table1[[#This Row],[Age]]&lt;=39,"Adult",
 IF(Table1[[#This Row],[Age]]&lt;=54,"Middle-Aged Adult",
 IF(Table1[[#This Row],[Age]]&lt;=64,"Pre-Retirement",
 "Senior/Retiree")))))</f>
        <v>Middle-Aged Adult</v>
      </c>
      <c r="F465" t="s">
        <v>189</v>
      </c>
      <c r="G465" t="e">
        <f>VLOOKUP(Table1[[#This Row],[State]],#REF!,2,FALSE)</f>
        <v>#REF!</v>
      </c>
      <c r="H465" t="s">
        <v>36</v>
      </c>
      <c r="I465">
        <f>COUNTIF(A:A,Table1[[#This Row],[Customer ID]])</f>
        <v>3</v>
      </c>
      <c r="J465" t="str">
        <f>IF(Table1[[#This Row],[Device Count]]&gt;1,"Multiple Devices", "Single Device")</f>
        <v>Multiple Devices</v>
      </c>
      <c r="K465" t="s">
        <v>30</v>
      </c>
      <c r="L465" s="26">
        <v>4</v>
      </c>
      <c r="M465" t="s">
        <v>114</v>
      </c>
      <c r="N465">
        <v>45</v>
      </c>
      <c r="O4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65" t="s">
        <v>42</v>
      </c>
      <c r="Q465" s="2">
        <v>9000</v>
      </c>
      <c r="R465">
        <v>7</v>
      </c>
      <c r="S465" s="3">
        <v>63000</v>
      </c>
      <c r="T465" s="3">
        <f>SUMIF(A:A,Table1[[#This Row],[Customer ID]],S:S)</f>
        <v>609000</v>
      </c>
      <c r="U465" s="3" t="str" cm="1">
        <f t="array" ref="U465">_xlfn.SWITCH(TRUE,
Table1[[#This Row],[Total user revenue]]&gt;=1500000,"High-Premium",
Table1[[#This Row],[Total user revenue]]&gt;=500000,"Premium",
Table1[[#This Row],[Total user revenue]]&gt;=100000,"Standard",
"Basic")</f>
        <v>Premium</v>
      </c>
      <c r="V465" s="32">
        <f>SUMIF(A:A,Table1[[#This Row],[Customer ID]],W:W)</f>
        <v>424.49000000000007</v>
      </c>
      <c r="W465">
        <v>148.86000000000001</v>
      </c>
      <c r="X465" t="s">
        <v>39</v>
      </c>
      <c r="Y465" s="6">
        <f>COUNTIFS(Table1[MTN Device],Table1[[#This Row],[MTN Device]],Table1[Customer Churn Status],"Yes")/COUNTIF(Table1[MTN Device],Table1[[#This Row],[MTN Device]])</f>
        <v>0.27947598253275108</v>
      </c>
      <c r="Z465">
        <f>IF(Table1[[#This Row],[Customer Churn Status]]="Yes", 1, 0)</f>
        <v>0</v>
      </c>
      <c r="AA465" t="str">
        <f>IF(Table1[[#This Row],[Reasons for Churn]]= "No reason", "No Reason", "Churned")</f>
        <v>No Reason</v>
      </c>
      <c r="AB465" t="s">
        <v>1083</v>
      </c>
      <c r="AC465">
        <f t="shared" si="7"/>
        <v>35</v>
      </c>
    </row>
    <row r="466" spans="1:29" x14ac:dyDescent="0.25">
      <c r="A466" t="s">
        <v>567</v>
      </c>
      <c r="B466" t="s">
        <v>568</v>
      </c>
      <c r="C466" s="1">
        <v>45658</v>
      </c>
      <c r="D466">
        <v>46</v>
      </c>
      <c r="E466" t="str">
        <f>IF(Table1[[#This Row],[Age]]&lt;=19,"Teenager",
 IF(Table1[[#This Row],[Age]]&lt;=29,"Young Adult",
 IF(Table1[[#This Row],[Age]]&lt;=39,"Adult",
 IF(Table1[[#This Row],[Age]]&lt;=54,"Middle-Aged Adult",
 IF(Table1[[#This Row],[Age]]&lt;=64,"Pre-Retirement",
 "Senior/Retiree")))))</f>
        <v>Middle-Aged Adult</v>
      </c>
      <c r="F466" t="s">
        <v>189</v>
      </c>
      <c r="G466" t="e">
        <f>VLOOKUP(Table1[[#This Row],[State]],#REF!,2,FALSE)</f>
        <v>#REF!</v>
      </c>
      <c r="H466" t="s">
        <v>29</v>
      </c>
      <c r="I466">
        <f>COUNTIF(A:A,Table1[[#This Row],[Customer ID]])</f>
        <v>3</v>
      </c>
      <c r="J466" t="str">
        <f>IF(Table1[[#This Row],[Device Count]]&gt;1,"Multiple Devices", "Single Device")</f>
        <v>Multiple Devices</v>
      </c>
      <c r="K466" t="s">
        <v>30</v>
      </c>
      <c r="L466" s="26">
        <v>4</v>
      </c>
      <c r="M466" t="s">
        <v>114</v>
      </c>
      <c r="N466">
        <v>45</v>
      </c>
      <c r="O4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66" t="s">
        <v>31</v>
      </c>
      <c r="Q466" s="2">
        <v>5500</v>
      </c>
      <c r="R466">
        <v>12</v>
      </c>
      <c r="S466" s="3">
        <v>66000</v>
      </c>
      <c r="T466" s="3">
        <f>SUMIF(A:A,Table1[[#This Row],[Customer ID]],S:S)</f>
        <v>609000</v>
      </c>
      <c r="U466" s="3" t="str" cm="1">
        <f t="array" ref="U466">_xlfn.SWITCH(TRUE,
Table1[[#This Row],[Total user revenue]]&gt;=1500000,"High-Premium",
Table1[[#This Row],[Total user revenue]]&gt;=500000,"Premium",
Table1[[#This Row],[Total user revenue]]&gt;=100000,"Standard",
"Basic")</f>
        <v>Premium</v>
      </c>
      <c r="V466" s="32">
        <f>SUMIF(A:A,Table1[[#This Row],[Customer ID]],W:W)</f>
        <v>424.49000000000007</v>
      </c>
      <c r="W466">
        <v>166.08</v>
      </c>
      <c r="X466" t="s">
        <v>39</v>
      </c>
      <c r="Y466" s="6">
        <f>COUNTIFS(Table1[MTN Device],Table1[[#This Row],[MTN Device]],Table1[Customer Churn Status],"Yes")/COUNTIF(Table1[MTN Device],Table1[[#This Row],[MTN Device]])</f>
        <v>0.3122923588039867</v>
      </c>
      <c r="Z466">
        <f>IF(Table1[[#This Row],[Customer Churn Status]]="Yes", 1, 0)</f>
        <v>0</v>
      </c>
      <c r="AA466" t="str">
        <f>IF(Table1[[#This Row],[Reasons for Churn]]= "No reason", "No Reason", "Churned")</f>
        <v>No Reason</v>
      </c>
      <c r="AB466" t="s">
        <v>1083</v>
      </c>
      <c r="AC466">
        <f t="shared" si="7"/>
        <v>35</v>
      </c>
    </row>
    <row r="467" spans="1:29" x14ac:dyDescent="0.25">
      <c r="A467" t="s">
        <v>567</v>
      </c>
      <c r="B467" t="s">
        <v>568</v>
      </c>
      <c r="C467" s="1">
        <v>45658</v>
      </c>
      <c r="D467">
        <v>46</v>
      </c>
      <c r="E467" t="str">
        <f>IF(Table1[[#This Row],[Age]]&lt;=19,"Teenager",
 IF(Table1[[#This Row],[Age]]&lt;=29,"Young Adult",
 IF(Table1[[#This Row],[Age]]&lt;=39,"Adult",
 IF(Table1[[#This Row],[Age]]&lt;=54,"Middle-Aged Adult",
 IF(Table1[[#This Row],[Age]]&lt;=64,"Pre-Retirement",
 "Senior/Retiree")))))</f>
        <v>Middle-Aged Adult</v>
      </c>
      <c r="F467" t="s">
        <v>189</v>
      </c>
      <c r="G467" t="e">
        <f>VLOOKUP(Table1[[#This Row],[State]],#REF!,2,FALSE)</f>
        <v>#REF!</v>
      </c>
      <c r="H467" t="s">
        <v>41</v>
      </c>
      <c r="I467">
        <f>COUNTIF(A:A,Table1[[#This Row],[Customer ID]])</f>
        <v>3</v>
      </c>
      <c r="J467" t="str">
        <f>IF(Table1[[#This Row],[Device Count]]&gt;1,"Multiple Devices", "Single Device")</f>
        <v>Multiple Devices</v>
      </c>
      <c r="K467" t="s">
        <v>30</v>
      </c>
      <c r="L467" s="26">
        <v>4</v>
      </c>
      <c r="M467" t="s">
        <v>114</v>
      </c>
      <c r="N467">
        <v>45</v>
      </c>
      <c r="O4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67" t="s">
        <v>62</v>
      </c>
      <c r="Q467" s="2">
        <v>24000</v>
      </c>
      <c r="R467">
        <v>20</v>
      </c>
      <c r="S467" s="3">
        <v>480000</v>
      </c>
      <c r="T467" s="3">
        <f>SUMIF(A:A,Table1[[#This Row],[Customer ID]],S:S)</f>
        <v>609000</v>
      </c>
      <c r="U467" s="3" t="str" cm="1">
        <f t="array" ref="U467">_xlfn.SWITCH(TRUE,
Table1[[#This Row],[Total user revenue]]&gt;=1500000,"High-Premium",
Table1[[#This Row],[Total user revenue]]&gt;=500000,"Premium",
Table1[[#This Row],[Total user revenue]]&gt;=100000,"Standard",
"Basic")</f>
        <v>Premium</v>
      </c>
      <c r="V467" s="32">
        <f>SUMIF(A:A,Table1[[#This Row],[Customer ID]],W:W)</f>
        <v>424.49000000000007</v>
      </c>
      <c r="W467">
        <v>109.55</v>
      </c>
      <c r="X467" t="s">
        <v>39</v>
      </c>
      <c r="Y467" s="6">
        <f>COUNTIFS(Table1[MTN Device],Table1[[#This Row],[MTN Device]],Table1[Customer Churn Status],"Yes")/COUNTIF(Table1[MTN Device],Table1[[#This Row],[MTN Device]])</f>
        <v>0.26754385964912281</v>
      </c>
      <c r="Z467">
        <f>IF(Table1[[#This Row],[Customer Churn Status]]="Yes", 1, 0)</f>
        <v>0</v>
      </c>
      <c r="AA467" t="str">
        <f>IF(Table1[[#This Row],[Reasons for Churn]]= "No reason", "No Reason", "Churned")</f>
        <v>No Reason</v>
      </c>
      <c r="AB467" t="s">
        <v>1083</v>
      </c>
      <c r="AC467">
        <f t="shared" si="7"/>
        <v>35</v>
      </c>
    </row>
    <row r="468" spans="1:29" x14ac:dyDescent="0.25">
      <c r="A468" t="s">
        <v>569</v>
      </c>
      <c r="B468" t="s">
        <v>570</v>
      </c>
      <c r="C468" s="1">
        <v>45658</v>
      </c>
      <c r="D468">
        <v>40</v>
      </c>
      <c r="E468" t="str">
        <f>IF(Table1[[#This Row],[Age]]&lt;=19,"Teenager",
 IF(Table1[[#This Row],[Age]]&lt;=29,"Young Adult",
 IF(Table1[[#This Row],[Age]]&lt;=39,"Adult",
 IF(Table1[[#This Row],[Age]]&lt;=54,"Middle-Aged Adult",
 IF(Table1[[#This Row],[Age]]&lt;=64,"Pre-Retirement",
 "Senior/Retiree")))))</f>
        <v>Middle-Aged Adult</v>
      </c>
      <c r="F468" t="s">
        <v>101</v>
      </c>
      <c r="G468" t="e">
        <f>VLOOKUP(Table1[[#This Row],[State]],#REF!,2,FALSE)</f>
        <v>#REF!</v>
      </c>
      <c r="H468" t="s">
        <v>41</v>
      </c>
      <c r="I468">
        <f>COUNTIF(A:A,Table1[[#This Row],[Customer ID]])</f>
        <v>3</v>
      </c>
      <c r="J468" t="str">
        <f>IF(Table1[[#This Row],[Device Count]]&gt;1,"Multiple Devices", "Single Device")</f>
        <v>Multiple Devices</v>
      </c>
      <c r="K468" t="s">
        <v>30</v>
      </c>
      <c r="L468" s="26">
        <v>2</v>
      </c>
      <c r="M468" t="s">
        <v>22</v>
      </c>
      <c r="N468">
        <v>12</v>
      </c>
      <c r="O4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68" t="s">
        <v>71</v>
      </c>
      <c r="Q468" s="2">
        <v>14500</v>
      </c>
      <c r="R468">
        <v>9</v>
      </c>
      <c r="S468" s="3">
        <v>130500</v>
      </c>
      <c r="T468" s="3">
        <f>SUMIF(A:A,Table1[[#This Row],[Customer ID]],S:S)</f>
        <v>175500</v>
      </c>
      <c r="U468" s="3" t="str" cm="1">
        <f t="array" ref="U468">_xlfn.SWITCH(TRUE,
Table1[[#This Row],[Total user revenue]]&gt;=1500000,"High-Premium",
Table1[[#This Row],[Total user revenue]]&gt;=500000,"Premium",
Table1[[#This Row],[Total user revenue]]&gt;=100000,"Standard",
"Basic")</f>
        <v>Standard</v>
      </c>
      <c r="V468" s="32">
        <f>SUMIF(A:A,Table1[[#This Row],[Customer ID]],W:W)</f>
        <v>155.24</v>
      </c>
      <c r="W468">
        <v>56.18</v>
      </c>
      <c r="X468" t="s">
        <v>39</v>
      </c>
      <c r="Y468" s="6">
        <f>COUNTIFS(Table1[MTN Device],Table1[[#This Row],[MTN Device]],Table1[Customer Churn Status],"Yes")/COUNTIF(Table1[MTN Device],Table1[[#This Row],[MTN Device]])</f>
        <v>0.26754385964912281</v>
      </c>
      <c r="Z468">
        <f>IF(Table1[[#This Row],[Customer Churn Status]]="Yes", 1, 0)</f>
        <v>0</v>
      </c>
      <c r="AA468" t="str">
        <f>IF(Table1[[#This Row],[Reasons for Churn]]= "No reason", "No Reason", "Churned")</f>
        <v>No Reason</v>
      </c>
      <c r="AB468" t="s">
        <v>1083</v>
      </c>
      <c r="AC468">
        <f t="shared" si="7"/>
        <v>80</v>
      </c>
    </row>
    <row r="469" spans="1:29" x14ac:dyDescent="0.25">
      <c r="A469" t="s">
        <v>569</v>
      </c>
      <c r="B469" t="s">
        <v>570</v>
      </c>
      <c r="C469" s="1">
        <v>45658</v>
      </c>
      <c r="D469">
        <v>40</v>
      </c>
      <c r="E469" t="str">
        <f>IF(Table1[[#This Row],[Age]]&lt;=19,"Teenager",
 IF(Table1[[#This Row],[Age]]&lt;=29,"Young Adult",
 IF(Table1[[#This Row],[Age]]&lt;=39,"Adult",
 IF(Table1[[#This Row],[Age]]&lt;=54,"Middle-Aged Adult",
 IF(Table1[[#This Row],[Age]]&lt;=64,"Pre-Retirement",
 "Senior/Retiree")))))</f>
        <v>Middle-Aged Adult</v>
      </c>
      <c r="F469" t="s">
        <v>101</v>
      </c>
      <c r="G469" t="e">
        <f>VLOOKUP(Table1[[#This Row],[State]],#REF!,2,FALSE)</f>
        <v>#REF!</v>
      </c>
      <c r="H469" t="s">
        <v>20</v>
      </c>
      <c r="I469">
        <f>COUNTIF(A:A,Table1[[#This Row],[Customer ID]])</f>
        <v>3</v>
      </c>
      <c r="J469" t="str">
        <f>IF(Table1[[#This Row],[Device Count]]&gt;1,"Multiple Devices", "Single Device")</f>
        <v>Multiple Devices</v>
      </c>
      <c r="K469" t="s">
        <v>30</v>
      </c>
      <c r="L469" s="26">
        <v>2</v>
      </c>
      <c r="M469" t="s">
        <v>22</v>
      </c>
      <c r="N469">
        <v>12</v>
      </c>
      <c r="O4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69" t="s">
        <v>46</v>
      </c>
      <c r="Q469" s="2">
        <v>4500</v>
      </c>
      <c r="R469">
        <v>9</v>
      </c>
      <c r="S469" s="3">
        <v>40500</v>
      </c>
      <c r="T469" s="3">
        <f>SUMIF(A:A,Table1[[#This Row],[Customer ID]],S:S)</f>
        <v>175500</v>
      </c>
      <c r="U469" s="3" t="str" cm="1">
        <f t="array" ref="U469">_xlfn.SWITCH(TRUE,
Table1[[#This Row],[Total user revenue]]&gt;=1500000,"High-Premium",
Table1[[#This Row],[Total user revenue]]&gt;=500000,"Premium",
Table1[[#This Row],[Total user revenue]]&gt;=100000,"Standard",
"Basic")</f>
        <v>Standard</v>
      </c>
      <c r="V469" s="32">
        <f>SUMIF(A:A,Table1[[#This Row],[Customer ID]],W:W)</f>
        <v>155.24</v>
      </c>
      <c r="W469">
        <v>32.61</v>
      </c>
      <c r="X469" t="s">
        <v>39</v>
      </c>
      <c r="Y469" s="6">
        <f>COUNTIFS(Table1[MTN Device],Table1[[#This Row],[MTN Device]],Table1[Customer Churn Status],"Yes")/COUNTIF(Table1[MTN Device],Table1[[#This Row],[MTN Device]])</f>
        <v>0.30092592592592593</v>
      </c>
      <c r="Z469">
        <f>IF(Table1[[#This Row],[Customer Churn Status]]="Yes", 1, 0)</f>
        <v>0</v>
      </c>
      <c r="AA469" t="str">
        <f>IF(Table1[[#This Row],[Reasons for Churn]]= "No reason", "No Reason", "Churned")</f>
        <v>No Reason</v>
      </c>
      <c r="AB469" t="s">
        <v>1083</v>
      </c>
      <c r="AC469">
        <f t="shared" si="7"/>
        <v>80</v>
      </c>
    </row>
    <row r="470" spans="1:29" x14ac:dyDescent="0.25">
      <c r="A470" t="s">
        <v>569</v>
      </c>
      <c r="B470" t="s">
        <v>570</v>
      </c>
      <c r="C470" s="1">
        <v>45658</v>
      </c>
      <c r="D470">
        <v>40</v>
      </c>
      <c r="E470" t="str">
        <f>IF(Table1[[#This Row],[Age]]&lt;=19,"Teenager",
 IF(Table1[[#This Row],[Age]]&lt;=29,"Young Adult",
 IF(Table1[[#This Row],[Age]]&lt;=39,"Adult",
 IF(Table1[[#This Row],[Age]]&lt;=54,"Middle-Aged Adult",
 IF(Table1[[#This Row],[Age]]&lt;=64,"Pre-Retirement",
 "Senior/Retiree")))))</f>
        <v>Middle-Aged Adult</v>
      </c>
      <c r="F470" t="s">
        <v>101</v>
      </c>
      <c r="G470" t="e">
        <f>VLOOKUP(Table1[[#This Row],[State]],#REF!,2,FALSE)</f>
        <v>#REF!</v>
      </c>
      <c r="H470" t="s">
        <v>29</v>
      </c>
      <c r="I470">
        <f>COUNTIF(A:A,Table1[[#This Row],[Customer ID]])</f>
        <v>3</v>
      </c>
      <c r="J470" t="str">
        <f>IF(Table1[[#This Row],[Device Count]]&gt;1,"Multiple Devices", "Single Device")</f>
        <v>Multiple Devices</v>
      </c>
      <c r="K470" t="s">
        <v>30</v>
      </c>
      <c r="L470" s="26">
        <v>2</v>
      </c>
      <c r="M470" t="s">
        <v>22</v>
      </c>
      <c r="N470">
        <v>12</v>
      </c>
      <c r="O4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70" t="s">
        <v>102</v>
      </c>
      <c r="Q470" s="2">
        <v>900</v>
      </c>
      <c r="R470">
        <v>5</v>
      </c>
      <c r="S470" s="3">
        <v>4500</v>
      </c>
      <c r="T470" s="3">
        <f>SUMIF(A:A,Table1[[#This Row],[Customer ID]],S:S)</f>
        <v>175500</v>
      </c>
      <c r="U470" s="3" t="str" cm="1">
        <f t="array" ref="U470">_xlfn.SWITCH(TRUE,
Table1[[#This Row],[Total user revenue]]&gt;=1500000,"High-Premium",
Table1[[#This Row],[Total user revenue]]&gt;=500000,"Premium",
Table1[[#This Row],[Total user revenue]]&gt;=100000,"Standard",
"Basic")</f>
        <v>Standard</v>
      </c>
      <c r="V470" s="32">
        <f>SUMIF(A:A,Table1[[#This Row],[Customer ID]],W:W)</f>
        <v>155.24</v>
      </c>
      <c r="W470">
        <v>66.45</v>
      </c>
      <c r="X470" t="s">
        <v>39</v>
      </c>
      <c r="Y470" s="6">
        <f>COUNTIFS(Table1[MTN Device],Table1[[#This Row],[MTN Device]],Table1[Customer Churn Status],"Yes")/COUNTIF(Table1[MTN Device],Table1[[#This Row],[MTN Device]])</f>
        <v>0.3122923588039867</v>
      </c>
      <c r="Z470">
        <f>IF(Table1[[#This Row],[Customer Churn Status]]="Yes", 1, 0)</f>
        <v>0</v>
      </c>
      <c r="AA470" t="str">
        <f>IF(Table1[[#This Row],[Reasons for Churn]]= "No reason", "No Reason", "Churned")</f>
        <v>No Reason</v>
      </c>
      <c r="AB470" t="s">
        <v>1083</v>
      </c>
      <c r="AC470">
        <f t="shared" si="7"/>
        <v>80</v>
      </c>
    </row>
    <row r="471" spans="1:29" x14ac:dyDescent="0.25">
      <c r="A471" t="s">
        <v>571</v>
      </c>
      <c r="B471" t="s">
        <v>503</v>
      </c>
      <c r="C471" s="1">
        <v>45717</v>
      </c>
      <c r="D471">
        <v>35</v>
      </c>
      <c r="E471" t="str">
        <f>IF(Table1[[#This Row],[Age]]&lt;=19,"Teenager",
 IF(Table1[[#This Row],[Age]]&lt;=29,"Young Adult",
 IF(Table1[[#This Row],[Age]]&lt;=39,"Adult",
 IF(Table1[[#This Row],[Age]]&lt;=54,"Middle-Aged Adult",
 IF(Table1[[#This Row],[Age]]&lt;=64,"Pre-Retirement",
 "Senior/Retiree")))))</f>
        <v>Adult</v>
      </c>
      <c r="F471" t="s">
        <v>258</v>
      </c>
      <c r="G471" t="e">
        <f>VLOOKUP(Table1[[#This Row],[State]],#REF!,2,FALSE)</f>
        <v>#REF!</v>
      </c>
      <c r="H471" t="s">
        <v>36</v>
      </c>
      <c r="I471">
        <f>COUNTIF(A:A,Table1[[#This Row],[Customer ID]])</f>
        <v>3</v>
      </c>
      <c r="J471" t="str">
        <f>IF(Table1[[#This Row],[Device Count]]&gt;1,"Multiple Devices", "Single Device")</f>
        <v>Multiple Devices</v>
      </c>
      <c r="K471" t="s">
        <v>21</v>
      </c>
      <c r="L471" s="26">
        <v>4</v>
      </c>
      <c r="M471" t="s">
        <v>114</v>
      </c>
      <c r="N471">
        <v>50</v>
      </c>
      <c r="O4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71" t="s">
        <v>71</v>
      </c>
      <c r="Q471" s="2">
        <v>14500</v>
      </c>
      <c r="R471">
        <v>17</v>
      </c>
      <c r="S471" s="3">
        <v>246500</v>
      </c>
      <c r="T471" s="3">
        <f>SUMIF(A:A,Table1[[#This Row],[Customer ID]],S:S)</f>
        <v>755500</v>
      </c>
      <c r="U471" s="3" t="str" cm="1">
        <f t="array" ref="U471">_xlfn.SWITCH(TRUE,
Table1[[#This Row],[Total user revenue]]&gt;=1500000,"High-Premium",
Table1[[#This Row],[Total user revenue]]&gt;=500000,"Premium",
Table1[[#This Row],[Total user revenue]]&gt;=100000,"Standard",
"Basic")</f>
        <v>Premium</v>
      </c>
      <c r="V471" s="32">
        <f>SUMIF(A:A,Table1[[#This Row],[Customer ID]],W:W)</f>
        <v>457.62</v>
      </c>
      <c r="W471">
        <v>191.42</v>
      </c>
      <c r="X471" t="s">
        <v>39</v>
      </c>
      <c r="Y471" s="6">
        <f>COUNTIFS(Table1[MTN Device],Table1[[#This Row],[MTN Device]],Table1[Customer Churn Status],"Yes")/COUNTIF(Table1[MTN Device],Table1[[#This Row],[MTN Device]])</f>
        <v>0.27947598253275108</v>
      </c>
      <c r="Z471">
        <f>IF(Table1[[#This Row],[Customer Churn Status]]="Yes", 1, 0)</f>
        <v>0</v>
      </c>
      <c r="AA471" t="str">
        <f>IF(Table1[[#This Row],[Reasons for Churn]]= "No reason", "No Reason", "Churned")</f>
        <v>No Reason</v>
      </c>
      <c r="AB471" t="s">
        <v>1083</v>
      </c>
      <c r="AC471">
        <f t="shared" si="7"/>
        <v>35</v>
      </c>
    </row>
    <row r="472" spans="1:29" x14ac:dyDescent="0.25">
      <c r="A472" t="s">
        <v>571</v>
      </c>
      <c r="B472" t="s">
        <v>503</v>
      </c>
      <c r="C472" s="1">
        <v>45717</v>
      </c>
      <c r="D472">
        <v>35</v>
      </c>
      <c r="E472" t="str">
        <f>IF(Table1[[#This Row],[Age]]&lt;=19,"Teenager",
 IF(Table1[[#This Row],[Age]]&lt;=29,"Young Adult",
 IF(Table1[[#This Row],[Age]]&lt;=39,"Adult",
 IF(Table1[[#This Row],[Age]]&lt;=54,"Middle-Aged Adult",
 IF(Table1[[#This Row],[Age]]&lt;=64,"Pre-Retirement",
 "Senior/Retiree")))))</f>
        <v>Adult</v>
      </c>
      <c r="F472" t="s">
        <v>258</v>
      </c>
      <c r="G472" t="e">
        <f>VLOOKUP(Table1[[#This Row],[State]],#REF!,2,FALSE)</f>
        <v>#REF!</v>
      </c>
      <c r="H472" t="s">
        <v>41</v>
      </c>
      <c r="I472">
        <f>COUNTIF(A:A,Table1[[#This Row],[Customer ID]])</f>
        <v>3</v>
      </c>
      <c r="J472" t="str">
        <f>IF(Table1[[#This Row],[Device Count]]&gt;1,"Multiple Devices", "Single Device")</f>
        <v>Multiple Devices</v>
      </c>
      <c r="K472" t="s">
        <v>21</v>
      </c>
      <c r="L472" s="26">
        <v>4</v>
      </c>
      <c r="M472" t="s">
        <v>114</v>
      </c>
      <c r="N472">
        <v>50</v>
      </c>
      <c r="O4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72" t="s">
        <v>42</v>
      </c>
      <c r="Q472" s="2">
        <v>9000</v>
      </c>
      <c r="R472">
        <v>6</v>
      </c>
      <c r="S472" s="3">
        <v>54000</v>
      </c>
      <c r="T472" s="3">
        <f>SUMIF(A:A,Table1[[#This Row],[Customer ID]],S:S)</f>
        <v>755500</v>
      </c>
      <c r="U472" s="3" t="str" cm="1">
        <f t="array" ref="U472">_xlfn.SWITCH(TRUE,
Table1[[#This Row],[Total user revenue]]&gt;=1500000,"High-Premium",
Table1[[#This Row],[Total user revenue]]&gt;=500000,"Premium",
Table1[[#This Row],[Total user revenue]]&gt;=100000,"Standard",
"Basic")</f>
        <v>Premium</v>
      </c>
      <c r="V472" s="32">
        <f>SUMIF(A:A,Table1[[#This Row],[Customer ID]],W:W)</f>
        <v>457.62</v>
      </c>
      <c r="W472">
        <v>157.36000000000001</v>
      </c>
      <c r="X472" t="s">
        <v>39</v>
      </c>
      <c r="Y472" s="6">
        <f>COUNTIFS(Table1[MTN Device],Table1[[#This Row],[MTN Device]],Table1[Customer Churn Status],"Yes")/COUNTIF(Table1[MTN Device],Table1[[#This Row],[MTN Device]])</f>
        <v>0.26754385964912281</v>
      </c>
      <c r="Z472">
        <f>IF(Table1[[#This Row],[Customer Churn Status]]="Yes", 1, 0)</f>
        <v>0</v>
      </c>
      <c r="AA472" t="str">
        <f>IF(Table1[[#This Row],[Reasons for Churn]]= "No reason", "No Reason", "Churned")</f>
        <v>No Reason</v>
      </c>
      <c r="AB472" t="s">
        <v>1083</v>
      </c>
      <c r="AC472">
        <f t="shared" si="7"/>
        <v>35</v>
      </c>
    </row>
    <row r="473" spans="1:29" x14ac:dyDescent="0.25">
      <c r="A473" t="s">
        <v>571</v>
      </c>
      <c r="B473" t="s">
        <v>503</v>
      </c>
      <c r="C473" s="1">
        <v>45717</v>
      </c>
      <c r="D473">
        <v>35</v>
      </c>
      <c r="E473" t="str">
        <f>IF(Table1[[#This Row],[Age]]&lt;=19,"Teenager",
 IF(Table1[[#This Row],[Age]]&lt;=29,"Young Adult",
 IF(Table1[[#This Row],[Age]]&lt;=39,"Adult",
 IF(Table1[[#This Row],[Age]]&lt;=54,"Middle-Aged Adult",
 IF(Table1[[#This Row],[Age]]&lt;=64,"Pre-Retirement",
 "Senior/Retiree")))))</f>
        <v>Adult</v>
      </c>
      <c r="F473" t="s">
        <v>258</v>
      </c>
      <c r="G473" t="e">
        <f>VLOOKUP(Table1[[#This Row],[State]],#REF!,2,FALSE)</f>
        <v>#REF!</v>
      </c>
      <c r="H473" t="s">
        <v>20</v>
      </c>
      <c r="I473">
        <f>COUNTIF(A:A,Table1[[#This Row],[Customer ID]])</f>
        <v>3</v>
      </c>
      <c r="J473" t="str">
        <f>IF(Table1[[#This Row],[Device Count]]&gt;1,"Multiple Devices", "Single Device")</f>
        <v>Multiple Devices</v>
      </c>
      <c r="K473" t="s">
        <v>21</v>
      </c>
      <c r="L473" s="26">
        <v>4</v>
      </c>
      <c r="M473" t="s">
        <v>114</v>
      </c>
      <c r="N473">
        <v>50</v>
      </c>
      <c r="O4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73" t="s">
        <v>23</v>
      </c>
      <c r="Q473" s="2">
        <v>35000</v>
      </c>
      <c r="R473">
        <v>13</v>
      </c>
      <c r="S473" s="3">
        <v>455000</v>
      </c>
      <c r="T473" s="3">
        <f>SUMIF(A:A,Table1[[#This Row],[Customer ID]],S:S)</f>
        <v>755500</v>
      </c>
      <c r="U473" s="3" t="str" cm="1">
        <f t="array" ref="U473">_xlfn.SWITCH(TRUE,
Table1[[#This Row],[Total user revenue]]&gt;=1500000,"High-Premium",
Table1[[#This Row],[Total user revenue]]&gt;=500000,"Premium",
Table1[[#This Row],[Total user revenue]]&gt;=100000,"Standard",
"Basic")</f>
        <v>Premium</v>
      </c>
      <c r="V473" s="32">
        <f>SUMIF(A:A,Table1[[#This Row],[Customer ID]],W:W)</f>
        <v>457.62</v>
      </c>
      <c r="W473">
        <v>108.84</v>
      </c>
      <c r="X473" t="s">
        <v>39</v>
      </c>
      <c r="Y473" s="6">
        <f>COUNTIFS(Table1[MTN Device],Table1[[#This Row],[MTN Device]],Table1[Customer Churn Status],"Yes")/COUNTIF(Table1[MTN Device],Table1[[#This Row],[MTN Device]])</f>
        <v>0.30092592592592593</v>
      </c>
      <c r="Z473">
        <f>IF(Table1[[#This Row],[Customer Churn Status]]="Yes", 1, 0)</f>
        <v>0</v>
      </c>
      <c r="AA473" t="str">
        <f>IF(Table1[[#This Row],[Reasons for Churn]]= "No reason", "No Reason", "Churned")</f>
        <v>No Reason</v>
      </c>
      <c r="AB473" t="s">
        <v>1083</v>
      </c>
      <c r="AC473">
        <f t="shared" si="7"/>
        <v>35</v>
      </c>
    </row>
    <row r="474" spans="1:29" x14ac:dyDescent="0.25">
      <c r="A474" t="s">
        <v>572</v>
      </c>
      <c r="B474" t="s">
        <v>573</v>
      </c>
      <c r="C474" s="1">
        <v>45717</v>
      </c>
      <c r="D474">
        <v>60</v>
      </c>
      <c r="E474" t="str">
        <f>IF(Table1[[#This Row],[Age]]&lt;=19,"Teenager",
 IF(Table1[[#This Row],[Age]]&lt;=29,"Young Adult",
 IF(Table1[[#This Row],[Age]]&lt;=39,"Adult",
 IF(Table1[[#This Row],[Age]]&lt;=54,"Middle-Aged Adult",
 IF(Table1[[#This Row],[Age]]&lt;=64,"Pre-Retirement",
 "Senior/Retiree")))))</f>
        <v>Pre-Retirement</v>
      </c>
      <c r="F474" t="s">
        <v>113</v>
      </c>
      <c r="G474" t="e">
        <f>VLOOKUP(Table1[[#This Row],[State]],#REF!,2,FALSE)</f>
        <v>#REF!</v>
      </c>
      <c r="H474" t="s">
        <v>29</v>
      </c>
      <c r="I474">
        <f>COUNTIF(A:A,Table1[[#This Row],[Customer ID]])</f>
        <v>1</v>
      </c>
      <c r="J474" t="str">
        <f>IF(Table1[[#This Row],[Device Count]]&gt;1,"Multiple Devices", "Single Device")</f>
        <v>Single Device</v>
      </c>
      <c r="K474" t="s">
        <v>21</v>
      </c>
      <c r="L474" s="26">
        <v>3</v>
      </c>
      <c r="M474" t="s">
        <v>50</v>
      </c>
      <c r="N474">
        <v>43</v>
      </c>
      <c r="O4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74" t="s">
        <v>193</v>
      </c>
      <c r="Q474" s="2">
        <v>6500</v>
      </c>
      <c r="R474">
        <v>1</v>
      </c>
      <c r="S474" s="3">
        <v>6500</v>
      </c>
      <c r="T474" s="3">
        <f>SUMIF(A:A,Table1[[#This Row],[Customer ID]],S:S)</f>
        <v>6500</v>
      </c>
      <c r="U474" s="3" t="str" cm="1">
        <f t="array" ref="U474">_xlfn.SWITCH(TRUE,
Table1[[#This Row],[Total user revenue]]&gt;=1500000,"High-Premium",
Table1[[#This Row],[Total user revenue]]&gt;=500000,"Premium",
Table1[[#This Row],[Total user revenue]]&gt;=100000,"Standard",
"Basic")</f>
        <v>Basic</v>
      </c>
      <c r="V474" s="32">
        <f>SUMIF(A:A,Table1[[#This Row],[Customer ID]],W:W)</f>
        <v>164.83</v>
      </c>
      <c r="W474">
        <v>164.83</v>
      </c>
      <c r="X474" t="s">
        <v>39</v>
      </c>
      <c r="Y474" s="6">
        <f>COUNTIFS(Table1[MTN Device],Table1[[#This Row],[MTN Device]],Table1[Customer Churn Status],"Yes")/COUNTIF(Table1[MTN Device],Table1[[#This Row],[MTN Device]])</f>
        <v>0.3122923588039867</v>
      </c>
      <c r="Z474">
        <f>IF(Table1[[#This Row],[Customer Churn Status]]="Yes", 1, 0)</f>
        <v>0</v>
      </c>
      <c r="AA474" t="str">
        <f>IF(Table1[[#This Row],[Reasons for Churn]]= "No reason", "No Reason", "Churned")</f>
        <v>No Reason</v>
      </c>
      <c r="AB474" t="s">
        <v>1083</v>
      </c>
      <c r="AC474">
        <f t="shared" si="7"/>
        <v>40</v>
      </c>
    </row>
    <row r="475" spans="1:29" x14ac:dyDescent="0.25">
      <c r="A475" t="s">
        <v>574</v>
      </c>
      <c r="B475" t="s">
        <v>575</v>
      </c>
      <c r="C475" s="1">
        <v>45689</v>
      </c>
      <c r="D475">
        <v>60</v>
      </c>
      <c r="E475" t="str">
        <f>IF(Table1[[#This Row],[Age]]&lt;=19,"Teenager",
 IF(Table1[[#This Row],[Age]]&lt;=29,"Young Adult",
 IF(Table1[[#This Row],[Age]]&lt;=39,"Adult",
 IF(Table1[[#This Row],[Age]]&lt;=54,"Middle-Aged Adult",
 IF(Table1[[#This Row],[Age]]&lt;=64,"Pre-Retirement",
 "Senior/Retiree")))))</f>
        <v>Pre-Retirement</v>
      </c>
      <c r="F475" t="s">
        <v>198</v>
      </c>
      <c r="G475" t="e">
        <f>VLOOKUP(Table1[[#This Row],[State]],#REF!,2,FALSE)</f>
        <v>#REF!</v>
      </c>
      <c r="H475" t="s">
        <v>29</v>
      </c>
      <c r="I475">
        <f>COUNTIF(A:A,Table1[[#This Row],[Customer ID]])</f>
        <v>2</v>
      </c>
      <c r="J475" t="str">
        <f>IF(Table1[[#This Row],[Device Count]]&gt;1,"Multiple Devices", "Single Device")</f>
        <v>Multiple Devices</v>
      </c>
      <c r="K475" t="s">
        <v>21</v>
      </c>
      <c r="L475" s="26">
        <v>1</v>
      </c>
      <c r="M475" t="s">
        <v>37</v>
      </c>
      <c r="N475">
        <v>58</v>
      </c>
      <c r="O4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75" t="s">
        <v>87</v>
      </c>
      <c r="Q475" s="2">
        <v>7500</v>
      </c>
      <c r="R475">
        <v>10</v>
      </c>
      <c r="S475" s="3">
        <v>75000</v>
      </c>
      <c r="T475" s="3">
        <f>SUMIF(A:A,Table1[[#This Row],[Customer ID]],S:S)</f>
        <v>183000</v>
      </c>
      <c r="U475" s="3" t="str" cm="1">
        <f t="array" ref="U475">_xlfn.SWITCH(TRUE,
Table1[[#This Row],[Total user revenue]]&gt;=1500000,"High-Premium",
Table1[[#This Row],[Total user revenue]]&gt;=500000,"Premium",
Table1[[#This Row],[Total user revenue]]&gt;=100000,"Standard",
"Basic")</f>
        <v>Standard</v>
      </c>
      <c r="V475" s="32">
        <f>SUMIF(A:A,Table1[[#This Row],[Customer ID]],W:W)</f>
        <v>234</v>
      </c>
      <c r="W475">
        <v>51.69</v>
      </c>
      <c r="X475" t="s">
        <v>39</v>
      </c>
      <c r="Y475" s="6">
        <f>COUNTIFS(Table1[MTN Device],Table1[[#This Row],[MTN Device]],Table1[Customer Churn Status],"Yes")/COUNTIF(Table1[MTN Device],Table1[[#This Row],[MTN Device]])</f>
        <v>0.3122923588039867</v>
      </c>
      <c r="Z475">
        <f>IF(Table1[[#This Row],[Customer Churn Status]]="Yes", 1, 0)</f>
        <v>0</v>
      </c>
      <c r="AA475" t="str">
        <f>IF(Table1[[#This Row],[Reasons for Churn]]= "No reason", "No Reason", "Churned")</f>
        <v>No Reason</v>
      </c>
      <c r="AB475" t="s">
        <v>1083</v>
      </c>
      <c r="AC475">
        <f t="shared" si="7"/>
        <v>70</v>
      </c>
    </row>
    <row r="476" spans="1:29" x14ac:dyDescent="0.25">
      <c r="A476" t="s">
        <v>574</v>
      </c>
      <c r="B476" t="s">
        <v>575</v>
      </c>
      <c r="C476" s="1">
        <v>45689</v>
      </c>
      <c r="D476">
        <v>60</v>
      </c>
      <c r="E476" t="str">
        <f>IF(Table1[[#This Row],[Age]]&lt;=19,"Teenager",
 IF(Table1[[#This Row],[Age]]&lt;=29,"Young Adult",
 IF(Table1[[#This Row],[Age]]&lt;=39,"Adult",
 IF(Table1[[#This Row],[Age]]&lt;=54,"Middle-Aged Adult",
 IF(Table1[[#This Row],[Age]]&lt;=64,"Pre-Retirement",
 "Senior/Retiree")))))</f>
        <v>Pre-Retirement</v>
      </c>
      <c r="F476" t="s">
        <v>198</v>
      </c>
      <c r="G476" t="e">
        <f>VLOOKUP(Table1[[#This Row],[State]],#REF!,2,FALSE)</f>
        <v>#REF!</v>
      </c>
      <c r="H476" t="s">
        <v>41</v>
      </c>
      <c r="I476">
        <f>COUNTIF(A:A,Table1[[#This Row],[Customer ID]])</f>
        <v>2</v>
      </c>
      <c r="J476" t="str">
        <f>IF(Table1[[#This Row],[Device Count]]&gt;1,"Multiple Devices", "Single Device")</f>
        <v>Multiple Devices</v>
      </c>
      <c r="K476" t="s">
        <v>21</v>
      </c>
      <c r="L476" s="26">
        <v>1</v>
      </c>
      <c r="M476" t="s">
        <v>37</v>
      </c>
      <c r="N476">
        <v>58</v>
      </c>
      <c r="O47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76" t="s">
        <v>42</v>
      </c>
      <c r="Q476" s="2">
        <v>9000</v>
      </c>
      <c r="R476">
        <v>12</v>
      </c>
      <c r="S476" s="3">
        <v>108000</v>
      </c>
      <c r="T476" s="3">
        <f>SUMIF(A:A,Table1[[#This Row],[Customer ID]],S:S)</f>
        <v>183000</v>
      </c>
      <c r="U476" s="3" t="str" cm="1">
        <f t="array" ref="U476">_xlfn.SWITCH(TRUE,
Table1[[#This Row],[Total user revenue]]&gt;=1500000,"High-Premium",
Table1[[#This Row],[Total user revenue]]&gt;=500000,"Premium",
Table1[[#This Row],[Total user revenue]]&gt;=100000,"Standard",
"Basic")</f>
        <v>Standard</v>
      </c>
      <c r="V476" s="32">
        <f>SUMIF(A:A,Table1[[#This Row],[Customer ID]],W:W)</f>
        <v>234</v>
      </c>
      <c r="W476">
        <v>182.31</v>
      </c>
      <c r="X476" t="s">
        <v>39</v>
      </c>
      <c r="Y476" s="6">
        <f>COUNTIFS(Table1[MTN Device],Table1[[#This Row],[MTN Device]],Table1[Customer Churn Status],"Yes")/COUNTIF(Table1[MTN Device],Table1[[#This Row],[MTN Device]])</f>
        <v>0.26754385964912281</v>
      </c>
      <c r="Z476">
        <f>IF(Table1[[#This Row],[Customer Churn Status]]="Yes", 1, 0)</f>
        <v>0</v>
      </c>
      <c r="AA476" t="str">
        <f>IF(Table1[[#This Row],[Reasons for Churn]]= "No reason", "No Reason", "Churned")</f>
        <v>No Reason</v>
      </c>
      <c r="AB476" t="s">
        <v>1083</v>
      </c>
      <c r="AC476">
        <f t="shared" si="7"/>
        <v>70</v>
      </c>
    </row>
    <row r="477" spans="1:29" x14ac:dyDescent="0.25">
      <c r="A477" t="s">
        <v>576</v>
      </c>
      <c r="B477" t="s">
        <v>577</v>
      </c>
      <c r="C477" s="1">
        <v>45689</v>
      </c>
      <c r="D477">
        <v>73</v>
      </c>
      <c r="E477" t="str">
        <f>IF(Table1[[#This Row],[Age]]&lt;=19,"Teenager",
 IF(Table1[[#This Row],[Age]]&lt;=29,"Young Adult",
 IF(Table1[[#This Row],[Age]]&lt;=39,"Adult",
 IF(Table1[[#This Row],[Age]]&lt;=54,"Middle-Aged Adult",
 IF(Table1[[#This Row],[Age]]&lt;=64,"Pre-Retirement",
 "Senior/Retiree")))))</f>
        <v>Senior/Retiree</v>
      </c>
      <c r="F477" t="s">
        <v>90</v>
      </c>
      <c r="G477" t="e">
        <f>VLOOKUP(Table1[[#This Row],[State]],#REF!,2,FALSE)</f>
        <v>#REF!</v>
      </c>
      <c r="H477" t="s">
        <v>20</v>
      </c>
      <c r="I477">
        <f>COUNTIF(A:A,Table1[[#This Row],[Customer ID]])</f>
        <v>1</v>
      </c>
      <c r="J477" t="str">
        <f>IF(Table1[[#This Row],[Device Count]]&gt;1,"Multiple Devices", "Single Device")</f>
        <v>Single Device</v>
      </c>
      <c r="K477" t="s">
        <v>21</v>
      </c>
      <c r="L477" s="26">
        <v>3</v>
      </c>
      <c r="M477" t="s">
        <v>50</v>
      </c>
      <c r="N477">
        <v>19</v>
      </c>
      <c r="O47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77" t="s">
        <v>58</v>
      </c>
      <c r="Q477" s="2">
        <v>16000</v>
      </c>
      <c r="R477">
        <v>7</v>
      </c>
      <c r="S477" s="3">
        <v>112000</v>
      </c>
      <c r="T477" s="3">
        <f>SUMIF(A:A,Table1[[#This Row],[Customer ID]],S:S)</f>
        <v>112000</v>
      </c>
      <c r="U477" s="3" t="str" cm="1">
        <f t="array" ref="U477">_xlfn.SWITCH(TRUE,
Table1[[#This Row],[Total user revenue]]&gt;=1500000,"High-Premium",
Table1[[#This Row],[Total user revenue]]&gt;=500000,"Premium",
Table1[[#This Row],[Total user revenue]]&gt;=100000,"Standard",
"Basic")</f>
        <v>Standard</v>
      </c>
      <c r="V477" s="32">
        <f>SUMIF(A:A,Table1[[#This Row],[Customer ID]],W:W)</f>
        <v>125.57</v>
      </c>
      <c r="W477">
        <v>125.57</v>
      </c>
      <c r="X477" t="s">
        <v>39</v>
      </c>
      <c r="Y477" s="6">
        <f>COUNTIFS(Table1[MTN Device],Table1[[#This Row],[MTN Device]],Table1[Customer Churn Status],"Yes")/COUNTIF(Table1[MTN Device],Table1[[#This Row],[MTN Device]])</f>
        <v>0.30092592592592593</v>
      </c>
      <c r="Z477">
        <f>IF(Table1[[#This Row],[Customer Churn Status]]="Yes", 1, 0)</f>
        <v>0</v>
      </c>
      <c r="AA477" t="str">
        <f>IF(Table1[[#This Row],[Reasons for Churn]]= "No reason", "No Reason", "Churned")</f>
        <v>No Reason</v>
      </c>
      <c r="AB477" t="s">
        <v>1083</v>
      </c>
      <c r="AC477">
        <f t="shared" si="7"/>
        <v>35</v>
      </c>
    </row>
    <row r="478" spans="1:29" x14ac:dyDescent="0.25">
      <c r="A478" t="s">
        <v>578</v>
      </c>
      <c r="B478" t="s">
        <v>579</v>
      </c>
      <c r="C478" s="1">
        <v>45689</v>
      </c>
      <c r="D478">
        <v>70</v>
      </c>
      <c r="E478" t="str">
        <f>IF(Table1[[#This Row],[Age]]&lt;=19,"Teenager",
 IF(Table1[[#This Row],[Age]]&lt;=29,"Young Adult",
 IF(Table1[[#This Row],[Age]]&lt;=39,"Adult",
 IF(Table1[[#This Row],[Age]]&lt;=54,"Middle-Aged Adult",
 IF(Table1[[#This Row],[Age]]&lt;=64,"Pre-Retirement",
 "Senior/Retiree")))))</f>
        <v>Senior/Retiree</v>
      </c>
      <c r="F478" t="s">
        <v>95</v>
      </c>
      <c r="G478" t="e">
        <f>VLOOKUP(Table1[[#This Row],[State]],#REF!,2,FALSE)</f>
        <v>#REF!</v>
      </c>
      <c r="H478" t="s">
        <v>41</v>
      </c>
      <c r="I478">
        <f>COUNTIF(A:A,Table1[[#This Row],[Customer ID]])</f>
        <v>1</v>
      </c>
      <c r="J478" t="str">
        <f>IF(Table1[[#This Row],[Device Count]]&gt;1,"Multiple Devices", "Single Device")</f>
        <v>Single Device</v>
      </c>
      <c r="K478" t="s">
        <v>21</v>
      </c>
      <c r="L478" s="26">
        <v>1</v>
      </c>
      <c r="M478" t="s">
        <v>37</v>
      </c>
      <c r="N478">
        <v>35</v>
      </c>
      <c r="O47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478" t="s">
        <v>71</v>
      </c>
      <c r="Q478" s="2">
        <v>14500</v>
      </c>
      <c r="R478">
        <v>2</v>
      </c>
      <c r="S478" s="3">
        <v>29000</v>
      </c>
      <c r="T478" s="3">
        <f>SUMIF(A:A,Table1[[#This Row],[Customer ID]],S:S)</f>
        <v>29000</v>
      </c>
      <c r="U478" s="3" t="str" cm="1">
        <f t="array" ref="U478">_xlfn.SWITCH(TRUE,
Table1[[#This Row],[Total user revenue]]&gt;=1500000,"High-Premium",
Table1[[#This Row],[Total user revenue]]&gt;=500000,"Premium",
Table1[[#This Row],[Total user revenue]]&gt;=100000,"Standard",
"Basic")</f>
        <v>Basic</v>
      </c>
      <c r="V478" s="32">
        <f>SUMIF(A:A,Table1[[#This Row],[Customer ID]],W:W)</f>
        <v>143.52000000000001</v>
      </c>
      <c r="W478">
        <v>143.52000000000001</v>
      </c>
      <c r="X478" t="s">
        <v>39</v>
      </c>
      <c r="Y478" s="6">
        <f>COUNTIFS(Table1[MTN Device],Table1[[#This Row],[MTN Device]],Table1[Customer Churn Status],"Yes")/COUNTIF(Table1[MTN Device],Table1[[#This Row],[MTN Device]])</f>
        <v>0.26754385964912281</v>
      </c>
      <c r="Z478">
        <f>IF(Table1[[#This Row],[Customer Churn Status]]="Yes", 1, 0)</f>
        <v>0</v>
      </c>
      <c r="AA478" t="str">
        <f>IF(Table1[[#This Row],[Reasons for Churn]]= "No reason", "No Reason", "Churned")</f>
        <v>No Reason</v>
      </c>
      <c r="AB478" t="s">
        <v>1083</v>
      </c>
      <c r="AC478">
        <f t="shared" si="7"/>
        <v>60</v>
      </c>
    </row>
    <row r="479" spans="1:29" x14ac:dyDescent="0.25">
      <c r="A479" t="s">
        <v>580</v>
      </c>
      <c r="B479" t="s">
        <v>581</v>
      </c>
      <c r="C479" s="1">
        <v>45717</v>
      </c>
      <c r="D479">
        <v>25</v>
      </c>
      <c r="E479" t="str">
        <f>IF(Table1[[#This Row],[Age]]&lt;=19,"Teenager",
 IF(Table1[[#This Row],[Age]]&lt;=29,"Young Adult",
 IF(Table1[[#This Row],[Age]]&lt;=39,"Adult",
 IF(Table1[[#This Row],[Age]]&lt;=54,"Middle-Aged Adult",
 IF(Table1[[#This Row],[Age]]&lt;=64,"Pre-Retirement",
 "Senior/Retiree")))))</f>
        <v>Young Adult</v>
      </c>
      <c r="F479" t="s">
        <v>49</v>
      </c>
      <c r="G479" t="e">
        <f>VLOOKUP(Table1[[#This Row],[State]],#REF!,2,FALSE)</f>
        <v>#REF!</v>
      </c>
      <c r="H479" t="s">
        <v>36</v>
      </c>
      <c r="I479">
        <f>COUNTIF(A:A,Table1[[#This Row],[Customer ID]])</f>
        <v>1</v>
      </c>
      <c r="J479" t="str">
        <f>IF(Table1[[#This Row],[Device Count]]&gt;1,"Multiple Devices", "Single Device")</f>
        <v>Single Device</v>
      </c>
      <c r="K479" t="s">
        <v>21</v>
      </c>
      <c r="L479" s="26">
        <v>5</v>
      </c>
      <c r="M479" t="s">
        <v>55</v>
      </c>
      <c r="N479">
        <v>51</v>
      </c>
      <c r="O47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79" t="s">
        <v>105</v>
      </c>
      <c r="Q479" s="2">
        <v>75000</v>
      </c>
      <c r="R479">
        <v>13</v>
      </c>
      <c r="S479" s="3">
        <v>975000</v>
      </c>
      <c r="T479" s="3">
        <f>SUMIF(A:A,Table1[[#This Row],[Customer ID]],S:S)</f>
        <v>975000</v>
      </c>
      <c r="U479" s="3" t="str" cm="1">
        <f t="array" ref="U479">_xlfn.SWITCH(TRUE,
Table1[[#This Row],[Total user revenue]]&gt;=1500000,"High-Premium",
Table1[[#This Row],[Total user revenue]]&gt;=500000,"Premium",
Table1[[#This Row],[Total user revenue]]&gt;=100000,"Standard",
"Basic")</f>
        <v>Premium</v>
      </c>
      <c r="V479" s="32">
        <f>SUMIF(A:A,Table1[[#This Row],[Customer ID]],W:W)</f>
        <v>77.91</v>
      </c>
      <c r="W479">
        <v>77.91</v>
      </c>
      <c r="X479" t="s">
        <v>24</v>
      </c>
      <c r="Y479" s="6">
        <f>COUNTIFS(Table1[MTN Device],Table1[[#This Row],[MTN Device]],Table1[Customer Churn Status],"Yes")/COUNTIF(Table1[MTN Device],Table1[[#This Row],[MTN Device]])</f>
        <v>0.27947598253275108</v>
      </c>
      <c r="Z479">
        <f>IF(Table1[[#This Row],[Customer Churn Status]]="Yes", 1, 0)</f>
        <v>1</v>
      </c>
      <c r="AA479" t="str">
        <f>IF(Table1[[#This Row],[Reasons for Churn]]= "No reason", "No Reason", "Churned")</f>
        <v>Churned</v>
      </c>
      <c r="AB479" t="s">
        <v>32</v>
      </c>
      <c r="AC479">
        <f t="shared" si="7"/>
        <v>15</v>
      </c>
    </row>
    <row r="480" spans="1:29" x14ac:dyDescent="0.25">
      <c r="A480" t="s">
        <v>582</v>
      </c>
      <c r="B480" t="s">
        <v>583</v>
      </c>
      <c r="C480" s="1">
        <v>45658</v>
      </c>
      <c r="D480">
        <v>56</v>
      </c>
      <c r="E480" t="str">
        <f>IF(Table1[[#This Row],[Age]]&lt;=19,"Teenager",
 IF(Table1[[#This Row],[Age]]&lt;=29,"Young Adult",
 IF(Table1[[#This Row],[Age]]&lt;=39,"Adult",
 IF(Table1[[#This Row],[Age]]&lt;=54,"Middle-Aged Adult",
 IF(Table1[[#This Row],[Age]]&lt;=64,"Pre-Retirement",
 "Senior/Retiree")))))</f>
        <v>Pre-Retirement</v>
      </c>
      <c r="F480" t="s">
        <v>118</v>
      </c>
      <c r="G480" t="e">
        <f>VLOOKUP(Table1[[#This Row],[State]],#REF!,2,FALSE)</f>
        <v>#REF!</v>
      </c>
      <c r="H480" t="s">
        <v>41</v>
      </c>
      <c r="I480">
        <f>COUNTIF(A:A,Table1[[#This Row],[Customer ID]])</f>
        <v>3</v>
      </c>
      <c r="J480" t="str">
        <f>IF(Table1[[#This Row],[Device Count]]&gt;1,"Multiple Devices", "Single Device")</f>
        <v>Multiple Devices</v>
      </c>
      <c r="K480" t="s">
        <v>30</v>
      </c>
      <c r="L480" s="26">
        <v>5</v>
      </c>
      <c r="M480" t="s">
        <v>55</v>
      </c>
      <c r="N480">
        <v>44</v>
      </c>
      <c r="O48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80" t="s">
        <v>42</v>
      </c>
      <c r="Q480" s="2">
        <v>9000</v>
      </c>
      <c r="R480">
        <v>17</v>
      </c>
      <c r="S480" s="3">
        <v>153000</v>
      </c>
      <c r="T480" s="3">
        <f>SUMIF(A:A,Table1[[#This Row],[Customer ID]],S:S)</f>
        <v>368000</v>
      </c>
      <c r="U480" s="3" t="str" cm="1">
        <f t="array" ref="U480">_xlfn.SWITCH(TRUE,
Table1[[#This Row],[Total user revenue]]&gt;=1500000,"High-Premium",
Table1[[#This Row],[Total user revenue]]&gt;=500000,"Premium",
Table1[[#This Row],[Total user revenue]]&gt;=100000,"Standard",
"Basic")</f>
        <v>Standard</v>
      </c>
      <c r="V480" s="32">
        <f>SUMIF(A:A,Table1[[#This Row],[Customer ID]],W:W)</f>
        <v>186.84</v>
      </c>
      <c r="W480">
        <v>71.86</v>
      </c>
      <c r="X480" t="s">
        <v>24</v>
      </c>
      <c r="Y480" s="6">
        <f>COUNTIFS(Table1[MTN Device],Table1[[#This Row],[MTN Device]],Table1[Customer Churn Status],"Yes")/COUNTIF(Table1[MTN Device],Table1[[#This Row],[MTN Device]])</f>
        <v>0.26754385964912281</v>
      </c>
      <c r="Z480">
        <f>IF(Table1[[#This Row],[Customer Churn Status]]="Yes", 1, 0)</f>
        <v>1</v>
      </c>
      <c r="AA480" t="str">
        <f>IF(Table1[[#This Row],[Reasons for Churn]]= "No reason", "No Reason", "Churned")</f>
        <v>Churned</v>
      </c>
      <c r="AB480" t="s">
        <v>284</v>
      </c>
      <c r="AC480">
        <f t="shared" si="7"/>
        <v>30</v>
      </c>
    </row>
    <row r="481" spans="1:29" x14ac:dyDescent="0.25">
      <c r="A481" t="s">
        <v>582</v>
      </c>
      <c r="B481" t="s">
        <v>583</v>
      </c>
      <c r="C481" s="1">
        <v>45658</v>
      </c>
      <c r="D481">
        <v>56</v>
      </c>
      <c r="E481" t="str">
        <f>IF(Table1[[#This Row],[Age]]&lt;=19,"Teenager",
 IF(Table1[[#This Row],[Age]]&lt;=29,"Young Adult",
 IF(Table1[[#This Row],[Age]]&lt;=39,"Adult",
 IF(Table1[[#This Row],[Age]]&lt;=54,"Middle-Aged Adult",
 IF(Table1[[#This Row],[Age]]&lt;=64,"Pre-Retirement",
 "Senior/Retiree")))))</f>
        <v>Pre-Retirement</v>
      </c>
      <c r="F481" t="s">
        <v>118</v>
      </c>
      <c r="G481" t="e">
        <f>VLOOKUP(Table1[[#This Row],[State]],#REF!,2,FALSE)</f>
        <v>#REF!</v>
      </c>
      <c r="H481" t="s">
        <v>36</v>
      </c>
      <c r="I481">
        <f>COUNTIF(A:A,Table1[[#This Row],[Customer ID]])</f>
        <v>3</v>
      </c>
      <c r="J481" t="str">
        <f>IF(Table1[[#This Row],[Device Count]]&gt;1,"Multiple Devices", "Single Device")</f>
        <v>Multiple Devices</v>
      </c>
      <c r="K481" t="s">
        <v>30</v>
      </c>
      <c r="L481" s="26">
        <v>5</v>
      </c>
      <c r="M481" t="s">
        <v>55</v>
      </c>
      <c r="N481">
        <v>44</v>
      </c>
      <c r="O48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81" t="s">
        <v>38</v>
      </c>
      <c r="Q481" s="2">
        <v>20000</v>
      </c>
      <c r="R481">
        <v>10</v>
      </c>
      <c r="S481" s="3">
        <v>200000</v>
      </c>
      <c r="T481" s="3">
        <f>SUMIF(A:A,Table1[[#This Row],[Customer ID]],S:S)</f>
        <v>368000</v>
      </c>
      <c r="U481" s="3" t="str" cm="1">
        <f t="array" ref="U481">_xlfn.SWITCH(TRUE,
Table1[[#This Row],[Total user revenue]]&gt;=1500000,"High-Premium",
Table1[[#This Row],[Total user revenue]]&gt;=500000,"Premium",
Table1[[#This Row],[Total user revenue]]&gt;=100000,"Standard",
"Basic")</f>
        <v>Standard</v>
      </c>
      <c r="V481" s="32">
        <f>SUMIF(A:A,Table1[[#This Row],[Customer ID]],W:W)</f>
        <v>186.84</v>
      </c>
      <c r="W481">
        <v>58.32</v>
      </c>
      <c r="X481" t="s">
        <v>24</v>
      </c>
      <c r="Y481" s="6">
        <f>COUNTIFS(Table1[MTN Device],Table1[[#This Row],[MTN Device]],Table1[Customer Churn Status],"Yes")/COUNTIF(Table1[MTN Device],Table1[[#This Row],[MTN Device]])</f>
        <v>0.27947598253275108</v>
      </c>
      <c r="Z481">
        <f>IF(Table1[[#This Row],[Customer Churn Status]]="Yes", 1, 0)</f>
        <v>1</v>
      </c>
      <c r="AA481" t="str">
        <f>IF(Table1[[#This Row],[Reasons for Churn]]= "No reason", "No Reason", "Churned")</f>
        <v>Churned</v>
      </c>
      <c r="AB481" t="s">
        <v>284</v>
      </c>
      <c r="AC481">
        <f t="shared" si="7"/>
        <v>30</v>
      </c>
    </row>
    <row r="482" spans="1:29" x14ac:dyDescent="0.25">
      <c r="A482" t="s">
        <v>582</v>
      </c>
      <c r="B482" t="s">
        <v>583</v>
      </c>
      <c r="C482" s="1">
        <v>45658</v>
      </c>
      <c r="D482">
        <v>56</v>
      </c>
      <c r="E482" t="str">
        <f>IF(Table1[[#This Row],[Age]]&lt;=19,"Teenager",
 IF(Table1[[#This Row],[Age]]&lt;=29,"Young Adult",
 IF(Table1[[#This Row],[Age]]&lt;=39,"Adult",
 IF(Table1[[#This Row],[Age]]&lt;=54,"Middle-Aged Adult",
 IF(Table1[[#This Row],[Age]]&lt;=64,"Pre-Retirement",
 "Senior/Retiree")))))</f>
        <v>Pre-Retirement</v>
      </c>
      <c r="F482" t="s">
        <v>118</v>
      </c>
      <c r="G482" t="e">
        <f>VLOOKUP(Table1[[#This Row],[State]],#REF!,2,FALSE)</f>
        <v>#REF!</v>
      </c>
      <c r="H482" t="s">
        <v>29</v>
      </c>
      <c r="I482">
        <f>COUNTIF(A:A,Table1[[#This Row],[Customer ID]])</f>
        <v>3</v>
      </c>
      <c r="J482" t="str">
        <f>IF(Table1[[#This Row],[Device Count]]&gt;1,"Multiple Devices", "Single Device")</f>
        <v>Multiple Devices</v>
      </c>
      <c r="K482" t="s">
        <v>30</v>
      </c>
      <c r="L482" s="26">
        <v>5</v>
      </c>
      <c r="M482" t="s">
        <v>55</v>
      </c>
      <c r="N482">
        <v>44</v>
      </c>
      <c r="O48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82" t="s">
        <v>83</v>
      </c>
      <c r="Q482" s="2">
        <v>1000</v>
      </c>
      <c r="R482">
        <v>15</v>
      </c>
      <c r="S482" s="3">
        <v>15000</v>
      </c>
      <c r="T482" s="3">
        <f>SUMIF(A:A,Table1[[#This Row],[Customer ID]],S:S)</f>
        <v>368000</v>
      </c>
      <c r="U482" s="3" t="str" cm="1">
        <f t="array" ref="U482">_xlfn.SWITCH(TRUE,
Table1[[#This Row],[Total user revenue]]&gt;=1500000,"High-Premium",
Table1[[#This Row],[Total user revenue]]&gt;=500000,"Premium",
Table1[[#This Row],[Total user revenue]]&gt;=100000,"Standard",
"Basic")</f>
        <v>Standard</v>
      </c>
      <c r="V482" s="32">
        <f>SUMIF(A:A,Table1[[#This Row],[Customer ID]],W:W)</f>
        <v>186.84</v>
      </c>
      <c r="W482">
        <v>56.66</v>
      </c>
      <c r="X482" t="s">
        <v>24</v>
      </c>
      <c r="Y482" s="6">
        <f>COUNTIFS(Table1[MTN Device],Table1[[#This Row],[MTN Device]],Table1[Customer Churn Status],"Yes")/COUNTIF(Table1[MTN Device],Table1[[#This Row],[MTN Device]])</f>
        <v>0.3122923588039867</v>
      </c>
      <c r="Z482">
        <f>IF(Table1[[#This Row],[Customer Churn Status]]="Yes", 1, 0)</f>
        <v>1</v>
      </c>
      <c r="AA482" t="str">
        <f>IF(Table1[[#This Row],[Reasons for Churn]]= "No reason", "No Reason", "Churned")</f>
        <v>Churned</v>
      </c>
      <c r="AB482" t="s">
        <v>284</v>
      </c>
      <c r="AC482">
        <f t="shared" si="7"/>
        <v>30</v>
      </c>
    </row>
    <row r="483" spans="1:29" x14ac:dyDescent="0.25">
      <c r="A483" t="s">
        <v>584</v>
      </c>
      <c r="B483" t="s">
        <v>585</v>
      </c>
      <c r="C483" s="1">
        <v>45689</v>
      </c>
      <c r="D483">
        <v>66</v>
      </c>
      <c r="E483" t="str">
        <f>IF(Table1[[#This Row],[Age]]&lt;=19,"Teenager",
 IF(Table1[[#This Row],[Age]]&lt;=29,"Young Adult",
 IF(Table1[[#This Row],[Age]]&lt;=39,"Adult",
 IF(Table1[[#This Row],[Age]]&lt;=54,"Middle-Aged Adult",
 IF(Table1[[#This Row],[Age]]&lt;=64,"Pre-Retirement",
 "Senior/Retiree")))))</f>
        <v>Senior/Retiree</v>
      </c>
      <c r="F483" t="s">
        <v>118</v>
      </c>
      <c r="G483" t="e">
        <f>VLOOKUP(Table1[[#This Row],[State]],#REF!,2,FALSE)</f>
        <v>#REF!</v>
      </c>
      <c r="H483" t="s">
        <v>36</v>
      </c>
      <c r="I483">
        <f>COUNTIF(A:A,Table1[[#This Row],[Customer ID]])</f>
        <v>3</v>
      </c>
      <c r="J483" t="str">
        <f>IF(Table1[[#This Row],[Device Count]]&gt;1,"Multiple Devices", "Single Device")</f>
        <v>Multiple Devices</v>
      </c>
      <c r="K483" t="s">
        <v>30</v>
      </c>
      <c r="L483" s="26">
        <v>2</v>
      </c>
      <c r="M483" t="s">
        <v>22</v>
      </c>
      <c r="N483">
        <v>11</v>
      </c>
      <c r="O48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83" t="s">
        <v>62</v>
      </c>
      <c r="Q483" s="2">
        <v>24000</v>
      </c>
      <c r="R483">
        <v>12</v>
      </c>
      <c r="S483" s="3">
        <v>288000</v>
      </c>
      <c r="T483" s="3">
        <f>SUMIF(A:A,Table1[[#This Row],[Customer ID]],S:S)</f>
        <v>324200</v>
      </c>
      <c r="U483" s="3" t="str" cm="1">
        <f t="array" ref="U483">_xlfn.SWITCH(TRUE,
Table1[[#This Row],[Total user revenue]]&gt;=1500000,"High-Premium",
Table1[[#This Row],[Total user revenue]]&gt;=500000,"Premium",
Table1[[#This Row],[Total user revenue]]&gt;=100000,"Standard",
"Basic")</f>
        <v>Standard</v>
      </c>
      <c r="V483" s="32">
        <f>SUMIF(A:A,Table1[[#This Row],[Customer ID]],W:W)</f>
        <v>271.64</v>
      </c>
      <c r="W483">
        <v>135.62</v>
      </c>
      <c r="X483" t="s">
        <v>39</v>
      </c>
      <c r="Y483" s="6">
        <f>COUNTIFS(Table1[MTN Device],Table1[[#This Row],[MTN Device]],Table1[Customer Churn Status],"Yes")/COUNTIF(Table1[MTN Device],Table1[[#This Row],[MTN Device]])</f>
        <v>0.27947598253275108</v>
      </c>
      <c r="Z483">
        <f>IF(Table1[[#This Row],[Customer Churn Status]]="Yes", 1, 0)</f>
        <v>0</v>
      </c>
      <c r="AA483" t="str">
        <f>IF(Table1[[#This Row],[Reasons for Churn]]= "No reason", "No Reason", "Churned")</f>
        <v>No Reason</v>
      </c>
      <c r="AB483" t="s">
        <v>1083</v>
      </c>
      <c r="AC483">
        <f t="shared" si="7"/>
        <v>80</v>
      </c>
    </row>
    <row r="484" spans="1:29" x14ac:dyDescent="0.25">
      <c r="A484" t="s">
        <v>584</v>
      </c>
      <c r="B484" t="s">
        <v>585</v>
      </c>
      <c r="C484" s="1">
        <v>45689</v>
      </c>
      <c r="D484">
        <v>66</v>
      </c>
      <c r="E484" t="str">
        <f>IF(Table1[[#This Row],[Age]]&lt;=19,"Teenager",
 IF(Table1[[#This Row],[Age]]&lt;=29,"Young Adult",
 IF(Table1[[#This Row],[Age]]&lt;=39,"Adult",
 IF(Table1[[#This Row],[Age]]&lt;=54,"Middle-Aged Adult",
 IF(Table1[[#This Row],[Age]]&lt;=64,"Pre-Retirement",
 "Senior/Retiree")))))</f>
        <v>Senior/Retiree</v>
      </c>
      <c r="F484" t="s">
        <v>118</v>
      </c>
      <c r="G484" t="e">
        <f>VLOOKUP(Table1[[#This Row],[State]],#REF!,2,FALSE)</f>
        <v>#REF!</v>
      </c>
      <c r="H484" t="s">
        <v>29</v>
      </c>
      <c r="I484">
        <f>COUNTIF(A:A,Table1[[#This Row],[Customer ID]])</f>
        <v>3</v>
      </c>
      <c r="J484" t="str">
        <f>IF(Table1[[#This Row],[Device Count]]&gt;1,"Multiple Devices", "Single Device")</f>
        <v>Multiple Devices</v>
      </c>
      <c r="K484" t="s">
        <v>30</v>
      </c>
      <c r="L484" s="26">
        <v>2</v>
      </c>
      <c r="M484" t="s">
        <v>22</v>
      </c>
      <c r="N484">
        <v>11</v>
      </c>
      <c r="O48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84" t="s">
        <v>102</v>
      </c>
      <c r="Q484" s="2">
        <v>900</v>
      </c>
      <c r="R484">
        <v>18</v>
      </c>
      <c r="S484" s="3">
        <v>16200</v>
      </c>
      <c r="T484" s="3">
        <f>SUMIF(A:A,Table1[[#This Row],[Customer ID]],S:S)</f>
        <v>324200</v>
      </c>
      <c r="U484" s="3" t="str" cm="1">
        <f t="array" ref="U484">_xlfn.SWITCH(TRUE,
Table1[[#This Row],[Total user revenue]]&gt;=1500000,"High-Premium",
Table1[[#This Row],[Total user revenue]]&gt;=500000,"Premium",
Table1[[#This Row],[Total user revenue]]&gt;=100000,"Standard",
"Basic")</f>
        <v>Standard</v>
      </c>
      <c r="V484" s="32">
        <f>SUMIF(A:A,Table1[[#This Row],[Customer ID]],W:W)</f>
        <v>271.64</v>
      </c>
      <c r="W484">
        <v>110.93</v>
      </c>
      <c r="X484" t="s">
        <v>39</v>
      </c>
      <c r="Y484" s="6">
        <f>COUNTIFS(Table1[MTN Device],Table1[[#This Row],[MTN Device]],Table1[Customer Churn Status],"Yes")/COUNTIF(Table1[MTN Device],Table1[[#This Row],[MTN Device]])</f>
        <v>0.3122923588039867</v>
      </c>
      <c r="Z484">
        <f>IF(Table1[[#This Row],[Customer Churn Status]]="Yes", 1, 0)</f>
        <v>0</v>
      </c>
      <c r="AA484" t="str">
        <f>IF(Table1[[#This Row],[Reasons for Churn]]= "No reason", "No Reason", "Churned")</f>
        <v>No Reason</v>
      </c>
      <c r="AB484" t="s">
        <v>1083</v>
      </c>
      <c r="AC484">
        <f t="shared" si="7"/>
        <v>80</v>
      </c>
    </row>
    <row r="485" spans="1:29" x14ac:dyDescent="0.25">
      <c r="A485" t="s">
        <v>584</v>
      </c>
      <c r="B485" t="s">
        <v>585</v>
      </c>
      <c r="C485" s="1">
        <v>45689</v>
      </c>
      <c r="D485">
        <v>66</v>
      </c>
      <c r="E485" t="str">
        <f>IF(Table1[[#This Row],[Age]]&lt;=19,"Teenager",
 IF(Table1[[#This Row],[Age]]&lt;=29,"Young Adult",
 IF(Table1[[#This Row],[Age]]&lt;=39,"Adult",
 IF(Table1[[#This Row],[Age]]&lt;=54,"Middle-Aged Adult",
 IF(Table1[[#This Row],[Age]]&lt;=64,"Pre-Retirement",
 "Senior/Retiree")))))</f>
        <v>Senior/Retiree</v>
      </c>
      <c r="F485" t="s">
        <v>118</v>
      </c>
      <c r="G485" t="e">
        <f>VLOOKUP(Table1[[#This Row],[State]],#REF!,2,FALSE)</f>
        <v>#REF!</v>
      </c>
      <c r="H485" t="s">
        <v>41</v>
      </c>
      <c r="I485">
        <f>COUNTIF(A:A,Table1[[#This Row],[Customer ID]])</f>
        <v>3</v>
      </c>
      <c r="J485" t="str">
        <f>IF(Table1[[#This Row],[Device Count]]&gt;1,"Multiple Devices", "Single Device")</f>
        <v>Multiple Devices</v>
      </c>
      <c r="K485" t="s">
        <v>30</v>
      </c>
      <c r="L485" s="26">
        <v>2</v>
      </c>
      <c r="M485" t="s">
        <v>22</v>
      </c>
      <c r="N485">
        <v>11</v>
      </c>
      <c r="O48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85" t="s">
        <v>38</v>
      </c>
      <c r="Q485" s="2">
        <v>20000</v>
      </c>
      <c r="R485">
        <v>1</v>
      </c>
      <c r="S485" s="3">
        <v>20000</v>
      </c>
      <c r="T485" s="3">
        <f>SUMIF(A:A,Table1[[#This Row],[Customer ID]],S:S)</f>
        <v>324200</v>
      </c>
      <c r="U485" s="3" t="str" cm="1">
        <f t="array" ref="U485">_xlfn.SWITCH(TRUE,
Table1[[#This Row],[Total user revenue]]&gt;=1500000,"High-Premium",
Table1[[#This Row],[Total user revenue]]&gt;=500000,"Premium",
Table1[[#This Row],[Total user revenue]]&gt;=100000,"Standard",
"Basic")</f>
        <v>Standard</v>
      </c>
      <c r="V485" s="32">
        <f>SUMIF(A:A,Table1[[#This Row],[Customer ID]],W:W)</f>
        <v>271.64</v>
      </c>
      <c r="W485">
        <v>25.09</v>
      </c>
      <c r="X485" t="s">
        <v>39</v>
      </c>
      <c r="Y485" s="6">
        <f>COUNTIFS(Table1[MTN Device],Table1[[#This Row],[MTN Device]],Table1[Customer Churn Status],"Yes")/COUNTIF(Table1[MTN Device],Table1[[#This Row],[MTN Device]])</f>
        <v>0.26754385964912281</v>
      </c>
      <c r="Z485">
        <f>IF(Table1[[#This Row],[Customer Churn Status]]="Yes", 1, 0)</f>
        <v>0</v>
      </c>
      <c r="AA485" t="str">
        <f>IF(Table1[[#This Row],[Reasons for Churn]]= "No reason", "No Reason", "Churned")</f>
        <v>No Reason</v>
      </c>
      <c r="AB485" t="s">
        <v>1083</v>
      </c>
      <c r="AC485">
        <f t="shared" si="7"/>
        <v>80</v>
      </c>
    </row>
    <row r="486" spans="1:29" x14ac:dyDescent="0.25">
      <c r="A486" t="s">
        <v>586</v>
      </c>
      <c r="B486" t="s">
        <v>587</v>
      </c>
      <c r="C486" s="1">
        <v>45717</v>
      </c>
      <c r="D486">
        <v>26</v>
      </c>
      <c r="E486" t="str">
        <f>IF(Table1[[#This Row],[Age]]&lt;=19,"Teenager",
 IF(Table1[[#This Row],[Age]]&lt;=29,"Young Adult",
 IF(Table1[[#This Row],[Age]]&lt;=39,"Adult",
 IF(Table1[[#This Row],[Age]]&lt;=54,"Middle-Aged Adult",
 IF(Table1[[#This Row],[Age]]&lt;=64,"Pre-Retirement",
 "Senior/Retiree")))))</f>
        <v>Young Adult</v>
      </c>
      <c r="F486" t="s">
        <v>149</v>
      </c>
      <c r="G486" t="e">
        <f>VLOOKUP(Table1[[#This Row],[State]],#REF!,2,FALSE)</f>
        <v>#REF!</v>
      </c>
      <c r="H486" t="s">
        <v>20</v>
      </c>
      <c r="I486">
        <f>COUNTIF(A:A,Table1[[#This Row],[Customer ID]])</f>
        <v>3</v>
      </c>
      <c r="J486" t="str">
        <f>IF(Table1[[#This Row],[Device Count]]&gt;1,"Multiple Devices", "Single Device")</f>
        <v>Multiple Devices</v>
      </c>
      <c r="K486" t="s">
        <v>21</v>
      </c>
      <c r="L486" s="26">
        <v>2</v>
      </c>
      <c r="M486" t="s">
        <v>22</v>
      </c>
      <c r="N486">
        <v>48</v>
      </c>
      <c r="O48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86" t="s">
        <v>46</v>
      </c>
      <c r="Q486" s="2">
        <v>4500</v>
      </c>
      <c r="R486">
        <v>9</v>
      </c>
      <c r="S486" s="3">
        <v>40500</v>
      </c>
      <c r="T486" s="3">
        <f>SUMIF(A:A,Table1[[#This Row],[Customer ID]],S:S)</f>
        <v>582500</v>
      </c>
      <c r="U486" s="3" t="str" cm="1">
        <f t="array" ref="U486">_xlfn.SWITCH(TRUE,
Table1[[#This Row],[Total user revenue]]&gt;=1500000,"High-Premium",
Table1[[#This Row],[Total user revenue]]&gt;=500000,"Premium",
Table1[[#This Row],[Total user revenue]]&gt;=100000,"Standard",
"Basic")</f>
        <v>Premium</v>
      </c>
      <c r="V486" s="32">
        <f>SUMIF(A:A,Table1[[#This Row],[Customer ID]],W:W)</f>
        <v>317.28999999999996</v>
      </c>
      <c r="W486">
        <v>123.57</v>
      </c>
      <c r="X486" t="s">
        <v>39</v>
      </c>
      <c r="Y486" s="6">
        <f>COUNTIFS(Table1[MTN Device],Table1[[#This Row],[MTN Device]],Table1[Customer Churn Status],"Yes")/COUNTIF(Table1[MTN Device],Table1[[#This Row],[MTN Device]])</f>
        <v>0.30092592592592593</v>
      </c>
      <c r="Z486">
        <f>IF(Table1[[#This Row],[Customer Churn Status]]="Yes", 1, 0)</f>
        <v>0</v>
      </c>
      <c r="AA486" t="str">
        <f>IF(Table1[[#This Row],[Reasons for Churn]]= "No reason", "No Reason", "Churned")</f>
        <v>No Reason</v>
      </c>
      <c r="AB486" t="s">
        <v>1083</v>
      </c>
      <c r="AC486">
        <f t="shared" si="7"/>
        <v>65</v>
      </c>
    </row>
    <row r="487" spans="1:29" x14ac:dyDescent="0.25">
      <c r="A487" t="s">
        <v>586</v>
      </c>
      <c r="B487" t="s">
        <v>587</v>
      </c>
      <c r="C487" s="1">
        <v>45717</v>
      </c>
      <c r="D487">
        <v>26</v>
      </c>
      <c r="E487" t="str">
        <f>IF(Table1[[#This Row],[Age]]&lt;=19,"Teenager",
 IF(Table1[[#This Row],[Age]]&lt;=29,"Young Adult",
 IF(Table1[[#This Row],[Age]]&lt;=39,"Adult",
 IF(Table1[[#This Row],[Age]]&lt;=54,"Middle-Aged Adult",
 IF(Table1[[#This Row],[Age]]&lt;=64,"Pre-Retirement",
 "Senior/Retiree")))))</f>
        <v>Young Adult</v>
      </c>
      <c r="F487" t="s">
        <v>149</v>
      </c>
      <c r="G487" t="e">
        <f>VLOOKUP(Table1[[#This Row],[State]],#REF!,2,FALSE)</f>
        <v>#REF!</v>
      </c>
      <c r="H487" t="s">
        <v>41</v>
      </c>
      <c r="I487">
        <f>COUNTIF(A:A,Table1[[#This Row],[Customer ID]])</f>
        <v>3</v>
      </c>
      <c r="J487" t="str">
        <f>IF(Table1[[#This Row],[Device Count]]&gt;1,"Multiple Devices", "Single Device")</f>
        <v>Multiple Devices</v>
      </c>
      <c r="K487" t="s">
        <v>21</v>
      </c>
      <c r="L487" s="26">
        <v>2</v>
      </c>
      <c r="M487" t="s">
        <v>22</v>
      </c>
      <c r="N487">
        <v>48</v>
      </c>
      <c r="O48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87" t="s">
        <v>38</v>
      </c>
      <c r="Q487" s="2">
        <v>20000</v>
      </c>
      <c r="R487">
        <v>19</v>
      </c>
      <c r="S487" s="3">
        <v>380000</v>
      </c>
      <c r="T487" s="3">
        <f>SUMIF(A:A,Table1[[#This Row],[Customer ID]],S:S)</f>
        <v>582500</v>
      </c>
      <c r="U487" s="3" t="str" cm="1">
        <f t="array" ref="U487">_xlfn.SWITCH(TRUE,
Table1[[#This Row],[Total user revenue]]&gt;=1500000,"High-Premium",
Table1[[#This Row],[Total user revenue]]&gt;=500000,"Premium",
Table1[[#This Row],[Total user revenue]]&gt;=100000,"Standard",
"Basic")</f>
        <v>Premium</v>
      </c>
      <c r="V487" s="32">
        <f>SUMIF(A:A,Table1[[#This Row],[Customer ID]],W:W)</f>
        <v>317.28999999999996</v>
      </c>
      <c r="W487">
        <v>23.37</v>
      </c>
      <c r="X487" t="s">
        <v>39</v>
      </c>
      <c r="Y487" s="6">
        <f>COUNTIFS(Table1[MTN Device],Table1[[#This Row],[MTN Device]],Table1[Customer Churn Status],"Yes")/COUNTIF(Table1[MTN Device],Table1[[#This Row],[MTN Device]])</f>
        <v>0.26754385964912281</v>
      </c>
      <c r="Z487">
        <f>IF(Table1[[#This Row],[Customer Churn Status]]="Yes", 1, 0)</f>
        <v>0</v>
      </c>
      <c r="AA487" t="str">
        <f>IF(Table1[[#This Row],[Reasons for Churn]]= "No reason", "No Reason", "Churned")</f>
        <v>No Reason</v>
      </c>
      <c r="AB487" t="s">
        <v>1083</v>
      </c>
      <c r="AC487">
        <f t="shared" si="7"/>
        <v>65</v>
      </c>
    </row>
    <row r="488" spans="1:29" x14ac:dyDescent="0.25">
      <c r="A488" t="s">
        <v>586</v>
      </c>
      <c r="B488" t="s">
        <v>587</v>
      </c>
      <c r="C488" s="1">
        <v>45717</v>
      </c>
      <c r="D488">
        <v>26</v>
      </c>
      <c r="E488" t="str">
        <f>IF(Table1[[#This Row],[Age]]&lt;=19,"Teenager",
 IF(Table1[[#This Row],[Age]]&lt;=29,"Young Adult",
 IF(Table1[[#This Row],[Age]]&lt;=39,"Adult",
 IF(Table1[[#This Row],[Age]]&lt;=54,"Middle-Aged Adult",
 IF(Table1[[#This Row],[Age]]&lt;=64,"Pre-Retirement",
 "Senior/Retiree")))))</f>
        <v>Young Adult</v>
      </c>
      <c r="F488" t="s">
        <v>149</v>
      </c>
      <c r="G488" t="e">
        <f>VLOOKUP(Table1[[#This Row],[State]],#REF!,2,FALSE)</f>
        <v>#REF!</v>
      </c>
      <c r="H488" t="s">
        <v>36</v>
      </c>
      <c r="I488">
        <f>COUNTIF(A:A,Table1[[#This Row],[Customer ID]])</f>
        <v>3</v>
      </c>
      <c r="J488" t="str">
        <f>IF(Table1[[#This Row],[Device Count]]&gt;1,"Multiple Devices", "Single Device")</f>
        <v>Multiple Devices</v>
      </c>
      <c r="K488" t="s">
        <v>21</v>
      </c>
      <c r="L488" s="26">
        <v>2</v>
      </c>
      <c r="M488" t="s">
        <v>22</v>
      </c>
      <c r="N488">
        <v>48</v>
      </c>
      <c r="O48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88" t="s">
        <v>42</v>
      </c>
      <c r="Q488" s="2">
        <v>9000</v>
      </c>
      <c r="R488">
        <v>18</v>
      </c>
      <c r="S488" s="3">
        <v>162000</v>
      </c>
      <c r="T488" s="3">
        <f>SUMIF(A:A,Table1[[#This Row],[Customer ID]],S:S)</f>
        <v>582500</v>
      </c>
      <c r="U488" s="3" t="str" cm="1">
        <f t="array" ref="U488">_xlfn.SWITCH(TRUE,
Table1[[#This Row],[Total user revenue]]&gt;=1500000,"High-Premium",
Table1[[#This Row],[Total user revenue]]&gt;=500000,"Premium",
Table1[[#This Row],[Total user revenue]]&gt;=100000,"Standard",
"Basic")</f>
        <v>Premium</v>
      </c>
      <c r="V488" s="32">
        <f>SUMIF(A:A,Table1[[#This Row],[Customer ID]],W:W)</f>
        <v>317.28999999999996</v>
      </c>
      <c r="W488">
        <v>170.35</v>
      </c>
      <c r="X488" t="s">
        <v>39</v>
      </c>
      <c r="Y488" s="6">
        <f>COUNTIFS(Table1[MTN Device],Table1[[#This Row],[MTN Device]],Table1[Customer Churn Status],"Yes")/COUNTIF(Table1[MTN Device],Table1[[#This Row],[MTN Device]])</f>
        <v>0.27947598253275108</v>
      </c>
      <c r="Z488">
        <f>IF(Table1[[#This Row],[Customer Churn Status]]="Yes", 1, 0)</f>
        <v>0</v>
      </c>
      <c r="AA488" t="str">
        <f>IF(Table1[[#This Row],[Reasons for Churn]]= "No reason", "No Reason", "Churned")</f>
        <v>No Reason</v>
      </c>
      <c r="AB488" t="s">
        <v>1083</v>
      </c>
      <c r="AC488">
        <f t="shared" si="7"/>
        <v>65</v>
      </c>
    </row>
    <row r="489" spans="1:29" x14ac:dyDescent="0.25">
      <c r="A489" t="s">
        <v>588</v>
      </c>
      <c r="B489" t="s">
        <v>589</v>
      </c>
      <c r="C489" s="1">
        <v>45658</v>
      </c>
      <c r="D489">
        <v>25</v>
      </c>
      <c r="E489" t="str">
        <f>IF(Table1[[#This Row],[Age]]&lt;=19,"Teenager",
 IF(Table1[[#This Row],[Age]]&lt;=29,"Young Adult",
 IF(Table1[[#This Row],[Age]]&lt;=39,"Adult",
 IF(Table1[[#This Row],[Age]]&lt;=54,"Middle-Aged Adult",
 IF(Table1[[#This Row],[Age]]&lt;=64,"Pre-Retirement",
 "Senior/Retiree")))))</f>
        <v>Young Adult</v>
      </c>
      <c r="F489" t="s">
        <v>101</v>
      </c>
      <c r="G489" t="e">
        <f>VLOOKUP(Table1[[#This Row],[State]],#REF!,2,FALSE)</f>
        <v>#REF!</v>
      </c>
      <c r="H489" t="s">
        <v>36</v>
      </c>
      <c r="I489">
        <f>COUNTIF(A:A,Table1[[#This Row],[Customer ID]])</f>
        <v>2</v>
      </c>
      <c r="J489" t="str">
        <f>IF(Table1[[#This Row],[Device Count]]&gt;1,"Multiple Devices", "Single Device")</f>
        <v>Multiple Devices</v>
      </c>
      <c r="K489" t="s">
        <v>21</v>
      </c>
      <c r="L489" s="26">
        <v>2</v>
      </c>
      <c r="M489" t="s">
        <v>22</v>
      </c>
      <c r="N489">
        <v>17</v>
      </c>
      <c r="O48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89" t="s">
        <v>65</v>
      </c>
      <c r="Q489" s="2">
        <v>30000</v>
      </c>
      <c r="R489">
        <v>8</v>
      </c>
      <c r="S489" s="3">
        <v>240000</v>
      </c>
      <c r="T489" s="3">
        <f>SUMIF(A:A,Table1[[#This Row],[Customer ID]],S:S)</f>
        <v>288000</v>
      </c>
      <c r="U489" s="3" t="str" cm="1">
        <f t="array" ref="U489">_xlfn.SWITCH(TRUE,
Table1[[#This Row],[Total user revenue]]&gt;=1500000,"High-Premium",
Table1[[#This Row],[Total user revenue]]&gt;=500000,"Premium",
Table1[[#This Row],[Total user revenue]]&gt;=100000,"Standard",
"Basic")</f>
        <v>Standard</v>
      </c>
      <c r="V489" s="32">
        <f>SUMIF(A:A,Table1[[#This Row],[Customer ID]],W:W)</f>
        <v>191.79999999999998</v>
      </c>
      <c r="W489">
        <v>134.41999999999999</v>
      </c>
      <c r="X489" t="s">
        <v>39</v>
      </c>
      <c r="Y489" s="6">
        <f>COUNTIFS(Table1[MTN Device],Table1[[#This Row],[MTN Device]],Table1[Customer Churn Status],"Yes")/COUNTIF(Table1[MTN Device],Table1[[#This Row],[MTN Device]])</f>
        <v>0.27947598253275108</v>
      </c>
      <c r="Z489">
        <f>IF(Table1[[#This Row],[Customer Churn Status]]="Yes", 1, 0)</f>
        <v>0</v>
      </c>
      <c r="AA489" t="str">
        <f>IF(Table1[[#This Row],[Reasons for Churn]]= "No reason", "No Reason", "Churned")</f>
        <v>No Reason</v>
      </c>
      <c r="AB489" t="s">
        <v>1083</v>
      </c>
      <c r="AC489">
        <f t="shared" si="7"/>
        <v>65</v>
      </c>
    </row>
    <row r="490" spans="1:29" x14ac:dyDescent="0.25">
      <c r="A490" t="s">
        <v>588</v>
      </c>
      <c r="B490" t="s">
        <v>589</v>
      </c>
      <c r="C490" s="1">
        <v>45658</v>
      </c>
      <c r="D490">
        <v>25</v>
      </c>
      <c r="E490" t="str">
        <f>IF(Table1[[#This Row],[Age]]&lt;=19,"Teenager",
 IF(Table1[[#This Row],[Age]]&lt;=29,"Young Adult",
 IF(Table1[[#This Row],[Age]]&lt;=39,"Adult",
 IF(Table1[[#This Row],[Age]]&lt;=54,"Middle-Aged Adult",
 IF(Table1[[#This Row],[Age]]&lt;=64,"Pre-Retirement",
 "Senior/Retiree")))))</f>
        <v>Young Adult</v>
      </c>
      <c r="F490" t="s">
        <v>101</v>
      </c>
      <c r="G490" t="e">
        <f>VLOOKUP(Table1[[#This Row],[State]],#REF!,2,FALSE)</f>
        <v>#REF!</v>
      </c>
      <c r="H490" t="s">
        <v>20</v>
      </c>
      <c r="I490">
        <f>COUNTIF(A:A,Table1[[#This Row],[Customer ID]])</f>
        <v>2</v>
      </c>
      <c r="J490" t="str">
        <f>IF(Table1[[#This Row],[Device Count]]&gt;1,"Multiple Devices", "Single Device")</f>
        <v>Multiple Devices</v>
      </c>
      <c r="K490" t="s">
        <v>21</v>
      </c>
      <c r="L490" s="26">
        <v>2</v>
      </c>
      <c r="M490" t="s">
        <v>22</v>
      </c>
      <c r="N490">
        <v>17</v>
      </c>
      <c r="O49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90" t="s">
        <v>58</v>
      </c>
      <c r="Q490" s="2">
        <v>16000</v>
      </c>
      <c r="R490">
        <v>3</v>
      </c>
      <c r="S490" s="3">
        <v>48000</v>
      </c>
      <c r="T490" s="3">
        <f>SUMIF(A:A,Table1[[#This Row],[Customer ID]],S:S)</f>
        <v>288000</v>
      </c>
      <c r="U490" s="3" t="str" cm="1">
        <f t="array" ref="U490">_xlfn.SWITCH(TRUE,
Table1[[#This Row],[Total user revenue]]&gt;=1500000,"High-Premium",
Table1[[#This Row],[Total user revenue]]&gt;=500000,"Premium",
Table1[[#This Row],[Total user revenue]]&gt;=100000,"Standard",
"Basic")</f>
        <v>Standard</v>
      </c>
      <c r="V490" s="32">
        <f>SUMIF(A:A,Table1[[#This Row],[Customer ID]],W:W)</f>
        <v>191.79999999999998</v>
      </c>
      <c r="W490">
        <v>57.38</v>
      </c>
      <c r="X490" t="s">
        <v>39</v>
      </c>
      <c r="Y490" s="6">
        <f>COUNTIFS(Table1[MTN Device],Table1[[#This Row],[MTN Device]],Table1[Customer Churn Status],"Yes")/COUNTIF(Table1[MTN Device],Table1[[#This Row],[MTN Device]])</f>
        <v>0.30092592592592593</v>
      </c>
      <c r="Z490">
        <f>IF(Table1[[#This Row],[Customer Churn Status]]="Yes", 1, 0)</f>
        <v>0</v>
      </c>
      <c r="AA490" t="str">
        <f>IF(Table1[[#This Row],[Reasons for Churn]]= "No reason", "No Reason", "Churned")</f>
        <v>No Reason</v>
      </c>
      <c r="AB490" t="s">
        <v>1083</v>
      </c>
      <c r="AC490">
        <f t="shared" si="7"/>
        <v>65</v>
      </c>
    </row>
    <row r="491" spans="1:29" x14ac:dyDescent="0.25">
      <c r="A491" t="s">
        <v>590</v>
      </c>
      <c r="B491" t="s">
        <v>591</v>
      </c>
      <c r="C491" s="1">
        <v>45717</v>
      </c>
      <c r="D491">
        <v>56</v>
      </c>
      <c r="E491" t="str">
        <f>IF(Table1[[#This Row],[Age]]&lt;=19,"Teenager",
 IF(Table1[[#This Row],[Age]]&lt;=29,"Young Adult",
 IF(Table1[[#This Row],[Age]]&lt;=39,"Adult",
 IF(Table1[[#This Row],[Age]]&lt;=54,"Middle-Aged Adult",
 IF(Table1[[#This Row],[Age]]&lt;=64,"Pre-Retirement",
 "Senior/Retiree")))))</f>
        <v>Pre-Retirement</v>
      </c>
      <c r="F491" t="s">
        <v>90</v>
      </c>
      <c r="G491" t="e">
        <f>VLOOKUP(Table1[[#This Row],[State]],#REF!,2,FALSE)</f>
        <v>#REF!</v>
      </c>
      <c r="H491" t="s">
        <v>36</v>
      </c>
      <c r="I491">
        <f>COUNTIF(A:A,Table1[[#This Row],[Customer ID]])</f>
        <v>2</v>
      </c>
      <c r="J491" t="str">
        <f>IF(Table1[[#This Row],[Device Count]]&gt;1,"Multiple Devices", "Single Device")</f>
        <v>Multiple Devices</v>
      </c>
      <c r="K491" t="s">
        <v>30</v>
      </c>
      <c r="L491" s="26">
        <v>5</v>
      </c>
      <c r="M491" t="s">
        <v>55</v>
      </c>
      <c r="N491">
        <v>22</v>
      </c>
      <c r="O49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91" t="s">
        <v>65</v>
      </c>
      <c r="Q491" s="2">
        <v>30000</v>
      </c>
      <c r="R491">
        <v>8</v>
      </c>
      <c r="S491" s="3">
        <v>240000</v>
      </c>
      <c r="T491" s="3">
        <f>SUMIF(A:A,Table1[[#This Row],[Customer ID]],S:S)</f>
        <v>303000</v>
      </c>
      <c r="U491" s="3" t="str" cm="1">
        <f t="array" ref="U491">_xlfn.SWITCH(TRUE,
Table1[[#This Row],[Total user revenue]]&gt;=1500000,"High-Premium",
Table1[[#This Row],[Total user revenue]]&gt;=500000,"Premium",
Table1[[#This Row],[Total user revenue]]&gt;=100000,"Standard",
"Basic")</f>
        <v>Standard</v>
      </c>
      <c r="V491" s="32">
        <f>SUMIF(A:A,Table1[[#This Row],[Customer ID]],W:W)</f>
        <v>144.04000000000002</v>
      </c>
      <c r="W491">
        <v>1.46</v>
      </c>
      <c r="X491" t="s">
        <v>24</v>
      </c>
      <c r="Y491" s="6">
        <f>COUNTIFS(Table1[MTN Device],Table1[[#This Row],[MTN Device]],Table1[Customer Churn Status],"Yes")/COUNTIF(Table1[MTN Device],Table1[[#This Row],[MTN Device]])</f>
        <v>0.27947598253275108</v>
      </c>
      <c r="Z491">
        <f>IF(Table1[[#This Row],[Customer Churn Status]]="Yes", 1, 0)</f>
        <v>1</v>
      </c>
      <c r="AA491" t="str">
        <f>IF(Table1[[#This Row],[Reasons for Churn]]= "No reason", "No Reason", "Churned")</f>
        <v>Churned</v>
      </c>
      <c r="AB491" t="s">
        <v>25</v>
      </c>
      <c r="AC491">
        <f t="shared" si="7"/>
        <v>20</v>
      </c>
    </row>
    <row r="492" spans="1:29" x14ac:dyDescent="0.25">
      <c r="A492" t="s">
        <v>590</v>
      </c>
      <c r="B492" t="s">
        <v>591</v>
      </c>
      <c r="C492" s="1">
        <v>45717</v>
      </c>
      <c r="D492">
        <v>56</v>
      </c>
      <c r="E492" t="str">
        <f>IF(Table1[[#This Row],[Age]]&lt;=19,"Teenager",
 IF(Table1[[#This Row],[Age]]&lt;=29,"Young Adult",
 IF(Table1[[#This Row],[Age]]&lt;=39,"Adult",
 IF(Table1[[#This Row],[Age]]&lt;=54,"Middle-Aged Adult",
 IF(Table1[[#This Row],[Age]]&lt;=64,"Pre-Retirement",
 "Senior/Retiree")))))</f>
        <v>Pre-Retirement</v>
      </c>
      <c r="F492" t="s">
        <v>90</v>
      </c>
      <c r="G492" t="e">
        <f>VLOOKUP(Table1[[#This Row],[State]],#REF!,2,FALSE)</f>
        <v>#REF!</v>
      </c>
      <c r="H492" t="s">
        <v>29</v>
      </c>
      <c r="I492">
        <f>COUNTIF(A:A,Table1[[#This Row],[Customer ID]])</f>
        <v>2</v>
      </c>
      <c r="J492" t="str">
        <f>IF(Table1[[#This Row],[Device Count]]&gt;1,"Multiple Devices", "Single Device")</f>
        <v>Multiple Devices</v>
      </c>
      <c r="K492" t="s">
        <v>30</v>
      </c>
      <c r="L492" s="26">
        <v>5</v>
      </c>
      <c r="M492" t="s">
        <v>55</v>
      </c>
      <c r="N492">
        <v>22</v>
      </c>
      <c r="O49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492" t="s">
        <v>46</v>
      </c>
      <c r="Q492" s="2">
        <v>4500</v>
      </c>
      <c r="R492">
        <v>14</v>
      </c>
      <c r="S492" s="3">
        <v>63000</v>
      </c>
      <c r="T492" s="3">
        <f>SUMIF(A:A,Table1[[#This Row],[Customer ID]],S:S)</f>
        <v>303000</v>
      </c>
      <c r="U492" s="3" t="str" cm="1">
        <f t="array" ref="U492">_xlfn.SWITCH(TRUE,
Table1[[#This Row],[Total user revenue]]&gt;=1500000,"High-Premium",
Table1[[#This Row],[Total user revenue]]&gt;=500000,"Premium",
Table1[[#This Row],[Total user revenue]]&gt;=100000,"Standard",
"Basic")</f>
        <v>Standard</v>
      </c>
      <c r="V492" s="32">
        <f>SUMIF(A:A,Table1[[#This Row],[Customer ID]],W:W)</f>
        <v>144.04000000000002</v>
      </c>
      <c r="W492">
        <v>142.58000000000001</v>
      </c>
      <c r="X492" t="s">
        <v>24</v>
      </c>
      <c r="Y492" s="6">
        <f>COUNTIFS(Table1[MTN Device],Table1[[#This Row],[MTN Device]],Table1[Customer Churn Status],"Yes")/COUNTIF(Table1[MTN Device],Table1[[#This Row],[MTN Device]])</f>
        <v>0.3122923588039867</v>
      </c>
      <c r="Z492">
        <f>IF(Table1[[#This Row],[Customer Churn Status]]="Yes", 1, 0)</f>
        <v>1</v>
      </c>
      <c r="AA492" t="str">
        <f>IF(Table1[[#This Row],[Reasons for Churn]]= "No reason", "No Reason", "Churned")</f>
        <v>Churned</v>
      </c>
      <c r="AB492" t="s">
        <v>25</v>
      </c>
      <c r="AC492">
        <f t="shared" si="7"/>
        <v>20</v>
      </c>
    </row>
    <row r="493" spans="1:29" x14ac:dyDescent="0.25">
      <c r="A493" t="s">
        <v>592</v>
      </c>
      <c r="B493" t="s">
        <v>593</v>
      </c>
      <c r="C493" s="1">
        <v>45689</v>
      </c>
      <c r="D493">
        <v>62</v>
      </c>
      <c r="E493" t="str">
        <f>IF(Table1[[#This Row],[Age]]&lt;=19,"Teenager",
 IF(Table1[[#This Row],[Age]]&lt;=29,"Young Adult",
 IF(Table1[[#This Row],[Age]]&lt;=39,"Adult",
 IF(Table1[[#This Row],[Age]]&lt;=54,"Middle-Aged Adult",
 IF(Table1[[#This Row],[Age]]&lt;=64,"Pre-Retirement",
 "Senior/Retiree")))))</f>
        <v>Pre-Retirement</v>
      </c>
      <c r="F493" t="s">
        <v>140</v>
      </c>
      <c r="G493" t="e">
        <f>VLOOKUP(Table1[[#This Row],[State]],#REF!,2,FALSE)</f>
        <v>#REF!</v>
      </c>
      <c r="H493" t="s">
        <v>29</v>
      </c>
      <c r="I493">
        <f>COUNTIF(A:A,Table1[[#This Row],[Customer ID]])</f>
        <v>2</v>
      </c>
      <c r="J493" t="str">
        <f>IF(Table1[[#This Row],[Device Count]]&gt;1,"Multiple Devices", "Single Device")</f>
        <v>Multiple Devices</v>
      </c>
      <c r="K493" t="s">
        <v>30</v>
      </c>
      <c r="L493" s="26">
        <v>4</v>
      </c>
      <c r="M493" t="s">
        <v>114</v>
      </c>
      <c r="N493">
        <v>57</v>
      </c>
      <c r="O49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93" t="s">
        <v>83</v>
      </c>
      <c r="Q493" s="2">
        <v>1000</v>
      </c>
      <c r="R493">
        <v>20</v>
      </c>
      <c r="S493" s="3">
        <v>20000</v>
      </c>
      <c r="T493" s="3">
        <f>SUMIF(A:A,Table1[[#This Row],[Customer ID]],S:S)</f>
        <v>120000</v>
      </c>
      <c r="U493" s="3" t="str" cm="1">
        <f t="array" ref="U493">_xlfn.SWITCH(TRUE,
Table1[[#This Row],[Total user revenue]]&gt;=1500000,"High-Premium",
Table1[[#This Row],[Total user revenue]]&gt;=500000,"Premium",
Table1[[#This Row],[Total user revenue]]&gt;=100000,"Standard",
"Basic")</f>
        <v>Standard</v>
      </c>
      <c r="V493" s="32">
        <f>SUMIF(A:A,Table1[[#This Row],[Customer ID]],W:W)</f>
        <v>204.01</v>
      </c>
      <c r="W493">
        <v>35.57</v>
      </c>
      <c r="X493" t="s">
        <v>39</v>
      </c>
      <c r="Y493" s="6">
        <f>COUNTIFS(Table1[MTN Device],Table1[[#This Row],[MTN Device]],Table1[Customer Churn Status],"Yes")/COUNTIF(Table1[MTN Device],Table1[[#This Row],[MTN Device]])</f>
        <v>0.3122923588039867</v>
      </c>
      <c r="Z493">
        <f>IF(Table1[[#This Row],[Customer Churn Status]]="Yes", 1, 0)</f>
        <v>0</v>
      </c>
      <c r="AA493" t="str">
        <f>IF(Table1[[#This Row],[Reasons for Churn]]= "No reason", "No Reason", "Churned")</f>
        <v>No Reason</v>
      </c>
      <c r="AB493" t="s">
        <v>1083</v>
      </c>
      <c r="AC493">
        <f t="shared" si="7"/>
        <v>30</v>
      </c>
    </row>
    <row r="494" spans="1:29" x14ac:dyDescent="0.25">
      <c r="A494" t="s">
        <v>592</v>
      </c>
      <c r="B494" t="s">
        <v>593</v>
      </c>
      <c r="C494" s="1">
        <v>45689</v>
      </c>
      <c r="D494">
        <v>62</v>
      </c>
      <c r="E494" t="str">
        <f>IF(Table1[[#This Row],[Age]]&lt;=19,"Teenager",
 IF(Table1[[#This Row],[Age]]&lt;=29,"Young Adult",
 IF(Table1[[#This Row],[Age]]&lt;=39,"Adult",
 IF(Table1[[#This Row],[Age]]&lt;=54,"Middle-Aged Adult",
 IF(Table1[[#This Row],[Age]]&lt;=64,"Pre-Retirement",
 "Senior/Retiree")))))</f>
        <v>Pre-Retirement</v>
      </c>
      <c r="F494" t="s">
        <v>140</v>
      </c>
      <c r="G494" t="e">
        <f>VLOOKUP(Table1[[#This Row],[State]],#REF!,2,FALSE)</f>
        <v>#REF!</v>
      </c>
      <c r="H494" t="s">
        <v>36</v>
      </c>
      <c r="I494">
        <f>COUNTIF(A:A,Table1[[#This Row],[Customer ID]])</f>
        <v>2</v>
      </c>
      <c r="J494" t="str">
        <f>IF(Table1[[#This Row],[Device Count]]&gt;1,"Multiple Devices", "Single Device")</f>
        <v>Multiple Devices</v>
      </c>
      <c r="K494" t="s">
        <v>30</v>
      </c>
      <c r="L494" s="26">
        <v>4</v>
      </c>
      <c r="M494" t="s">
        <v>114</v>
      </c>
      <c r="N494">
        <v>57</v>
      </c>
      <c r="O49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94" t="s">
        <v>38</v>
      </c>
      <c r="Q494" s="2">
        <v>20000</v>
      </c>
      <c r="R494">
        <v>5</v>
      </c>
      <c r="S494" s="3">
        <v>100000</v>
      </c>
      <c r="T494" s="3">
        <f>SUMIF(A:A,Table1[[#This Row],[Customer ID]],S:S)</f>
        <v>120000</v>
      </c>
      <c r="U494" s="3" t="str" cm="1">
        <f t="array" ref="U494">_xlfn.SWITCH(TRUE,
Table1[[#This Row],[Total user revenue]]&gt;=1500000,"High-Premium",
Table1[[#This Row],[Total user revenue]]&gt;=500000,"Premium",
Table1[[#This Row],[Total user revenue]]&gt;=100000,"Standard",
"Basic")</f>
        <v>Standard</v>
      </c>
      <c r="V494" s="32">
        <f>SUMIF(A:A,Table1[[#This Row],[Customer ID]],W:W)</f>
        <v>204.01</v>
      </c>
      <c r="W494">
        <v>168.44</v>
      </c>
      <c r="X494" t="s">
        <v>39</v>
      </c>
      <c r="Y494" s="6">
        <f>COUNTIFS(Table1[MTN Device],Table1[[#This Row],[MTN Device]],Table1[Customer Churn Status],"Yes")/COUNTIF(Table1[MTN Device],Table1[[#This Row],[MTN Device]])</f>
        <v>0.27947598253275108</v>
      </c>
      <c r="Z494">
        <f>IF(Table1[[#This Row],[Customer Churn Status]]="Yes", 1, 0)</f>
        <v>0</v>
      </c>
      <c r="AA494" t="str">
        <f>IF(Table1[[#This Row],[Reasons for Churn]]= "No reason", "No Reason", "Churned")</f>
        <v>No Reason</v>
      </c>
      <c r="AB494" t="s">
        <v>1083</v>
      </c>
      <c r="AC494">
        <f t="shared" si="7"/>
        <v>30</v>
      </c>
    </row>
    <row r="495" spans="1:29" x14ac:dyDescent="0.25">
      <c r="A495" t="s">
        <v>594</v>
      </c>
      <c r="B495" t="s">
        <v>595</v>
      </c>
      <c r="C495" s="1">
        <v>45658</v>
      </c>
      <c r="D495">
        <v>41</v>
      </c>
      <c r="E495" t="str">
        <f>IF(Table1[[#This Row],[Age]]&lt;=19,"Teenager",
 IF(Table1[[#This Row],[Age]]&lt;=29,"Young Adult",
 IF(Table1[[#This Row],[Age]]&lt;=39,"Adult",
 IF(Table1[[#This Row],[Age]]&lt;=54,"Middle-Aged Adult",
 IF(Table1[[#This Row],[Age]]&lt;=64,"Pre-Retirement",
 "Senior/Retiree")))))</f>
        <v>Middle-Aged Adult</v>
      </c>
      <c r="F495" t="s">
        <v>143</v>
      </c>
      <c r="G495" t="e">
        <f>VLOOKUP(Table1[[#This Row],[State]],#REF!,2,FALSE)</f>
        <v>#REF!</v>
      </c>
      <c r="H495" t="s">
        <v>41</v>
      </c>
      <c r="I495">
        <f>COUNTIF(A:A,Table1[[#This Row],[Customer ID]])</f>
        <v>3</v>
      </c>
      <c r="J495" t="str">
        <f>IF(Table1[[#This Row],[Device Count]]&gt;1,"Multiple Devices", "Single Device")</f>
        <v>Multiple Devices</v>
      </c>
      <c r="K495" t="s">
        <v>21</v>
      </c>
      <c r="L495" s="26">
        <v>1</v>
      </c>
      <c r="M495" t="s">
        <v>37</v>
      </c>
      <c r="N495">
        <v>47</v>
      </c>
      <c r="O49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95" t="s">
        <v>62</v>
      </c>
      <c r="Q495" s="2">
        <v>24000</v>
      </c>
      <c r="R495">
        <v>2</v>
      </c>
      <c r="S495" s="3">
        <v>48000</v>
      </c>
      <c r="T495" s="3">
        <f>SUMIF(A:A,Table1[[#This Row],[Customer ID]],S:S)</f>
        <v>655000</v>
      </c>
      <c r="U495" s="3" t="str" cm="1">
        <f t="array" ref="U495">_xlfn.SWITCH(TRUE,
Table1[[#This Row],[Total user revenue]]&gt;=1500000,"High-Premium",
Table1[[#This Row],[Total user revenue]]&gt;=500000,"Premium",
Table1[[#This Row],[Total user revenue]]&gt;=100000,"Standard",
"Basic")</f>
        <v>Premium</v>
      </c>
      <c r="V495" s="32">
        <f>SUMIF(A:A,Table1[[#This Row],[Customer ID]],W:W)</f>
        <v>282.82</v>
      </c>
      <c r="W495">
        <v>42.95</v>
      </c>
      <c r="X495" t="s">
        <v>39</v>
      </c>
      <c r="Y495" s="6">
        <f>COUNTIFS(Table1[MTN Device],Table1[[#This Row],[MTN Device]],Table1[Customer Churn Status],"Yes")/COUNTIF(Table1[MTN Device],Table1[[#This Row],[MTN Device]])</f>
        <v>0.26754385964912281</v>
      </c>
      <c r="Z495">
        <f>IF(Table1[[#This Row],[Customer Churn Status]]="Yes", 1, 0)</f>
        <v>0</v>
      </c>
      <c r="AA495" t="str">
        <f>IF(Table1[[#This Row],[Reasons for Churn]]= "No reason", "No Reason", "Churned")</f>
        <v>No Reason</v>
      </c>
      <c r="AB495" t="s">
        <v>1083</v>
      </c>
      <c r="AC495">
        <f t="shared" si="7"/>
        <v>75</v>
      </c>
    </row>
    <row r="496" spans="1:29" x14ac:dyDescent="0.25">
      <c r="A496" t="s">
        <v>594</v>
      </c>
      <c r="B496" t="s">
        <v>595</v>
      </c>
      <c r="C496" s="1">
        <v>45658</v>
      </c>
      <c r="D496">
        <v>41</v>
      </c>
      <c r="E496" t="str">
        <f>IF(Table1[[#This Row],[Age]]&lt;=19,"Teenager",
 IF(Table1[[#This Row],[Age]]&lt;=29,"Young Adult",
 IF(Table1[[#This Row],[Age]]&lt;=39,"Adult",
 IF(Table1[[#This Row],[Age]]&lt;=54,"Middle-Aged Adult",
 IF(Table1[[#This Row],[Age]]&lt;=64,"Pre-Retirement",
 "Senior/Retiree")))))</f>
        <v>Middle-Aged Adult</v>
      </c>
      <c r="F496" t="s">
        <v>143</v>
      </c>
      <c r="G496" t="e">
        <f>VLOOKUP(Table1[[#This Row],[State]],#REF!,2,FALSE)</f>
        <v>#REF!</v>
      </c>
      <c r="H496" t="s">
        <v>36</v>
      </c>
      <c r="I496">
        <f>COUNTIF(A:A,Table1[[#This Row],[Customer ID]])</f>
        <v>3</v>
      </c>
      <c r="J496" t="str">
        <f>IF(Table1[[#This Row],[Device Count]]&gt;1,"Multiple Devices", "Single Device")</f>
        <v>Multiple Devices</v>
      </c>
      <c r="K496" t="s">
        <v>21</v>
      </c>
      <c r="L496" s="26">
        <v>1</v>
      </c>
      <c r="M496" t="s">
        <v>37</v>
      </c>
      <c r="N496">
        <v>47</v>
      </c>
      <c r="O49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96" t="s">
        <v>62</v>
      </c>
      <c r="Q496" s="2">
        <v>24000</v>
      </c>
      <c r="R496">
        <v>18</v>
      </c>
      <c r="S496" s="3">
        <v>432000</v>
      </c>
      <c r="T496" s="3">
        <f>SUMIF(A:A,Table1[[#This Row],[Customer ID]],S:S)</f>
        <v>655000</v>
      </c>
      <c r="U496" s="3" t="str" cm="1">
        <f t="array" ref="U496">_xlfn.SWITCH(TRUE,
Table1[[#This Row],[Total user revenue]]&gt;=1500000,"High-Premium",
Table1[[#This Row],[Total user revenue]]&gt;=500000,"Premium",
Table1[[#This Row],[Total user revenue]]&gt;=100000,"Standard",
"Basic")</f>
        <v>Premium</v>
      </c>
      <c r="V496" s="32">
        <f>SUMIF(A:A,Table1[[#This Row],[Customer ID]],W:W)</f>
        <v>282.82</v>
      </c>
      <c r="W496">
        <v>108.92</v>
      </c>
      <c r="X496" t="s">
        <v>39</v>
      </c>
      <c r="Y496" s="6">
        <f>COUNTIFS(Table1[MTN Device],Table1[[#This Row],[MTN Device]],Table1[Customer Churn Status],"Yes")/COUNTIF(Table1[MTN Device],Table1[[#This Row],[MTN Device]])</f>
        <v>0.27947598253275108</v>
      </c>
      <c r="Z496">
        <f>IF(Table1[[#This Row],[Customer Churn Status]]="Yes", 1, 0)</f>
        <v>0</v>
      </c>
      <c r="AA496" t="str">
        <f>IF(Table1[[#This Row],[Reasons for Churn]]= "No reason", "No Reason", "Churned")</f>
        <v>No Reason</v>
      </c>
      <c r="AB496" t="s">
        <v>1083</v>
      </c>
      <c r="AC496">
        <f t="shared" si="7"/>
        <v>75</v>
      </c>
    </row>
    <row r="497" spans="1:29" x14ac:dyDescent="0.25">
      <c r="A497" t="s">
        <v>594</v>
      </c>
      <c r="B497" t="s">
        <v>595</v>
      </c>
      <c r="C497" s="1">
        <v>45658</v>
      </c>
      <c r="D497">
        <v>41</v>
      </c>
      <c r="E497" t="str">
        <f>IF(Table1[[#This Row],[Age]]&lt;=19,"Teenager",
 IF(Table1[[#This Row],[Age]]&lt;=29,"Young Adult",
 IF(Table1[[#This Row],[Age]]&lt;=39,"Adult",
 IF(Table1[[#This Row],[Age]]&lt;=54,"Middle-Aged Adult",
 IF(Table1[[#This Row],[Age]]&lt;=64,"Pre-Retirement",
 "Senior/Retiree")))))</f>
        <v>Middle-Aged Adult</v>
      </c>
      <c r="F497" t="s">
        <v>143</v>
      </c>
      <c r="G497" t="e">
        <f>VLOOKUP(Table1[[#This Row],[State]],#REF!,2,FALSE)</f>
        <v>#REF!</v>
      </c>
      <c r="H497" t="s">
        <v>20</v>
      </c>
      <c r="I497">
        <f>COUNTIF(A:A,Table1[[#This Row],[Customer ID]])</f>
        <v>3</v>
      </c>
      <c r="J497" t="str">
        <f>IF(Table1[[#This Row],[Device Count]]&gt;1,"Multiple Devices", "Single Device")</f>
        <v>Multiple Devices</v>
      </c>
      <c r="K497" t="s">
        <v>21</v>
      </c>
      <c r="L497" s="26">
        <v>1</v>
      </c>
      <c r="M497" t="s">
        <v>37</v>
      </c>
      <c r="N497">
        <v>47</v>
      </c>
      <c r="O49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497" t="s">
        <v>23</v>
      </c>
      <c r="Q497" s="2">
        <v>35000</v>
      </c>
      <c r="R497">
        <v>5</v>
      </c>
      <c r="S497" s="3">
        <v>175000</v>
      </c>
      <c r="T497" s="3">
        <f>SUMIF(A:A,Table1[[#This Row],[Customer ID]],S:S)</f>
        <v>655000</v>
      </c>
      <c r="U497" s="3" t="str" cm="1">
        <f t="array" ref="U497">_xlfn.SWITCH(TRUE,
Table1[[#This Row],[Total user revenue]]&gt;=1500000,"High-Premium",
Table1[[#This Row],[Total user revenue]]&gt;=500000,"Premium",
Table1[[#This Row],[Total user revenue]]&gt;=100000,"Standard",
"Basic")</f>
        <v>Premium</v>
      </c>
      <c r="V497" s="32">
        <f>SUMIF(A:A,Table1[[#This Row],[Customer ID]],W:W)</f>
        <v>282.82</v>
      </c>
      <c r="W497">
        <v>130.94999999999999</v>
      </c>
      <c r="X497" t="s">
        <v>39</v>
      </c>
      <c r="Y497" s="6">
        <f>COUNTIFS(Table1[MTN Device],Table1[[#This Row],[MTN Device]],Table1[Customer Churn Status],"Yes")/COUNTIF(Table1[MTN Device],Table1[[#This Row],[MTN Device]])</f>
        <v>0.30092592592592593</v>
      </c>
      <c r="Z497">
        <f>IF(Table1[[#This Row],[Customer Churn Status]]="Yes", 1, 0)</f>
        <v>0</v>
      </c>
      <c r="AA497" t="str">
        <f>IF(Table1[[#This Row],[Reasons for Churn]]= "No reason", "No Reason", "Churned")</f>
        <v>No Reason</v>
      </c>
      <c r="AB497" t="s">
        <v>1083</v>
      </c>
      <c r="AC497">
        <f t="shared" si="7"/>
        <v>75</v>
      </c>
    </row>
    <row r="498" spans="1:29" x14ac:dyDescent="0.25">
      <c r="A498" t="s">
        <v>596</v>
      </c>
      <c r="B498" t="s">
        <v>597</v>
      </c>
      <c r="C498" s="1">
        <v>45689</v>
      </c>
      <c r="D498">
        <v>66</v>
      </c>
      <c r="E498" t="str">
        <f>IF(Table1[[#This Row],[Age]]&lt;=19,"Teenager",
 IF(Table1[[#This Row],[Age]]&lt;=29,"Young Adult",
 IF(Table1[[#This Row],[Age]]&lt;=39,"Adult",
 IF(Table1[[#This Row],[Age]]&lt;=54,"Middle-Aged Adult",
 IF(Table1[[#This Row],[Age]]&lt;=64,"Pre-Retirement",
 "Senior/Retiree")))))</f>
        <v>Senior/Retiree</v>
      </c>
      <c r="F498" t="s">
        <v>113</v>
      </c>
      <c r="G498" t="e">
        <f>VLOOKUP(Table1[[#This Row],[State]],#REF!,2,FALSE)</f>
        <v>#REF!</v>
      </c>
      <c r="H498" t="s">
        <v>36</v>
      </c>
      <c r="I498">
        <f>COUNTIF(A:A,Table1[[#This Row],[Customer ID]])</f>
        <v>2</v>
      </c>
      <c r="J498" t="str">
        <f>IF(Table1[[#This Row],[Device Count]]&gt;1,"Multiple Devices", "Single Device")</f>
        <v>Multiple Devices</v>
      </c>
      <c r="K498" t="s">
        <v>30</v>
      </c>
      <c r="L498" s="26">
        <v>5</v>
      </c>
      <c r="M498" t="s">
        <v>55</v>
      </c>
      <c r="N498">
        <v>9</v>
      </c>
      <c r="O49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98" t="s">
        <v>42</v>
      </c>
      <c r="Q498" s="2">
        <v>9000</v>
      </c>
      <c r="R498">
        <v>20</v>
      </c>
      <c r="S498" s="3">
        <v>180000</v>
      </c>
      <c r="T498" s="3">
        <f>SUMIF(A:A,Table1[[#This Row],[Customer ID]],S:S)</f>
        <v>183000</v>
      </c>
      <c r="U498" s="3" t="str" cm="1">
        <f t="array" ref="U498">_xlfn.SWITCH(TRUE,
Table1[[#This Row],[Total user revenue]]&gt;=1500000,"High-Premium",
Table1[[#This Row],[Total user revenue]]&gt;=500000,"Premium",
Table1[[#This Row],[Total user revenue]]&gt;=100000,"Standard",
"Basic")</f>
        <v>Standard</v>
      </c>
      <c r="V498" s="32">
        <f>SUMIF(A:A,Table1[[#This Row],[Customer ID]],W:W)</f>
        <v>284.26</v>
      </c>
      <c r="W498">
        <v>132.69999999999999</v>
      </c>
      <c r="X498" t="s">
        <v>39</v>
      </c>
      <c r="Y498" s="6">
        <f>COUNTIFS(Table1[MTN Device],Table1[[#This Row],[MTN Device]],Table1[Customer Churn Status],"Yes")/COUNTIF(Table1[MTN Device],Table1[[#This Row],[MTN Device]])</f>
        <v>0.27947598253275108</v>
      </c>
      <c r="Z498">
        <f>IF(Table1[[#This Row],[Customer Churn Status]]="Yes", 1, 0)</f>
        <v>0</v>
      </c>
      <c r="AA498" t="str">
        <f>IF(Table1[[#This Row],[Reasons for Churn]]= "No reason", "No Reason", "Churned")</f>
        <v>No Reason</v>
      </c>
      <c r="AB498" t="s">
        <v>1083</v>
      </c>
      <c r="AC498">
        <f t="shared" si="7"/>
        <v>40</v>
      </c>
    </row>
    <row r="499" spans="1:29" x14ac:dyDescent="0.25">
      <c r="A499" t="s">
        <v>596</v>
      </c>
      <c r="B499" t="s">
        <v>597</v>
      </c>
      <c r="C499" s="1">
        <v>45689</v>
      </c>
      <c r="D499">
        <v>66</v>
      </c>
      <c r="E499" t="str">
        <f>IF(Table1[[#This Row],[Age]]&lt;=19,"Teenager",
 IF(Table1[[#This Row],[Age]]&lt;=29,"Young Adult",
 IF(Table1[[#This Row],[Age]]&lt;=39,"Adult",
 IF(Table1[[#This Row],[Age]]&lt;=54,"Middle-Aged Adult",
 IF(Table1[[#This Row],[Age]]&lt;=64,"Pre-Retirement",
 "Senior/Retiree")))))</f>
        <v>Senior/Retiree</v>
      </c>
      <c r="F499" t="s">
        <v>113</v>
      </c>
      <c r="G499" t="e">
        <f>VLOOKUP(Table1[[#This Row],[State]],#REF!,2,FALSE)</f>
        <v>#REF!</v>
      </c>
      <c r="H499" t="s">
        <v>29</v>
      </c>
      <c r="I499">
        <f>COUNTIF(A:A,Table1[[#This Row],[Customer ID]])</f>
        <v>2</v>
      </c>
      <c r="J499" t="str">
        <f>IF(Table1[[#This Row],[Device Count]]&gt;1,"Multiple Devices", "Single Device")</f>
        <v>Multiple Devices</v>
      </c>
      <c r="K499" t="s">
        <v>30</v>
      </c>
      <c r="L499" s="26">
        <v>5</v>
      </c>
      <c r="M499" t="s">
        <v>55</v>
      </c>
      <c r="N499">
        <v>9</v>
      </c>
      <c r="O49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499" t="s">
        <v>164</v>
      </c>
      <c r="Q499" s="2">
        <v>600</v>
      </c>
      <c r="R499">
        <v>5</v>
      </c>
      <c r="S499" s="3">
        <v>3000</v>
      </c>
      <c r="T499" s="3">
        <f>SUMIF(A:A,Table1[[#This Row],[Customer ID]],S:S)</f>
        <v>183000</v>
      </c>
      <c r="U499" s="3" t="str" cm="1">
        <f t="array" ref="U499">_xlfn.SWITCH(TRUE,
Table1[[#This Row],[Total user revenue]]&gt;=1500000,"High-Premium",
Table1[[#This Row],[Total user revenue]]&gt;=500000,"Premium",
Table1[[#This Row],[Total user revenue]]&gt;=100000,"Standard",
"Basic")</f>
        <v>Standard</v>
      </c>
      <c r="V499" s="32">
        <f>SUMIF(A:A,Table1[[#This Row],[Customer ID]],W:W)</f>
        <v>284.26</v>
      </c>
      <c r="W499">
        <v>151.56</v>
      </c>
      <c r="X499" t="s">
        <v>39</v>
      </c>
      <c r="Y499" s="6">
        <f>COUNTIFS(Table1[MTN Device],Table1[[#This Row],[MTN Device]],Table1[Customer Churn Status],"Yes")/COUNTIF(Table1[MTN Device],Table1[[#This Row],[MTN Device]])</f>
        <v>0.3122923588039867</v>
      </c>
      <c r="Z499">
        <f>IF(Table1[[#This Row],[Customer Churn Status]]="Yes", 1, 0)</f>
        <v>0</v>
      </c>
      <c r="AA499" t="str">
        <f>IF(Table1[[#This Row],[Reasons for Churn]]= "No reason", "No Reason", "Churned")</f>
        <v>No Reason</v>
      </c>
      <c r="AB499" t="s">
        <v>1083</v>
      </c>
      <c r="AC499">
        <f t="shared" si="7"/>
        <v>40</v>
      </c>
    </row>
    <row r="500" spans="1:29" x14ac:dyDescent="0.25">
      <c r="A500" t="s">
        <v>598</v>
      </c>
      <c r="B500" t="s">
        <v>599</v>
      </c>
      <c r="C500" s="1">
        <v>45689</v>
      </c>
      <c r="D500">
        <v>36</v>
      </c>
      <c r="E500" t="str">
        <f>IF(Table1[[#This Row],[Age]]&lt;=19,"Teenager",
 IF(Table1[[#This Row],[Age]]&lt;=29,"Young Adult",
 IF(Table1[[#This Row],[Age]]&lt;=39,"Adult",
 IF(Table1[[#This Row],[Age]]&lt;=54,"Middle-Aged Adult",
 IF(Table1[[#This Row],[Age]]&lt;=64,"Pre-Retirement",
 "Senior/Retiree")))))</f>
        <v>Adult</v>
      </c>
      <c r="F500" t="s">
        <v>131</v>
      </c>
      <c r="G500" t="e">
        <f>VLOOKUP(Table1[[#This Row],[State]],#REF!,2,FALSE)</f>
        <v>#REF!</v>
      </c>
      <c r="H500" t="s">
        <v>20</v>
      </c>
      <c r="I500">
        <f>COUNTIF(A:A,Table1[[#This Row],[Customer ID]])</f>
        <v>2</v>
      </c>
      <c r="J500" t="str">
        <f>IF(Table1[[#This Row],[Device Count]]&gt;1,"Multiple Devices", "Single Device")</f>
        <v>Multiple Devices</v>
      </c>
      <c r="K500" t="s">
        <v>21</v>
      </c>
      <c r="L500" s="26">
        <v>3</v>
      </c>
      <c r="M500" t="s">
        <v>50</v>
      </c>
      <c r="N500">
        <v>48</v>
      </c>
      <c r="O50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00" t="s">
        <v>51</v>
      </c>
      <c r="Q500" s="2">
        <v>9000</v>
      </c>
      <c r="R500">
        <v>2</v>
      </c>
      <c r="S500" s="3">
        <v>18000</v>
      </c>
      <c r="T500" s="3">
        <f>SUMIF(A:A,Table1[[#This Row],[Customer ID]],S:S)</f>
        <v>258000</v>
      </c>
      <c r="U500" s="3" t="str" cm="1">
        <f t="array" ref="U500">_xlfn.SWITCH(TRUE,
Table1[[#This Row],[Total user revenue]]&gt;=1500000,"High-Premium",
Table1[[#This Row],[Total user revenue]]&gt;=500000,"Premium",
Table1[[#This Row],[Total user revenue]]&gt;=100000,"Standard",
"Basic")</f>
        <v>Standard</v>
      </c>
      <c r="V500" s="32">
        <f>SUMIF(A:A,Table1[[#This Row],[Customer ID]],W:W)</f>
        <v>178.01999999999998</v>
      </c>
      <c r="W500">
        <v>74.2</v>
      </c>
      <c r="X500" t="s">
        <v>24</v>
      </c>
      <c r="Y500" s="6">
        <f>COUNTIFS(Table1[MTN Device],Table1[[#This Row],[MTN Device]],Table1[Customer Churn Status],"Yes")/COUNTIF(Table1[MTN Device],Table1[[#This Row],[MTN Device]])</f>
        <v>0.30092592592592593</v>
      </c>
      <c r="Z500">
        <f>IF(Table1[[#This Row],[Customer Churn Status]]="Yes", 1, 0)</f>
        <v>1</v>
      </c>
      <c r="AA500" t="str">
        <f>IF(Table1[[#This Row],[Reasons for Churn]]= "No reason", "No Reason", "Churned")</f>
        <v>Churned</v>
      </c>
      <c r="AB500" t="s">
        <v>32</v>
      </c>
      <c r="AC500">
        <f t="shared" si="7"/>
        <v>40</v>
      </c>
    </row>
    <row r="501" spans="1:29" x14ac:dyDescent="0.25">
      <c r="A501" t="s">
        <v>598</v>
      </c>
      <c r="B501" t="s">
        <v>599</v>
      </c>
      <c r="C501" s="1">
        <v>45689</v>
      </c>
      <c r="D501">
        <v>36</v>
      </c>
      <c r="E501" t="str">
        <f>IF(Table1[[#This Row],[Age]]&lt;=19,"Teenager",
 IF(Table1[[#This Row],[Age]]&lt;=29,"Young Adult",
 IF(Table1[[#This Row],[Age]]&lt;=39,"Adult",
 IF(Table1[[#This Row],[Age]]&lt;=54,"Middle-Aged Adult",
 IF(Table1[[#This Row],[Age]]&lt;=64,"Pre-Retirement",
 "Senior/Retiree")))))</f>
        <v>Adult</v>
      </c>
      <c r="F501" t="s">
        <v>131</v>
      </c>
      <c r="G501" t="e">
        <f>VLOOKUP(Table1[[#This Row],[State]],#REF!,2,FALSE)</f>
        <v>#REF!</v>
      </c>
      <c r="H501" t="s">
        <v>41</v>
      </c>
      <c r="I501">
        <f>COUNTIF(A:A,Table1[[#This Row],[Customer ID]])</f>
        <v>2</v>
      </c>
      <c r="J501" t="str">
        <f>IF(Table1[[#This Row],[Device Count]]&gt;1,"Multiple Devices", "Single Device")</f>
        <v>Multiple Devices</v>
      </c>
      <c r="K501" t="s">
        <v>21</v>
      </c>
      <c r="L501" s="26">
        <v>3</v>
      </c>
      <c r="M501" t="s">
        <v>50</v>
      </c>
      <c r="N501">
        <v>48</v>
      </c>
      <c r="O50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01" t="s">
        <v>38</v>
      </c>
      <c r="Q501" s="2">
        <v>20000</v>
      </c>
      <c r="R501">
        <v>12</v>
      </c>
      <c r="S501" s="3">
        <v>240000</v>
      </c>
      <c r="T501" s="3">
        <f>SUMIF(A:A,Table1[[#This Row],[Customer ID]],S:S)</f>
        <v>258000</v>
      </c>
      <c r="U501" s="3" t="str" cm="1">
        <f t="array" ref="U501">_xlfn.SWITCH(TRUE,
Table1[[#This Row],[Total user revenue]]&gt;=1500000,"High-Premium",
Table1[[#This Row],[Total user revenue]]&gt;=500000,"Premium",
Table1[[#This Row],[Total user revenue]]&gt;=100000,"Standard",
"Basic")</f>
        <v>Standard</v>
      </c>
      <c r="V501" s="32">
        <f>SUMIF(A:A,Table1[[#This Row],[Customer ID]],W:W)</f>
        <v>178.01999999999998</v>
      </c>
      <c r="W501">
        <v>103.82</v>
      </c>
      <c r="X501" t="s">
        <v>24</v>
      </c>
      <c r="Y501" s="6">
        <f>COUNTIFS(Table1[MTN Device],Table1[[#This Row],[MTN Device]],Table1[Customer Churn Status],"Yes")/COUNTIF(Table1[MTN Device],Table1[[#This Row],[MTN Device]])</f>
        <v>0.26754385964912281</v>
      </c>
      <c r="Z501">
        <f>IF(Table1[[#This Row],[Customer Churn Status]]="Yes", 1, 0)</f>
        <v>1</v>
      </c>
      <c r="AA501" t="str">
        <f>IF(Table1[[#This Row],[Reasons for Churn]]= "No reason", "No Reason", "Churned")</f>
        <v>Churned</v>
      </c>
      <c r="AB501" t="s">
        <v>32</v>
      </c>
      <c r="AC501">
        <f t="shared" si="7"/>
        <v>40</v>
      </c>
    </row>
    <row r="502" spans="1:29" x14ac:dyDescent="0.25">
      <c r="A502" t="s">
        <v>600</v>
      </c>
      <c r="B502" t="s">
        <v>601</v>
      </c>
      <c r="C502" s="1">
        <v>45717</v>
      </c>
      <c r="D502">
        <v>76</v>
      </c>
      <c r="E502" t="str">
        <f>IF(Table1[[#This Row],[Age]]&lt;=19,"Teenager",
 IF(Table1[[#This Row],[Age]]&lt;=29,"Young Adult",
 IF(Table1[[#This Row],[Age]]&lt;=39,"Adult",
 IF(Table1[[#This Row],[Age]]&lt;=54,"Middle-Aged Adult",
 IF(Table1[[#This Row],[Age]]&lt;=64,"Pre-Retirement",
 "Senior/Retiree")))))</f>
        <v>Senior/Retiree</v>
      </c>
      <c r="F502" t="s">
        <v>35</v>
      </c>
      <c r="G502" t="e">
        <f>VLOOKUP(Table1[[#This Row],[State]],#REF!,2,FALSE)</f>
        <v>#REF!</v>
      </c>
      <c r="H502" t="s">
        <v>36</v>
      </c>
      <c r="I502">
        <f>COUNTIF(A:A,Table1[[#This Row],[Customer ID]])</f>
        <v>3</v>
      </c>
      <c r="J502" t="str">
        <f>IF(Table1[[#This Row],[Device Count]]&gt;1,"Multiple Devices", "Single Device")</f>
        <v>Multiple Devices</v>
      </c>
      <c r="K502" t="s">
        <v>21</v>
      </c>
      <c r="L502" s="26">
        <v>1</v>
      </c>
      <c r="M502" t="s">
        <v>37</v>
      </c>
      <c r="N502">
        <v>3</v>
      </c>
      <c r="O50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02" t="s">
        <v>65</v>
      </c>
      <c r="Q502" s="2">
        <v>30000</v>
      </c>
      <c r="R502">
        <v>13</v>
      </c>
      <c r="S502" s="3">
        <v>390000</v>
      </c>
      <c r="T502" s="3">
        <f>SUMIF(A:A,Table1[[#This Row],[Customer ID]],S:S)</f>
        <v>472500</v>
      </c>
      <c r="U502" s="3" t="str" cm="1">
        <f t="array" ref="U502">_xlfn.SWITCH(TRUE,
Table1[[#This Row],[Total user revenue]]&gt;=1500000,"High-Premium",
Table1[[#This Row],[Total user revenue]]&gt;=500000,"Premium",
Table1[[#This Row],[Total user revenue]]&gt;=100000,"Standard",
"Basic")</f>
        <v>Standard</v>
      </c>
      <c r="V502" s="32">
        <f>SUMIF(A:A,Table1[[#This Row],[Customer ID]],W:W)</f>
        <v>268.95999999999998</v>
      </c>
      <c r="W502">
        <v>75.64</v>
      </c>
      <c r="X502" t="s">
        <v>39</v>
      </c>
      <c r="Y502" s="6">
        <f>COUNTIFS(Table1[MTN Device],Table1[[#This Row],[MTN Device]],Table1[Customer Churn Status],"Yes")/COUNTIF(Table1[MTN Device],Table1[[#This Row],[MTN Device]])</f>
        <v>0.27947598253275108</v>
      </c>
      <c r="Z502">
        <f>IF(Table1[[#This Row],[Customer Churn Status]]="Yes", 1, 0)</f>
        <v>0</v>
      </c>
      <c r="AA502" t="str">
        <f>IF(Table1[[#This Row],[Reasons for Churn]]= "No reason", "No Reason", "Churned")</f>
        <v>No Reason</v>
      </c>
      <c r="AB502" t="s">
        <v>1083</v>
      </c>
      <c r="AC502">
        <f t="shared" si="7"/>
        <v>100</v>
      </c>
    </row>
    <row r="503" spans="1:29" x14ac:dyDescent="0.25">
      <c r="A503" t="s">
        <v>600</v>
      </c>
      <c r="B503" t="s">
        <v>601</v>
      </c>
      <c r="C503" s="1">
        <v>45717</v>
      </c>
      <c r="D503">
        <v>76</v>
      </c>
      <c r="E503" t="str">
        <f>IF(Table1[[#This Row],[Age]]&lt;=19,"Teenager",
 IF(Table1[[#This Row],[Age]]&lt;=29,"Young Adult",
 IF(Table1[[#This Row],[Age]]&lt;=39,"Adult",
 IF(Table1[[#This Row],[Age]]&lt;=54,"Middle-Aged Adult",
 IF(Table1[[#This Row],[Age]]&lt;=64,"Pre-Retirement",
 "Senior/Retiree")))))</f>
        <v>Senior/Retiree</v>
      </c>
      <c r="F503" t="s">
        <v>35</v>
      </c>
      <c r="G503" t="e">
        <f>VLOOKUP(Table1[[#This Row],[State]],#REF!,2,FALSE)</f>
        <v>#REF!</v>
      </c>
      <c r="H503" t="s">
        <v>29</v>
      </c>
      <c r="I503">
        <f>COUNTIF(A:A,Table1[[#This Row],[Customer ID]])</f>
        <v>3</v>
      </c>
      <c r="J503" t="str">
        <f>IF(Table1[[#This Row],[Device Count]]&gt;1,"Multiple Devices", "Single Device")</f>
        <v>Multiple Devices</v>
      </c>
      <c r="K503" t="s">
        <v>21</v>
      </c>
      <c r="L503" s="26">
        <v>1</v>
      </c>
      <c r="M503" t="s">
        <v>37</v>
      </c>
      <c r="N503">
        <v>3</v>
      </c>
      <c r="O50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03" t="s">
        <v>56</v>
      </c>
      <c r="Q503" s="2">
        <v>3500</v>
      </c>
      <c r="R503">
        <v>3</v>
      </c>
      <c r="S503" s="3">
        <v>10500</v>
      </c>
      <c r="T503" s="3">
        <f>SUMIF(A:A,Table1[[#This Row],[Customer ID]],S:S)</f>
        <v>472500</v>
      </c>
      <c r="U503" s="3" t="str" cm="1">
        <f t="array" ref="U503">_xlfn.SWITCH(TRUE,
Table1[[#This Row],[Total user revenue]]&gt;=1500000,"High-Premium",
Table1[[#This Row],[Total user revenue]]&gt;=500000,"Premium",
Table1[[#This Row],[Total user revenue]]&gt;=100000,"Standard",
"Basic")</f>
        <v>Standard</v>
      </c>
      <c r="V503" s="32">
        <f>SUMIF(A:A,Table1[[#This Row],[Customer ID]],W:W)</f>
        <v>268.95999999999998</v>
      </c>
      <c r="W503">
        <v>117.74</v>
      </c>
      <c r="X503" t="s">
        <v>39</v>
      </c>
      <c r="Y503" s="6">
        <f>COUNTIFS(Table1[MTN Device],Table1[[#This Row],[MTN Device]],Table1[Customer Churn Status],"Yes")/COUNTIF(Table1[MTN Device],Table1[[#This Row],[MTN Device]])</f>
        <v>0.3122923588039867</v>
      </c>
      <c r="Z503">
        <f>IF(Table1[[#This Row],[Customer Churn Status]]="Yes", 1, 0)</f>
        <v>0</v>
      </c>
      <c r="AA503" t="str">
        <f>IF(Table1[[#This Row],[Reasons for Churn]]= "No reason", "No Reason", "Churned")</f>
        <v>No Reason</v>
      </c>
      <c r="AB503" t="s">
        <v>1083</v>
      </c>
      <c r="AC503">
        <f t="shared" si="7"/>
        <v>100</v>
      </c>
    </row>
    <row r="504" spans="1:29" x14ac:dyDescent="0.25">
      <c r="A504" t="s">
        <v>600</v>
      </c>
      <c r="B504" t="s">
        <v>601</v>
      </c>
      <c r="C504" s="1">
        <v>45717</v>
      </c>
      <c r="D504">
        <v>76</v>
      </c>
      <c r="E504" t="str">
        <f>IF(Table1[[#This Row],[Age]]&lt;=19,"Teenager",
 IF(Table1[[#This Row],[Age]]&lt;=29,"Young Adult",
 IF(Table1[[#This Row],[Age]]&lt;=39,"Adult",
 IF(Table1[[#This Row],[Age]]&lt;=54,"Middle-Aged Adult",
 IF(Table1[[#This Row],[Age]]&lt;=64,"Pre-Retirement",
 "Senior/Retiree")))))</f>
        <v>Senior/Retiree</v>
      </c>
      <c r="F504" t="s">
        <v>35</v>
      </c>
      <c r="G504" t="e">
        <f>VLOOKUP(Table1[[#This Row],[State]],#REF!,2,FALSE)</f>
        <v>#REF!</v>
      </c>
      <c r="H504" t="s">
        <v>20</v>
      </c>
      <c r="I504">
        <f>COUNTIF(A:A,Table1[[#This Row],[Customer ID]])</f>
        <v>3</v>
      </c>
      <c r="J504" t="str">
        <f>IF(Table1[[#This Row],[Device Count]]&gt;1,"Multiple Devices", "Single Device")</f>
        <v>Multiple Devices</v>
      </c>
      <c r="K504" t="s">
        <v>21</v>
      </c>
      <c r="L504" s="26">
        <v>1</v>
      </c>
      <c r="M504" t="s">
        <v>37</v>
      </c>
      <c r="N504">
        <v>3</v>
      </c>
      <c r="O50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04" t="s">
        <v>51</v>
      </c>
      <c r="Q504" s="2">
        <v>9000</v>
      </c>
      <c r="R504">
        <v>8</v>
      </c>
      <c r="S504" s="3">
        <v>72000</v>
      </c>
      <c r="T504" s="3">
        <f>SUMIF(A:A,Table1[[#This Row],[Customer ID]],S:S)</f>
        <v>472500</v>
      </c>
      <c r="U504" s="3" t="str" cm="1">
        <f t="array" ref="U504">_xlfn.SWITCH(TRUE,
Table1[[#This Row],[Total user revenue]]&gt;=1500000,"High-Premium",
Table1[[#This Row],[Total user revenue]]&gt;=500000,"Premium",
Table1[[#This Row],[Total user revenue]]&gt;=100000,"Standard",
"Basic")</f>
        <v>Standard</v>
      </c>
      <c r="V504" s="32">
        <f>SUMIF(A:A,Table1[[#This Row],[Customer ID]],W:W)</f>
        <v>268.95999999999998</v>
      </c>
      <c r="W504">
        <v>75.58</v>
      </c>
      <c r="X504" t="s">
        <v>39</v>
      </c>
      <c r="Y504" s="6">
        <f>COUNTIFS(Table1[MTN Device],Table1[[#This Row],[MTN Device]],Table1[Customer Churn Status],"Yes")/COUNTIF(Table1[MTN Device],Table1[[#This Row],[MTN Device]])</f>
        <v>0.30092592592592593</v>
      </c>
      <c r="Z504">
        <f>IF(Table1[[#This Row],[Customer Churn Status]]="Yes", 1, 0)</f>
        <v>0</v>
      </c>
      <c r="AA504" t="str">
        <f>IF(Table1[[#This Row],[Reasons for Churn]]= "No reason", "No Reason", "Churned")</f>
        <v>No Reason</v>
      </c>
      <c r="AB504" t="s">
        <v>1083</v>
      </c>
      <c r="AC504">
        <f t="shared" si="7"/>
        <v>100</v>
      </c>
    </row>
    <row r="505" spans="1:29" x14ac:dyDescent="0.25">
      <c r="A505" t="s">
        <v>602</v>
      </c>
      <c r="B505" t="s">
        <v>603</v>
      </c>
      <c r="C505" s="1">
        <v>45689</v>
      </c>
      <c r="D505">
        <v>67</v>
      </c>
      <c r="E505" t="str">
        <f>IF(Table1[[#This Row],[Age]]&lt;=19,"Teenager",
 IF(Table1[[#This Row],[Age]]&lt;=29,"Young Adult",
 IF(Table1[[#This Row],[Age]]&lt;=39,"Adult",
 IF(Table1[[#This Row],[Age]]&lt;=54,"Middle-Aged Adult",
 IF(Table1[[#This Row],[Age]]&lt;=64,"Pre-Retirement",
 "Senior/Retiree")))))</f>
        <v>Senior/Retiree</v>
      </c>
      <c r="F505" t="s">
        <v>152</v>
      </c>
      <c r="G505" t="e">
        <f>VLOOKUP(Table1[[#This Row],[State]],#REF!,2,FALSE)</f>
        <v>#REF!</v>
      </c>
      <c r="H505" t="s">
        <v>29</v>
      </c>
      <c r="I505">
        <f>COUNTIF(A:A,Table1[[#This Row],[Customer ID]])</f>
        <v>2</v>
      </c>
      <c r="J505" t="str">
        <f>IF(Table1[[#This Row],[Device Count]]&gt;1,"Multiple Devices", "Single Device")</f>
        <v>Multiple Devices</v>
      </c>
      <c r="K505" t="s">
        <v>30</v>
      </c>
      <c r="L505" s="26">
        <v>5</v>
      </c>
      <c r="M505" t="s">
        <v>55</v>
      </c>
      <c r="N505">
        <v>32</v>
      </c>
      <c r="O50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05" t="s">
        <v>58</v>
      </c>
      <c r="Q505" s="2">
        <v>16000</v>
      </c>
      <c r="R505">
        <v>9</v>
      </c>
      <c r="S505" s="3">
        <v>144000</v>
      </c>
      <c r="T505" s="3">
        <f>SUMIF(A:A,Table1[[#This Row],[Customer ID]],S:S)</f>
        <v>264000</v>
      </c>
      <c r="U505" s="3" t="str" cm="1">
        <f t="array" ref="U505">_xlfn.SWITCH(TRUE,
Table1[[#This Row],[Total user revenue]]&gt;=1500000,"High-Premium",
Table1[[#This Row],[Total user revenue]]&gt;=500000,"Premium",
Table1[[#This Row],[Total user revenue]]&gt;=100000,"Standard",
"Basic")</f>
        <v>Standard</v>
      </c>
      <c r="V505" s="32">
        <f>SUMIF(A:A,Table1[[#This Row],[Customer ID]],W:W)</f>
        <v>133.62</v>
      </c>
      <c r="W505">
        <v>103.15</v>
      </c>
      <c r="X505" t="s">
        <v>24</v>
      </c>
      <c r="Y505" s="6">
        <f>COUNTIFS(Table1[MTN Device],Table1[[#This Row],[MTN Device]],Table1[Customer Churn Status],"Yes")/COUNTIF(Table1[MTN Device],Table1[[#This Row],[MTN Device]])</f>
        <v>0.3122923588039867</v>
      </c>
      <c r="Z505">
        <f>IF(Table1[[#This Row],[Customer Churn Status]]="Yes", 1, 0)</f>
        <v>1</v>
      </c>
      <c r="AA505" t="str">
        <f>IF(Table1[[#This Row],[Reasons for Churn]]= "No reason", "No Reason", "Churned")</f>
        <v>Churned</v>
      </c>
      <c r="AB505" t="s">
        <v>265</v>
      </c>
      <c r="AC505">
        <f t="shared" si="7"/>
        <v>15</v>
      </c>
    </row>
    <row r="506" spans="1:29" x14ac:dyDescent="0.25">
      <c r="A506" t="s">
        <v>602</v>
      </c>
      <c r="B506" t="s">
        <v>603</v>
      </c>
      <c r="C506" s="1">
        <v>45689</v>
      </c>
      <c r="D506">
        <v>67</v>
      </c>
      <c r="E506" t="str">
        <f>IF(Table1[[#This Row],[Age]]&lt;=19,"Teenager",
 IF(Table1[[#This Row],[Age]]&lt;=29,"Young Adult",
 IF(Table1[[#This Row],[Age]]&lt;=39,"Adult",
 IF(Table1[[#This Row],[Age]]&lt;=54,"Middle-Aged Adult",
 IF(Table1[[#This Row],[Age]]&lt;=64,"Pre-Retirement",
 "Senior/Retiree")))))</f>
        <v>Senior/Retiree</v>
      </c>
      <c r="F506" t="s">
        <v>152</v>
      </c>
      <c r="G506" t="e">
        <f>VLOOKUP(Table1[[#This Row],[State]],#REF!,2,FALSE)</f>
        <v>#REF!</v>
      </c>
      <c r="H506" t="s">
        <v>41</v>
      </c>
      <c r="I506">
        <f>COUNTIF(A:A,Table1[[#This Row],[Customer ID]])</f>
        <v>2</v>
      </c>
      <c r="J506" t="str">
        <f>IF(Table1[[#This Row],[Device Count]]&gt;1,"Multiple Devices", "Single Device")</f>
        <v>Multiple Devices</v>
      </c>
      <c r="K506" t="s">
        <v>30</v>
      </c>
      <c r="L506" s="26">
        <v>5</v>
      </c>
      <c r="M506" t="s">
        <v>55</v>
      </c>
      <c r="N506">
        <v>32</v>
      </c>
      <c r="O50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06" t="s">
        <v>38</v>
      </c>
      <c r="Q506" s="2">
        <v>20000</v>
      </c>
      <c r="R506">
        <v>6</v>
      </c>
      <c r="S506" s="3">
        <v>120000</v>
      </c>
      <c r="T506" s="3">
        <f>SUMIF(A:A,Table1[[#This Row],[Customer ID]],S:S)</f>
        <v>264000</v>
      </c>
      <c r="U506" s="3" t="str" cm="1">
        <f t="array" ref="U506">_xlfn.SWITCH(TRUE,
Table1[[#This Row],[Total user revenue]]&gt;=1500000,"High-Premium",
Table1[[#This Row],[Total user revenue]]&gt;=500000,"Premium",
Table1[[#This Row],[Total user revenue]]&gt;=100000,"Standard",
"Basic")</f>
        <v>Standard</v>
      </c>
      <c r="V506" s="32">
        <f>SUMIF(A:A,Table1[[#This Row],[Customer ID]],W:W)</f>
        <v>133.62</v>
      </c>
      <c r="W506">
        <v>30.47</v>
      </c>
      <c r="X506" t="s">
        <v>24</v>
      </c>
      <c r="Y506" s="6">
        <f>COUNTIFS(Table1[MTN Device],Table1[[#This Row],[MTN Device]],Table1[Customer Churn Status],"Yes")/COUNTIF(Table1[MTN Device],Table1[[#This Row],[MTN Device]])</f>
        <v>0.26754385964912281</v>
      </c>
      <c r="Z506">
        <f>IF(Table1[[#This Row],[Customer Churn Status]]="Yes", 1, 0)</f>
        <v>1</v>
      </c>
      <c r="AA506" t="str">
        <f>IF(Table1[[#This Row],[Reasons for Churn]]= "No reason", "No Reason", "Churned")</f>
        <v>Churned</v>
      </c>
      <c r="AB506" t="s">
        <v>265</v>
      </c>
      <c r="AC506">
        <f t="shared" si="7"/>
        <v>15</v>
      </c>
    </row>
    <row r="507" spans="1:29" x14ac:dyDescent="0.25">
      <c r="A507" t="s">
        <v>604</v>
      </c>
      <c r="B507" t="s">
        <v>605</v>
      </c>
      <c r="C507" s="1">
        <v>45717</v>
      </c>
      <c r="D507">
        <v>31</v>
      </c>
      <c r="E507" t="str">
        <f>IF(Table1[[#This Row],[Age]]&lt;=19,"Teenager",
 IF(Table1[[#This Row],[Age]]&lt;=29,"Young Adult",
 IF(Table1[[#This Row],[Age]]&lt;=39,"Adult",
 IF(Table1[[#This Row],[Age]]&lt;=54,"Middle-Aged Adult",
 IF(Table1[[#This Row],[Age]]&lt;=64,"Pre-Retirement",
 "Senior/Retiree")))))</f>
        <v>Adult</v>
      </c>
      <c r="F507" t="s">
        <v>113</v>
      </c>
      <c r="G507" t="e">
        <f>VLOOKUP(Table1[[#This Row],[State]],#REF!,2,FALSE)</f>
        <v>#REF!</v>
      </c>
      <c r="H507" t="s">
        <v>29</v>
      </c>
      <c r="I507">
        <f>COUNTIF(A:A,Table1[[#This Row],[Customer ID]])</f>
        <v>2</v>
      </c>
      <c r="J507" t="str">
        <f>IF(Table1[[#This Row],[Device Count]]&gt;1,"Multiple Devices", "Single Device")</f>
        <v>Multiple Devices</v>
      </c>
      <c r="K507" t="s">
        <v>30</v>
      </c>
      <c r="L507" s="26">
        <v>1</v>
      </c>
      <c r="M507" t="s">
        <v>37</v>
      </c>
      <c r="N507">
        <v>52</v>
      </c>
      <c r="O50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07" t="s">
        <v>164</v>
      </c>
      <c r="Q507" s="2">
        <v>600</v>
      </c>
      <c r="R507">
        <v>14</v>
      </c>
      <c r="S507" s="3">
        <v>8400</v>
      </c>
      <c r="T507" s="3">
        <f>SUMIF(A:A,Table1[[#This Row],[Customer ID]],S:S)</f>
        <v>53400</v>
      </c>
      <c r="U507" s="3" t="str" cm="1">
        <f t="array" ref="U507">_xlfn.SWITCH(TRUE,
Table1[[#This Row],[Total user revenue]]&gt;=1500000,"High-Premium",
Table1[[#This Row],[Total user revenue]]&gt;=500000,"Premium",
Table1[[#This Row],[Total user revenue]]&gt;=100000,"Standard",
"Basic")</f>
        <v>Basic</v>
      </c>
      <c r="V507" s="32">
        <f>SUMIF(A:A,Table1[[#This Row],[Customer ID]],W:W)</f>
        <v>178.74</v>
      </c>
      <c r="W507">
        <v>129.63</v>
      </c>
      <c r="X507" t="s">
        <v>39</v>
      </c>
      <c r="Y507" s="6">
        <f>COUNTIFS(Table1[MTN Device],Table1[[#This Row],[MTN Device]],Table1[Customer Churn Status],"Yes")/COUNTIF(Table1[MTN Device],Table1[[#This Row],[MTN Device]])</f>
        <v>0.3122923588039867</v>
      </c>
      <c r="Z507">
        <f>IF(Table1[[#This Row],[Customer Churn Status]]="Yes", 1, 0)</f>
        <v>0</v>
      </c>
      <c r="AA507" t="str">
        <f>IF(Table1[[#This Row],[Reasons for Churn]]= "No reason", "No Reason", "Churned")</f>
        <v>No Reason</v>
      </c>
      <c r="AB507" t="s">
        <v>1083</v>
      </c>
      <c r="AC507">
        <f t="shared" si="7"/>
        <v>70</v>
      </c>
    </row>
    <row r="508" spans="1:29" x14ac:dyDescent="0.25">
      <c r="A508" t="s">
        <v>604</v>
      </c>
      <c r="B508" t="s">
        <v>605</v>
      </c>
      <c r="C508" s="1">
        <v>45717</v>
      </c>
      <c r="D508">
        <v>31</v>
      </c>
      <c r="E508" t="str">
        <f>IF(Table1[[#This Row],[Age]]&lt;=19,"Teenager",
 IF(Table1[[#This Row],[Age]]&lt;=29,"Young Adult",
 IF(Table1[[#This Row],[Age]]&lt;=39,"Adult",
 IF(Table1[[#This Row],[Age]]&lt;=54,"Middle-Aged Adult",
 IF(Table1[[#This Row],[Age]]&lt;=64,"Pre-Retirement",
 "Senior/Retiree")))))</f>
        <v>Adult</v>
      </c>
      <c r="F508" t="s">
        <v>113</v>
      </c>
      <c r="G508" t="e">
        <f>VLOOKUP(Table1[[#This Row],[State]],#REF!,2,FALSE)</f>
        <v>#REF!</v>
      </c>
      <c r="H508" t="s">
        <v>41</v>
      </c>
      <c r="I508">
        <f>COUNTIF(A:A,Table1[[#This Row],[Customer ID]])</f>
        <v>2</v>
      </c>
      <c r="J508" t="str">
        <f>IF(Table1[[#This Row],[Device Count]]&gt;1,"Multiple Devices", "Single Device")</f>
        <v>Multiple Devices</v>
      </c>
      <c r="K508" t="s">
        <v>30</v>
      </c>
      <c r="L508" s="26">
        <v>1</v>
      </c>
      <c r="M508" t="s">
        <v>37</v>
      </c>
      <c r="N508">
        <v>52</v>
      </c>
      <c r="O50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08" t="s">
        <v>42</v>
      </c>
      <c r="Q508" s="2">
        <v>9000</v>
      </c>
      <c r="R508">
        <v>5</v>
      </c>
      <c r="S508" s="3">
        <v>45000</v>
      </c>
      <c r="T508" s="3">
        <f>SUMIF(A:A,Table1[[#This Row],[Customer ID]],S:S)</f>
        <v>53400</v>
      </c>
      <c r="U508" s="3" t="str" cm="1">
        <f t="array" ref="U508">_xlfn.SWITCH(TRUE,
Table1[[#This Row],[Total user revenue]]&gt;=1500000,"High-Premium",
Table1[[#This Row],[Total user revenue]]&gt;=500000,"Premium",
Table1[[#This Row],[Total user revenue]]&gt;=100000,"Standard",
"Basic")</f>
        <v>Basic</v>
      </c>
      <c r="V508" s="32">
        <f>SUMIF(A:A,Table1[[#This Row],[Customer ID]],W:W)</f>
        <v>178.74</v>
      </c>
      <c r="W508">
        <v>49.11</v>
      </c>
      <c r="X508" t="s">
        <v>39</v>
      </c>
      <c r="Y508" s="6">
        <f>COUNTIFS(Table1[MTN Device],Table1[[#This Row],[MTN Device]],Table1[Customer Churn Status],"Yes")/COUNTIF(Table1[MTN Device],Table1[[#This Row],[MTN Device]])</f>
        <v>0.26754385964912281</v>
      </c>
      <c r="Z508">
        <f>IF(Table1[[#This Row],[Customer Churn Status]]="Yes", 1, 0)</f>
        <v>0</v>
      </c>
      <c r="AA508" t="str">
        <f>IF(Table1[[#This Row],[Reasons for Churn]]= "No reason", "No Reason", "Churned")</f>
        <v>No Reason</v>
      </c>
      <c r="AB508" t="s">
        <v>1083</v>
      </c>
      <c r="AC508">
        <f t="shared" si="7"/>
        <v>70</v>
      </c>
    </row>
    <row r="509" spans="1:29" x14ac:dyDescent="0.25">
      <c r="A509" t="s">
        <v>606</v>
      </c>
      <c r="B509" t="s">
        <v>607</v>
      </c>
      <c r="C509" s="1">
        <v>45689</v>
      </c>
      <c r="D509">
        <v>33</v>
      </c>
      <c r="E509" t="str">
        <f>IF(Table1[[#This Row],[Age]]&lt;=19,"Teenager",
 IF(Table1[[#This Row],[Age]]&lt;=29,"Young Adult",
 IF(Table1[[#This Row],[Age]]&lt;=39,"Adult",
 IF(Table1[[#This Row],[Age]]&lt;=54,"Middle-Aged Adult",
 IF(Table1[[#This Row],[Age]]&lt;=64,"Pre-Retirement",
 "Senior/Retiree")))))</f>
        <v>Adult</v>
      </c>
      <c r="F509" t="s">
        <v>189</v>
      </c>
      <c r="G509" t="e">
        <f>VLOOKUP(Table1[[#This Row],[State]],#REF!,2,FALSE)</f>
        <v>#REF!</v>
      </c>
      <c r="H509" t="s">
        <v>29</v>
      </c>
      <c r="I509">
        <f>COUNTIF(A:A,Table1[[#This Row],[Customer ID]])</f>
        <v>3</v>
      </c>
      <c r="J509" t="str">
        <f>IF(Table1[[#This Row],[Device Count]]&gt;1,"Multiple Devices", "Single Device")</f>
        <v>Multiple Devices</v>
      </c>
      <c r="K509" t="s">
        <v>21</v>
      </c>
      <c r="L509" s="26">
        <v>1</v>
      </c>
      <c r="M509" t="s">
        <v>37</v>
      </c>
      <c r="N509">
        <v>58</v>
      </c>
      <c r="O50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09" t="s">
        <v>40</v>
      </c>
      <c r="Q509" s="2">
        <v>500</v>
      </c>
      <c r="R509">
        <v>7</v>
      </c>
      <c r="S509" s="3">
        <v>3500</v>
      </c>
      <c r="T509" s="3">
        <f>SUMIF(A:A,Table1[[#This Row],[Customer ID]],S:S)</f>
        <v>2606500</v>
      </c>
      <c r="U509" s="3" t="str" cm="1">
        <f t="array" ref="U509">_xlfn.SWITCH(TRUE,
Table1[[#This Row],[Total user revenue]]&gt;=1500000,"High-Premium",
Table1[[#This Row],[Total user revenue]]&gt;=500000,"Premium",
Table1[[#This Row],[Total user revenue]]&gt;=100000,"Standard",
"Basic")</f>
        <v>High-Premium</v>
      </c>
      <c r="V509" s="32">
        <f>SUMIF(A:A,Table1[[#This Row],[Customer ID]],W:W)</f>
        <v>345.51</v>
      </c>
      <c r="W509">
        <v>189.48</v>
      </c>
      <c r="X509" t="s">
        <v>24</v>
      </c>
      <c r="Y509" s="6">
        <f>COUNTIFS(Table1[MTN Device],Table1[[#This Row],[MTN Device]],Table1[Customer Churn Status],"Yes")/COUNTIF(Table1[MTN Device],Table1[[#This Row],[MTN Device]])</f>
        <v>0.3122923588039867</v>
      </c>
      <c r="Z509">
        <f>IF(Table1[[#This Row],[Customer Churn Status]]="Yes", 1, 0)</f>
        <v>1</v>
      </c>
      <c r="AA509" t="str">
        <f>IF(Table1[[#This Row],[Reasons for Churn]]= "No reason", "No Reason", "Churned")</f>
        <v>Churned</v>
      </c>
      <c r="AB509" t="s">
        <v>265</v>
      </c>
      <c r="AC509">
        <f t="shared" si="7"/>
        <v>75</v>
      </c>
    </row>
    <row r="510" spans="1:29" x14ac:dyDescent="0.25">
      <c r="A510" t="s">
        <v>606</v>
      </c>
      <c r="B510" t="s">
        <v>607</v>
      </c>
      <c r="C510" s="1">
        <v>45689</v>
      </c>
      <c r="D510">
        <v>33</v>
      </c>
      <c r="E510" t="str">
        <f>IF(Table1[[#This Row],[Age]]&lt;=19,"Teenager",
 IF(Table1[[#This Row],[Age]]&lt;=29,"Young Adult",
 IF(Table1[[#This Row],[Age]]&lt;=39,"Adult",
 IF(Table1[[#This Row],[Age]]&lt;=54,"Middle-Aged Adult",
 IF(Table1[[#This Row],[Age]]&lt;=64,"Pre-Retirement",
 "Senior/Retiree")))))</f>
        <v>Adult</v>
      </c>
      <c r="F510" t="s">
        <v>189</v>
      </c>
      <c r="G510" t="e">
        <f>VLOOKUP(Table1[[#This Row],[State]],#REF!,2,FALSE)</f>
        <v>#REF!</v>
      </c>
      <c r="H510" t="s">
        <v>36</v>
      </c>
      <c r="I510">
        <f>COUNTIF(A:A,Table1[[#This Row],[Customer ID]])</f>
        <v>3</v>
      </c>
      <c r="J510" t="str">
        <f>IF(Table1[[#This Row],[Device Count]]&gt;1,"Multiple Devices", "Single Device")</f>
        <v>Multiple Devices</v>
      </c>
      <c r="K510" t="s">
        <v>21</v>
      </c>
      <c r="L510" s="26">
        <v>1</v>
      </c>
      <c r="M510" t="s">
        <v>37</v>
      </c>
      <c r="N510">
        <v>58</v>
      </c>
      <c r="O5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10" t="s">
        <v>57</v>
      </c>
      <c r="Q510" s="2">
        <v>150000</v>
      </c>
      <c r="R510">
        <v>16</v>
      </c>
      <c r="S510" s="3">
        <v>2400000</v>
      </c>
      <c r="T510" s="3">
        <f>SUMIF(A:A,Table1[[#This Row],[Customer ID]],S:S)</f>
        <v>2606500</v>
      </c>
      <c r="U510" s="3" t="str" cm="1">
        <f t="array" ref="U510">_xlfn.SWITCH(TRUE,
Table1[[#This Row],[Total user revenue]]&gt;=1500000,"High-Premium",
Table1[[#This Row],[Total user revenue]]&gt;=500000,"Premium",
Table1[[#This Row],[Total user revenue]]&gt;=100000,"Standard",
"Basic")</f>
        <v>High-Premium</v>
      </c>
      <c r="V510" s="32">
        <f>SUMIF(A:A,Table1[[#This Row],[Customer ID]],W:W)</f>
        <v>345.51</v>
      </c>
      <c r="W510">
        <v>121.5</v>
      </c>
      <c r="X510" t="s">
        <v>24</v>
      </c>
      <c r="Y510" s="6">
        <f>COUNTIFS(Table1[MTN Device],Table1[[#This Row],[MTN Device]],Table1[Customer Churn Status],"Yes")/COUNTIF(Table1[MTN Device],Table1[[#This Row],[MTN Device]])</f>
        <v>0.27947598253275108</v>
      </c>
      <c r="Z510">
        <f>IF(Table1[[#This Row],[Customer Churn Status]]="Yes", 1, 0)</f>
        <v>1</v>
      </c>
      <c r="AA510" t="str">
        <f>IF(Table1[[#This Row],[Reasons for Churn]]= "No reason", "No Reason", "Churned")</f>
        <v>Churned</v>
      </c>
      <c r="AB510" t="s">
        <v>265</v>
      </c>
      <c r="AC510">
        <f t="shared" si="7"/>
        <v>75</v>
      </c>
    </row>
    <row r="511" spans="1:29" x14ac:dyDescent="0.25">
      <c r="A511" t="s">
        <v>606</v>
      </c>
      <c r="B511" t="s">
        <v>607</v>
      </c>
      <c r="C511" s="1">
        <v>45689</v>
      </c>
      <c r="D511">
        <v>33</v>
      </c>
      <c r="E511" t="str">
        <f>IF(Table1[[#This Row],[Age]]&lt;=19,"Teenager",
 IF(Table1[[#This Row],[Age]]&lt;=29,"Young Adult",
 IF(Table1[[#This Row],[Age]]&lt;=39,"Adult",
 IF(Table1[[#This Row],[Age]]&lt;=54,"Middle-Aged Adult",
 IF(Table1[[#This Row],[Age]]&lt;=64,"Pre-Retirement",
 "Senior/Retiree")))))</f>
        <v>Adult</v>
      </c>
      <c r="F511" t="s">
        <v>189</v>
      </c>
      <c r="G511" t="e">
        <f>VLOOKUP(Table1[[#This Row],[State]],#REF!,2,FALSE)</f>
        <v>#REF!</v>
      </c>
      <c r="H511" t="s">
        <v>41</v>
      </c>
      <c r="I511">
        <f>COUNTIF(A:A,Table1[[#This Row],[Customer ID]])</f>
        <v>3</v>
      </c>
      <c r="J511" t="str">
        <f>IF(Table1[[#This Row],[Device Count]]&gt;1,"Multiple Devices", "Single Device")</f>
        <v>Multiple Devices</v>
      </c>
      <c r="K511" t="s">
        <v>21</v>
      </c>
      <c r="L511" s="26">
        <v>1</v>
      </c>
      <c r="M511" t="s">
        <v>37</v>
      </c>
      <c r="N511">
        <v>58</v>
      </c>
      <c r="O5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11" t="s">
        <v>71</v>
      </c>
      <c r="Q511" s="2">
        <v>14500</v>
      </c>
      <c r="R511">
        <v>14</v>
      </c>
      <c r="S511" s="3">
        <v>203000</v>
      </c>
      <c r="T511" s="3">
        <f>SUMIF(A:A,Table1[[#This Row],[Customer ID]],S:S)</f>
        <v>2606500</v>
      </c>
      <c r="U511" s="3" t="str" cm="1">
        <f t="array" ref="U511">_xlfn.SWITCH(TRUE,
Table1[[#This Row],[Total user revenue]]&gt;=1500000,"High-Premium",
Table1[[#This Row],[Total user revenue]]&gt;=500000,"Premium",
Table1[[#This Row],[Total user revenue]]&gt;=100000,"Standard",
"Basic")</f>
        <v>High-Premium</v>
      </c>
      <c r="V511" s="32">
        <f>SUMIF(A:A,Table1[[#This Row],[Customer ID]],W:W)</f>
        <v>345.51</v>
      </c>
      <c r="W511">
        <v>34.53</v>
      </c>
      <c r="X511" t="s">
        <v>24</v>
      </c>
      <c r="Y511" s="6">
        <f>COUNTIFS(Table1[MTN Device],Table1[[#This Row],[MTN Device]],Table1[Customer Churn Status],"Yes")/COUNTIF(Table1[MTN Device],Table1[[#This Row],[MTN Device]])</f>
        <v>0.26754385964912281</v>
      </c>
      <c r="Z511">
        <f>IF(Table1[[#This Row],[Customer Churn Status]]="Yes", 1, 0)</f>
        <v>1</v>
      </c>
      <c r="AA511" t="str">
        <f>IF(Table1[[#This Row],[Reasons for Churn]]= "No reason", "No Reason", "Churned")</f>
        <v>Churned</v>
      </c>
      <c r="AB511" t="s">
        <v>265</v>
      </c>
      <c r="AC511">
        <f t="shared" si="7"/>
        <v>75</v>
      </c>
    </row>
    <row r="512" spans="1:29" x14ac:dyDescent="0.25">
      <c r="A512" t="s">
        <v>608</v>
      </c>
      <c r="B512" t="s">
        <v>609</v>
      </c>
      <c r="C512" s="1">
        <v>45717</v>
      </c>
      <c r="D512">
        <v>39</v>
      </c>
      <c r="E512" t="str">
        <f>IF(Table1[[#This Row],[Age]]&lt;=19,"Teenager",
 IF(Table1[[#This Row],[Age]]&lt;=29,"Young Adult",
 IF(Table1[[#This Row],[Age]]&lt;=39,"Adult",
 IF(Table1[[#This Row],[Age]]&lt;=54,"Middle-Aged Adult",
 IF(Table1[[#This Row],[Age]]&lt;=64,"Pre-Retirement",
 "Senior/Retiree")))))</f>
        <v>Adult</v>
      </c>
      <c r="F512" t="s">
        <v>189</v>
      </c>
      <c r="G512" t="e">
        <f>VLOOKUP(Table1[[#This Row],[State]],#REF!,2,FALSE)</f>
        <v>#REF!</v>
      </c>
      <c r="H512" t="s">
        <v>20</v>
      </c>
      <c r="I512">
        <f>COUNTIF(A:A,Table1[[#This Row],[Customer ID]])</f>
        <v>1</v>
      </c>
      <c r="J512" t="str">
        <f>IF(Table1[[#This Row],[Device Count]]&gt;1,"Multiple Devices", "Single Device")</f>
        <v>Single Device</v>
      </c>
      <c r="K512" t="s">
        <v>30</v>
      </c>
      <c r="L512" s="26">
        <v>4</v>
      </c>
      <c r="M512" t="s">
        <v>114</v>
      </c>
      <c r="N512">
        <v>11</v>
      </c>
      <c r="O5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512" t="s">
        <v>23</v>
      </c>
      <c r="Q512" s="2">
        <v>35000</v>
      </c>
      <c r="R512">
        <v>4</v>
      </c>
      <c r="S512" s="3">
        <v>140000</v>
      </c>
      <c r="T512" s="3">
        <f>SUMIF(A:A,Table1[[#This Row],[Customer ID]],S:S)</f>
        <v>140000</v>
      </c>
      <c r="U512" s="3" t="str" cm="1">
        <f t="array" ref="U512">_xlfn.SWITCH(TRUE,
Table1[[#This Row],[Total user revenue]]&gt;=1500000,"High-Premium",
Table1[[#This Row],[Total user revenue]]&gt;=500000,"Premium",
Table1[[#This Row],[Total user revenue]]&gt;=100000,"Standard",
"Basic")</f>
        <v>Standard</v>
      </c>
      <c r="V512" s="32">
        <f>SUMIF(A:A,Table1[[#This Row],[Customer ID]],W:W)</f>
        <v>77.400000000000006</v>
      </c>
      <c r="W512">
        <v>77.400000000000006</v>
      </c>
      <c r="X512" t="s">
        <v>39</v>
      </c>
      <c r="Y512" s="6">
        <f>COUNTIFS(Table1[MTN Device],Table1[[#This Row],[MTN Device]],Table1[Customer Churn Status],"Yes")/COUNTIF(Table1[MTN Device],Table1[[#This Row],[MTN Device]])</f>
        <v>0.30092592592592593</v>
      </c>
      <c r="Z512">
        <f>IF(Table1[[#This Row],[Customer Churn Status]]="Yes", 1, 0)</f>
        <v>0</v>
      </c>
      <c r="AA512" t="str">
        <f>IF(Table1[[#This Row],[Reasons for Churn]]= "No reason", "No Reason", "Churned")</f>
        <v>No Reason</v>
      </c>
      <c r="AB512" t="s">
        <v>1083</v>
      </c>
      <c r="AC512">
        <f t="shared" si="7"/>
        <v>35</v>
      </c>
    </row>
    <row r="513" spans="1:29" x14ac:dyDescent="0.25">
      <c r="A513" t="s">
        <v>610</v>
      </c>
      <c r="B513" t="s">
        <v>611</v>
      </c>
      <c r="C513" s="1">
        <v>45689</v>
      </c>
      <c r="D513">
        <v>41</v>
      </c>
      <c r="E513" t="str">
        <f>IF(Table1[[#This Row],[Age]]&lt;=19,"Teenager",
 IF(Table1[[#This Row],[Age]]&lt;=29,"Young Adult",
 IF(Table1[[#This Row],[Age]]&lt;=39,"Adult",
 IF(Table1[[#This Row],[Age]]&lt;=54,"Middle-Aged Adult",
 IF(Table1[[#This Row],[Age]]&lt;=64,"Pre-Retirement",
 "Senior/Retiree")))))</f>
        <v>Middle-Aged Adult</v>
      </c>
      <c r="F513" t="s">
        <v>75</v>
      </c>
      <c r="G513" t="e">
        <f>VLOOKUP(Table1[[#This Row],[State]],#REF!,2,FALSE)</f>
        <v>#REF!</v>
      </c>
      <c r="H513" t="s">
        <v>41</v>
      </c>
      <c r="I513">
        <f>COUNTIF(A:A,Table1[[#This Row],[Customer ID]])</f>
        <v>3</v>
      </c>
      <c r="J513" t="str">
        <f>IF(Table1[[#This Row],[Device Count]]&gt;1,"Multiple Devices", "Single Device")</f>
        <v>Multiple Devices</v>
      </c>
      <c r="K513" t="s">
        <v>30</v>
      </c>
      <c r="L513" s="26">
        <v>5</v>
      </c>
      <c r="M513" t="s">
        <v>55</v>
      </c>
      <c r="N513">
        <v>53</v>
      </c>
      <c r="O5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13" t="s">
        <v>42</v>
      </c>
      <c r="Q513" s="2">
        <v>9000</v>
      </c>
      <c r="R513">
        <v>5</v>
      </c>
      <c r="S513" s="3">
        <v>45000</v>
      </c>
      <c r="T513" s="3">
        <f>SUMIF(A:A,Table1[[#This Row],[Customer ID]],S:S)</f>
        <v>184000</v>
      </c>
      <c r="U513" s="3" t="str" cm="1">
        <f t="array" ref="U513">_xlfn.SWITCH(TRUE,
Table1[[#This Row],[Total user revenue]]&gt;=1500000,"High-Premium",
Table1[[#This Row],[Total user revenue]]&gt;=500000,"Premium",
Table1[[#This Row],[Total user revenue]]&gt;=100000,"Standard",
"Basic")</f>
        <v>Standard</v>
      </c>
      <c r="V513" s="32">
        <f>SUMIF(A:A,Table1[[#This Row],[Customer ID]],W:W)</f>
        <v>360.59</v>
      </c>
      <c r="W513">
        <v>96.71</v>
      </c>
      <c r="X513" t="s">
        <v>24</v>
      </c>
      <c r="Y513" s="6">
        <f>COUNTIFS(Table1[MTN Device],Table1[[#This Row],[MTN Device]],Table1[Customer Churn Status],"Yes")/COUNTIF(Table1[MTN Device],Table1[[#This Row],[MTN Device]])</f>
        <v>0.26754385964912281</v>
      </c>
      <c r="Z513">
        <f>IF(Table1[[#This Row],[Customer Churn Status]]="Yes", 1, 0)</f>
        <v>1</v>
      </c>
      <c r="AA513" t="str">
        <f>IF(Table1[[#This Row],[Reasons for Churn]]= "No reason", "No Reason", "Churned")</f>
        <v>Churned</v>
      </c>
      <c r="AB513" t="s">
        <v>167</v>
      </c>
      <c r="AC513">
        <f t="shared" si="7"/>
        <v>30</v>
      </c>
    </row>
    <row r="514" spans="1:29" x14ac:dyDescent="0.25">
      <c r="A514" t="s">
        <v>610</v>
      </c>
      <c r="B514" t="s">
        <v>611</v>
      </c>
      <c r="C514" s="1">
        <v>45689</v>
      </c>
      <c r="D514">
        <v>41</v>
      </c>
      <c r="E514" t="str">
        <f>IF(Table1[[#This Row],[Age]]&lt;=19,"Teenager",
 IF(Table1[[#This Row],[Age]]&lt;=29,"Young Adult",
 IF(Table1[[#This Row],[Age]]&lt;=39,"Adult",
 IF(Table1[[#This Row],[Age]]&lt;=54,"Middle-Aged Adult",
 IF(Table1[[#This Row],[Age]]&lt;=64,"Pre-Retirement",
 "Senior/Retiree")))))</f>
        <v>Middle-Aged Adult</v>
      </c>
      <c r="F514" t="s">
        <v>75</v>
      </c>
      <c r="G514" t="e">
        <f>VLOOKUP(Table1[[#This Row],[State]],#REF!,2,FALSE)</f>
        <v>#REF!</v>
      </c>
      <c r="H514" t="s">
        <v>36</v>
      </c>
      <c r="I514">
        <f>COUNTIF(A:A,Table1[[#This Row],[Customer ID]])</f>
        <v>3</v>
      </c>
      <c r="J514" t="str">
        <f>IF(Table1[[#This Row],[Device Count]]&gt;1,"Multiple Devices", "Single Device")</f>
        <v>Multiple Devices</v>
      </c>
      <c r="K514" t="s">
        <v>30</v>
      </c>
      <c r="L514" s="26">
        <v>5</v>
      </c>
      <c r="M514" t="s">
        <v>55</v>
      </c>
      <c r="N514">
        <v>53</v>
      </c>
      <c r="O5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14" t="s">
        <v>42</v>
      </c>
      <c r="Q514" s="2">
        <v>9000</v>
      </c>
      <c r="R514">
        <v>14</v>
      </c>
      <c r="S514" s="3">
        <v>126000</v>
      </c>
      <c r="T514" s="3">
        <f>SUMIF(A:A,Table1[[#This Row],[Customer ID]],S:S)</f>
        <v>184000</v>
      </c>
      <c r="U514" s="3" t="str" cm="1">
        <f t="array" ref="U514">_xlfn.SWITCH(TRUE,
Table1[[#This Row],[Total user revenue]]&gt;=1500000,"High-Premium",
Table1[[#This Row],[Total user revenue]]&gt;=500000,"Premium",
Table1[[#This Row],[Total user revenue]]&gt;=100000,"Standard",
"Basic")</f>
        <v>Standard</v>
      </c>
      <c r="V514" s="32">
        <f>SUMIF(A:A,Table1[[#This Row],[Customer ID]],W:W)</f>
        <v>360.59</v>
      </c>
      <c r="W514">
        <v>179.45</v>
      </c>
      <c r="X514" t="s">
        <v>24</v>
      </c>
      <c r="Y514" s="6">
        <f>COUNTIFS(Table1[MTN Device],Table1[[#This Row],[MTN Device]],Table1[Customer Churn Status],"Yes")/COUNTIF(Table1[MTN Device],Table1[[#This Row],[MTN Device]])</f>
        <v>0.27947598253275108</v>
      </c>
      <c r="Z514">
        <f>IF(Table1[[#This Row],[Customer Churn Status]]="Yes", 1, 0)</f>
        <v>1</v>
      </c>
      <c r="AA514" t="str">
        <f>IF(Table1[[#This Row],[Reasons for Churn]]= "No reason", "No Reason", "Churned")</f>
        <v>Churned</v>
      </c>
      <c r="AB514" t="s">
        <v>167</v>
      </c>
      <c r="AC514">
        <f t="shared" ref="AC514:AC577" si="8">IF(L514=1,50,IF(L514=2,40,IF(L514=3,20,IF(L514=4,10,IF(L514=5,5,0)))))
+ IF(N514&lt;=3,30,IF(N514&lt;=12,20,IF(N514&lt;=24,10,5)))
+ IF(I514&gt;=3,10,5)
+ IF(V514&gt;150,10,0)</f>
        <v>30</v>
      </c>
    </row>
    <row r="515" spans="1:29" x14ac:dyDescent="0.25">
      <c r="A515" t="s">
        <v>610</v>
      </c>
      <c r="B515" t="s">
        <v>611</v>
      </c>
      <c r="C515" s="1">
        <v>45689</v>
      </c>
      <c r="D515">
        <v>41</v>
      </c>
      <c r="E515" t="str">
        <f>IF(Table1[[#This Row],[Age]]&lt;=19,"Teenager",
 IF(Table1[[#This Row],[Age]]&lt;=29,"Young Adult",
 IF(Table1[[#This Row],[Age]]&lt;=39,"Adult",
 IF(Table1[[#This Row],[Age]]&lt;=54,"Middle-Aged Adult",
 IF(Table1[[#This Row],[Age]]&lt;=64,"Pre-Retirement",
 "Senior/Retiree")))))</f>
        <v>Middle-Aged Adult</v>
      </c>
      <c r="F515" t="s">
        <v>75</v>
      </c>
      <c r="G515" t="e">
        <f>VLOOKUP(Table1[[#This Row],[State]],#REF!,2,FALSE)</f>
        <v>#REF!</v>
      </c>
      <c r="H515" t="s">
        <v>29</v>
      </c>
      <c r="I515">
        <f>COUNTIF(A:A,Table1[[#This Row],[Customer ID]])</f>
        <v>3</v>
      </c>
      <c r="J515" t="str">
        <f>IF(Table1[[#This Row],[Device Count]]&gt;1,"Multiple Devices", "Single Device")</f>
        <v>Multiple Devices</v>
      </c>
      <c r="K515" t="s">
        <v>30</v>
      </c>
      <c r="L515" s="26">
        <v>5</v>
      </c>
      <c r="M515" t="s">
        <v>55</v>
      </c>
      <c r="N515">
        <v>53</v>
      </c>
      <c r="O5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15" t="s">
        <v>193</v>
      </c>
      <c r="Q515" s="2">
        <v>6500</v>
      </c>
      <c r="R515">
        <v>2</v>
      </c>
      <c r="S515" s="3">
        <v>13000</v>
      </c>
      <c r="T515" s="3">
        <f>SUMIF(A:A,Table1[[#This Row],[Customer ID]],S:S)</f>
        <v>184000</v>
      </c>
      <c r="U515" s="3" t="str" cm="1">
        <f t="array" ref="U515">_xlfn.SWITCH(TRUE,
Table1[[#This Row],[Total user revenue]]&gt;=1500000,"High-Premium",
Table1[[#This Row],[Total user revenue]]&gt;=500000,"Premium",
Table1[[#This Row],[Total user revenue]]&gt;=100000,"Standard",
"Basic")</f>
        <v>Standard</v>
      </c>
      <c r="V515" s="32">
        <f>SUMIF(A:A,Table1[[#This Row],[Customer ID]],W:W)</f>
        <v>360.59</v>
      </c>
      <c r="W515">
        <v>84.43</v>
      </c>
      <c r="X515" t="s">
        <v>24</v>
      </c>
      <c r="Y515" s="6">
        <f>COUNTIFS(Table1[MTN Device],Table1[[#This Row],[MTN Device]],Table1[Customer Churn Status],"Yes")/COUNTIF(Table1[MTN Device],Table1[[#This Row],[MTN Device]])</f>
        <v>0.3122923588039867</v>
      </c>
      <c r="Z515">
        <f>IF(Table1[[#This Row],[Customer Churn Status]]="Yes", 1, 0)</f>
        <v>1</v>
      </c>
      <c r="AA515" t="str">
        <f>IF(Table1[[#This Row],[Reasons for Churn]]= "No reason", "No Reason", "Churned")</f>
        <v>Churned</v>
      </c>
      <c r="AB515" t="s">
        <v>167</v>
      </c>
      <c r="AC515">
        <f t="shared" si="8"/>
        <v>30</v>
      </c>
    </row>
    <row r="516" spans="1:29" x14ac:dyDescent="0.25">
      <c r="A516" t="s">
        <v>612</v>
      </c>
      <c r="B516" t="s">
        <v>613</v>
      </c>
      <c r="C516" s="1">
        <v>45689</v>
      </c>
      <c r="D516">
        <v>70</v>
      </c>
      <c r="E516" t="str">
        <f>IF(Table1[[#This Row],[Age]]&lt;=19,"Teenager",
 IF(Table1[[#This Row],[Age]]&lt;=29,"Young Adult",
 IF(Table1[[#This Row],[Age]]&lt;=39,"Adult",
 IF(Table1[[#This Row],[Age]]&lt;=54,"Middle-Aged Adult",
 IF(Table1[[#This Row],[Age]]&lt;=64,"Pre-Retirement",
 "Senior/Retiree")))))</f>
        <v>Senior/Retiree</v>
      </c>
      <c r="F516" t="s">
        <v>113</v>
      </c>
      <c r="G516" t="e">
        <f>VLOOKUP(Table1[[#This Row],[State]],#REF!,2,FALSE)</f>
        <v>#REF!</v>
      </c>
      <c r="H516" t="s">
        <v>41</v>
      </c>
      <c r="I516">
        <f>COUNTIF(A:A,Table1[[#This Row],[Customer ID]])</f>
        <v>3</v>
      </c>
      <c r="J516" t="str">
        <f>IF(Table1[[#This Row],[Device Count]]&gt;1,"Multiple Devices", "Single Device")</f>
        <v>Multiple Devices</v>
      </c>
      <c r="K516" t="s">
        <v>30</v>
      </c>
      <c r="L516" s="26">
        <v>3</v>
      </c>
      <c r="M516" t="s">
        <v>50</v>
      </c>
      <c r="N516">
        <v>51</v>
      </c>
      <c r="O5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16" t="s">
        <v>65</v>
      </c>
      <c r="Q516" s="2">
        <v>30000</v>
      </c>
      <c r="R516">
        <v>8</v>
      </c>
      <c r="S516" s="3">
        <v>240000</v>
      </c>
      <c r="T516" s="3">
        <f>SUMIF(A:A,Table1[[#This Row],[Customer ID]],S:S)</f>
        <v>535500</v>
      </c>
      <c r="U516" s="3" t="str" cm="1">
        <f t="array" ref="U516">_xlfn.SWITCH(TRUE,
Table1[[#This Row],[Total user revenue]]&gt;=1500000,"High-Premium",
Table1[[#This Row],[Total user revenue]]&gt;=500000,"Premium",
Table1[[#This Row],[Total user revenue]]&gt;=100000,"Standard",
"Basic")</f>
        <v>Premium</v>
      </c>
      <c r="V516" s="32">
        <f>SUMIF(A:A,Table1[[#This Row],[Customer ID]],W:W)</f>
        <v>204.63</v>
      </c>
      <c r="W516">
        <v>95.69</v>
      </c>
      <c r="X516" t="s">
        <v>39</v>
      </c>
      <c r="Y516" s="6">
        <f>COUNTIFS(Table1[MTN Device],Table1[[#This Row],[MTN Device]],Table1[Customer Churn Status],"Yes")/COUNTIF(Table1[MTN Device],Table1[[#This Row],[MTN Device]])</f>
        <v>0.26754385964912281</v>
      </c>
      <c r="Z516">
        <f>IF(Table1[[#This Row],[Customer Churn Status]]="Yes", 1, 0)</f>
        <v>0</v>
      </c>
      <c r="AA516" t="str">
        <f>IF(Table1[[#This Row],[Reasons for Churn]]= "No reason", "No Reason", "Churned")</f>
        <v>No Reason</v>
      </c>
      <c r="AB516" t="s">
        <v>1083</v>
      </c>
      <c r="AC516">
        <f t="shared" si="8"/>
        <v>45</v>
      </c>
    </row>
    <row r="517" spans="1:29" x14ac:dyDescent="0.25">
      <c r="A517" t="s">
        <v>612</v>
      </c>
      <c r="B517" t="s">
        <v>613</v>
      </c>
      <c r="C517" s="1">
        <v>45689</v>
      </c>
      <c r="D517">
        <v>70</v>
      </c>
      <c r="E517" t="str">
        <f>IF(Table1[[#This Row],[Age]]&lt;=19,"Teenager",
 IF(Table1[[#This Row],[Age]]&lt;=29,"Young Adult",
 IF(Table1[[#This Row],[Age]]&lt;=39,"Adult",
 IF(Table1[[#This Row],[Age]]&lt;=54,"Middle-Aged Adult",
 IF(Table1[[#This Row],[Age]]&lt;=64,"Pre-Retirement",
 "Senior/Retiree")))))</f>
        <v>Senior/Retiree</v>
      </c>
      <c r="F517" t="s">
        <v>113</v>
      </c>
      <c r="G517" t="e">
        <f>VLOOKUP(Table1[[#This Row],[State]],#REF!,2,FALSE)</f>
        <v>#REF!</v>
      </c>
      <c r="H517" t="s">
        <v>20</v>
      </c>
      <c r="I517">
        <f>COUNTIF(A:A,Table1[[#This Row],[Customer ID]])</f>
        <v>3</v>
      </c>
      <c r="J517" t="str">
        <f>IF(Table1[[#This Row],[Device Count]]&gt;1,"Multiple Devices", "Single Device")</f>
        <v>Multiple Devices</v>
      </c>
      <c r="K517" t="s">
        <v>30</v>
      </c>
      <c r="L517" s="26">
        <v>3</v>
      </c>
      <c r="M517" t="s">
        <v>50</v>
      </c>
      <c r="N517">
        <v>51</v>
      </c>
      <c r="O5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17" t="s">
        <v>58</v>
      </c>
      <c r="Q517" s="2">
        <v>16000</v>
      </c>
      <c r="R517">
        <v>18</v>
      </c>
      <c r="S517" s="3">
        <v>288000</v>
      </c>
      <c r="T517" s="3">
        <f>SUMIF(A:A,Table1[[#This Row],[Customer ID]],S:S)</f>
        <v>535500</v>
      </c>
      <c r="U517" s="3" t="str" cm="1">
        <f t="array" ref="U517">_xlfn.SWITCH(TRUE,
Table1[[#This Row],[Total user revenue]]&gt;=1500000,"High-Premium",
Table1[[#This Row],[Total user revenue]]&gt;=500000,"Premium",
Table1[[#This Row],[Total user revenue]]&gt;=100000,"Standard",
"Basic")</f>
        <v>Premium</v>
      </c>
      <c r="V517" s="32">
        <f>SUMIF(A:A,Table1[[#This Row],[Customer ID]],W:W)</f>
        <v>204.63</v>
      </c>
      <c r="W517">
        <v>57.01</v>
      </c>
      <c r="X517" t="s">
        <v>39</v>
      </c>
      <c r="Y517" s="6">
        <f>COUNTIFS(Table1[MTN Device],Table1[[#This Row],[MTN Device]],Table1[Customer Churn Status],"Yes")/COUNTIF(Table1[MTN Device],Table1[[#This Row],[MTN Device]])</f>
        <v>0.30092592592592593</v>
      </c>
      <c r="Z517">
        <f>IF(Table1[[#This Row],[Customer Churn Status]]="Yes", 1, 0)</f>
        <v>0</v>
      </c>
      <c r="AA517" t="str">
        <f>IF(Table1[[#This Row],[Reasons for Churn]]= "No reason", "No Reason", "Churned")</f>
        <v>No Reason</v>
      </c>
      <c r="AB517" t="s">
        <v>1083</v>
      </c>
      <c r="AC517">
        <f t="shared" si="8"/>
        <v>45</v>
      </c>
    </row>
    <row r="518" spans="1:29" x14ac:dyDescent="0.25">
      <c r="A518" t="s">
        <v>612</v>
      </c>
      <c r="B518" t="s">
        <v>613</v>
      </c>
      <c r="C518" s="1">
        <v>45689</v>
      </c>
      <c r="D518">
        <v>70</v>
      </c>
      <c r="E518" t="str">
        <f>IF(Table1[[#This Row],[Age]]&lt;=19,"Teenager",
 IF(Table1[[#This Row],[Age]]&lt;=29,"Young Adult",
 IF(Table1[[#This Row],[Age]]&lt;=39,"Adult",
 IF(Table1[[#This Row],[Age]]&lt;=54,"Middle-Aged Adult",
 IF(Table1[[#This Row],[Age]]&lt;=64,"Pre-Retirement",
 "Senior/Retiree")))))</f>
        <v>Senior/Retiree</v>
      </c>
      <c r="F518" t="s">
        <v>113</v>
      </c>
      <c r="G518" t="e">
        <f>VLOOKUP(Table1[[#This Row],[State]],#REF!,2,FALSE)</f>
        <v>#REF!</v>
      </c>
      <c r="H518" t="s">
        <v>29</v>
      </c>
      <c r="I518">
        <f>COUNTIF(A:A,Table1[[#This Row],[Customer ID]])</f>
        <v>3</v>
      </c>
      <c r="J518" t="str">
        <f>IF(Table1[[#This Row],[Device Count]]&gt;1,"Multiple Devices", "Single Device")</f>
        <v>Multiple Devices</v>
      </c>
      <c r="K518" t="s">
        <v>30</v>
      </c>
      <c r="L518" s="26">
        <v>3</v>
      </c>
      <c r="M518" t="s">
        <v>50</v>
      </c>
      <c r="N518">
        <v>51</v>
      </c>
      <c r="O5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18" t="s">
        <v>87</v>
      </c>
      <c r="Q518" s="2">
        <v>7500</v>
      </c>
      <c r="R518">
        <v>1</v>
      </c>
      <c r="S518" s="3">
        <v>7500</v>
      </c>
      <c r="T518" s="3">
        <f>SUMIF(A:A,Table1[[#This Row],[Customer ID]],S:S)</f>
        <v>535500</v>
      </c>
      <c r="U518" s="3" t="str" cm="1">
        <f t="array" ref="U518">_xlfn.SWITCH(TRUE,
Table1[[#This Row],[Total user revenue]]&gt;=1500000,"High-Premium",
Table1[[#This Row],[Total user revenue]]&gt;=500000,"Premium",
Table1[[#This Row],[Total user revenue]]&gt;=100000,"Standard",
"Basic")</f>
        <v>Premium</v>
      </c>
      <c r="V518" s="32">
        <f>SUMIF(A:A,Table1[[#This Row],[Customer ID]],W:W)</f>
        <v>204.63</v>
      </c>
      <c r="W518">
        <v>51.93</v>
      </c>
      <c r="X518" t="s">
        <v>39</v>
      </c>
      <c r="Y518" s="6">
        <f>COUNTIFS(Table1[MTN Device],Table1[[#This Row],[MTN Device]],Table1[Customer Churn Status],"Yes")/COUNTIF(Table1[MTN Device],Table1[[#This Row],[MTN Device]])</f>
        <v>0.3122923588039867</v>
      </c>
      <c r="Z518">
        <f>IF(Table1[[#This Row],[Customer Churn Status]]="Yes", 1, 0)</f>
        <v>0</v>
      </c>
      <c r="AA518" t="str">
        <f>IF(Table1[[#This Row],[Reasons for Churn]]= "No reason", "No Reason", "Churned")</f>
        <v>No Reason</v>
      </c>
      <c r="AB518" t="s">
        <v>1083</v>
      </c>
      <c r="AC518">
        <f t="shared" si="8"/>
        <v>45</v>
      </c>
    </row>
    <row r="519" spans="1:29" x14ac:dyDescent="0.25">
      <c r="A519" t="s">
        <v>614</v>
      </c>
      <c r="B519" t="s">
        <v>333</v>
      </c>
      <c r="C519" s="1">
        <v>45689</v>
      </c>
      <c r="D519">
        <v>31</v>
      </c>
      <c r="E519" t="str">
        <f>IF(Table1[[#This Row],[Age]]&lt;=19,"Teenager",
 IF(Table1[[#This Row],[Age]]&lt;=29,"Young Adult",
 IF(Table1[[#This Row],[Age]]&lt;=39,"Adult",
 IF(Table1[[#This Row],[Age]]&lt;=54,"Middle-Aged Adult",
 IF(Table1[[#This Row],[Age]]&lt;=64,"Pre-Retirement",
 "Senior/Retiree")))))</f>
        <v>Adult</v>
      </c>
      <c r="F519" t="s">
        <v>75</v>
      </c>
      <c r="G519" t="e">
        <f>VLOOKUP(Table1[[#This Row],[State]],#REF!,2,FALSE)</f>
        <v>#REF!</v>
      </c>
      <c r="H519" t="s">
        <v>29</v>
      </c>
      <c r="I519">
        <f>COUNTIF(A:A,Table1[[#This Row],[Customer ID]])</f>
        <v>1</v>
      </c>
      <c r="J519" t="str">
        <f>IF(Table1[[#This Row],[Device Count]]&gt;1,"Multiple Devices", "Single Device")</f>
        <v>Single Device</v>
      </c>
      <c r="K519" t="s">
        <v>21</v>
      </c>
      <c r="L519" s="26">
        <v>3</v>
      </c>
      <c r="M519" t="s">
        <v>50</v>
      </c>
      <c r="N519">
        <v>25</v>
      </c>
      <c r="O5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19" t="s">
        <v>23</v>
      </c>
      <c r="Q519" s="2">
        <v>35000</v>
      </c>
      <c r="R519">
        <v>9</v>
      </c>
      <c r="S519" s="3">
        <v>315000</v>
      </c>
      <c r="T519" s="3">
        <f>SUMIF(A:A,Table1[[#This Row],[Customer ID]],S:S)</f>
        <v>315000</v>
      </c>
      <c r="U519" s="3" t="str" cm="1">
        <f t="array" ref="U519">_xlfn.SWITCH(TRUE,
Table1[[#This Row],[Total user revenue]]&gt;=1500000,"High-Premium",
Table1[[#This Row],[Total user revenue]]&gt;=500000,"Premium",
Table1[[#This Row],[Total user revenue]]&gt;=100000,"Standard",
"Basic")</f>
        <v>Standard</v>
      </c>
      <c r="V519" s="32">
        <f>SUMIF(A:A,Table1[[#This Row],[Customer ID]],W:W)</f>
        <v>130.49</v>
      </c>
      <c r="W519">
        <v>130.49</v>
      </c>
      <c r="X519" t="s">
        <v>39</v>
      </c>
      <c r="Y519" s="6">
        <f>COUNTIFS(Table1[MTN Device],Table1[[#This Row],[MTN Device]],Table1[Customer Churn Status],"Yes")/COUNTIF(Table1[MTN Device],Table1[[#This Row],[MTN Device]])</f>
        <v>0.3122923588039867</v>
      </c>
      <c r="Z519">
        <f>IF(Table1[[#This Row],[Customer Churn Status]]="Yes", 1, 0)</f>
        <v>0</v>
      </c>
      <c r="AA519" t="str">
        <f>IF(Table1[[#This Row],[Reasons for Churn]]= "No reason", "No Reason", "Churned")</f>
        <v>No Reason</v>
      </c>
      <c r="AB519" t="s">
        <v>1083</v>
      </c>
      <c r="AC519">
        <f t="shared" si="8"/>
        <v>30</v>
      </c>
    </row>
    <row r="520" spans="1:29" x14ac:dyDescent="0.25">
      <c r="A520" t="s">
        <v>615</v>
      </c>
      <c r="B520" t="s">
        <v>616</v>
      </c>
      <c r="C520" s="1">
        <v>45689</v>
      </c>
      <c r="D520">
        <v>70</v>
      </c>
      <c r="E520" t="str">
        <f>IF(Table1[[#This Row],[Age]]&lt;=19,"Teenager",
 IF(Table1[[#This Row],[Age]]&lt;=29,"Young Adult",
 IF(Table1[[#This Row],[Age]]&lt;=39,"Adult",
 IF(Table1[[#This Row],[Age]]&lt;=54,"Middle-Aged Adult",
 IF(Table1[[#This Row],[Age]]&lt;=64,"Pre-Retirement",
 "Senior/Retiree")))))</f>
        <v>Senior/Retiree</v>
      </c>
      <c r="F520" t="s">
        <v>45</v>
      </c>
      <c r="G520" t="e">
        <f>VLOOKUP(Table1[[#This Row],[State]],#REF!,2,FALSE)</f>
        <v>#REF!</v>
      </c>
      <c r="H520" t="s">
        <v>29</v>
      </c>
      <c r="I520">
        <f>COUNTIF(A:A,Table1[[#This Row],[Customer ID]])</f>
        <v>3</v>
      </c>
      <c r="J520" t="str">
        <f>IF(Table1[[#This Row],[Device Count]]&gt;1,"Multiple Devices", "Single Device")</f>
        <v>Multiple Devices</v>
      </c>
      <c r="K520" t="s">
        <v>30</v>
      </c>
      <c r="L520" s="26">
        <v>2</v>
      </c>
      <c r="M520" t="s">
        <v>22</v>
      </c>
      <c r="N520">
        <v>44</v>
      </c>
      <c r="O5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20" t="s">
        <v>193</v>
      </c>
      <c r="Q520" s="2">
        <v>6500</v>
      </c>
      <c r="R520">
        <v>9</v>
      </c>
      <c r="S520" s="3">
        <v>58500</v>
      </c>
      <c r="T520" s="3">
        <f>SUMIF(A:A,Table1[[#This Row],[Customer ID]],S:S)</f>
        <v>466500</v>
      </c>
      <c r="U520" s="3" t="str" cm="1">
        <f t="array" ref="U520">_xlfn.SWITCH(TRUE,
Table1[[#This Row],[Total user revenue]]&gt;=1500000,"High-Premium",
Table1[[#This Row],[Total user revenue]]&gt;=500000,"Premium",
Table1[[#This Row],[Total user revenue]]&gt;=100000,"Standard",
"Basic")</f>
        <v>Standard</v>
      </c>
      <c r="V520" s="32">
        <f>SUMIF(A:A,Table1[[#This Row],[Customer ID]],W:W)</f>
        <v>398.01</v>
      </c>
      <c r="W520">
        <v>111.2</v>
      </c>
      <c r="X520" t="s">
        <v>39</v>
      </c>
      <c r="Y520" s="6">
        <f>COUNTIFS(Table1[MTN Device],Table1[[#This Row],[MTN Device]],Table1[Customer Churn Status],"Yes")/COUNTIF(Table1[MTN Device],Table1[[#This Row],[MTN Device]])</f>
        <v>0.3122923588039867</v>
      </c>
      <c r="Z520">
        <f>IF(Table1[[#This Row],[Customer Churn Status]]="Yes", 1, 0)</f>
        <v>0</v>
      </c>
      <c r="AA520" t="str">
        <f>IF(Table1[[#This Row],[Reasons for Churn]]= "No reason", "No Reason", "Churned")</f>
        <v>No Reason</v>
      </c>
      <c r="AB520" t="s">
        <v>1083</v>
      </c>
      <c r="AC520">
        <f t="shared" si="8"/>
        <v>65</v>
      </c>
    </row>
    <row r="521" spans="1:29" x14ac:dyDescent="0.25">
      <c r="A521" t="s">
        <v>615</v>
      </c>
      <c r="B521" t="s">
        <v>616</v>
      </c>
      <c r="C521" s="1">
        <v>45689</v>
      </c>
      <c r="D521">
        <v>70</v>
      </c>
      <c r="E521" t="str">
        <f>IF(Table1[[#This Row],[Age]]&lt;=19,"Teenager",
 IF(Table1[[#This Row],[Age]]&lt;=29,"Young Adult",
 IF(Table1[[#This Row],[Age]]&lt;=39,"Adult",
 IF(Table1[[#This Row],[Age]]&lt;=54,"Middle-Aged Adult",
 IF(Table1[[#This Row],[Age]]&lt;=64,"Pre-Retirement",
 "Senior/Retiree")))))</f>
        <v>Senior/Retiree</v>
      </c>
      <c r="F521" t="s">
        <v>45</v>
      </c>
      <c r="G521" t="e">
        <f>VLOOKUP(Table1[[#This Row],[State]],#REF!,2,FALSE)</f>
        <v>#REF!</v>
      </c>
      <c r="H521" t="s">
        <v>41</v>
      </c>
      <c r="I521">
        <f>COUNTIF(A:A,Table1[[#This Row],[Customer ID]])</f>
        <v>3</v>
      </c>
      <c r="J521" t="str">
        <f>IF(Table1[[#This Row],[Device Count]]&gt;1,"Multiple Devices", "Single Device")</f>
        <v>Multiple Devices</v>
      </c>
      <c r="K521" t="s">
        <v>30</v>
      </c>
      <c r="L521" s="26">
        <v>2</v>
      </c>
      <c r="M521" t="s">
        <v>22</v>
      </c>
      <c r="N521">
        <v>44</v>
      </c>
      <c r="O5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21" t="s">
        <v>65</v>
      </c>
      <c r="Q521" s="2">
        <v>30000</v>
      </c>
      <c r="R521">
        <v>13</v>
      </c>
      <c r="S521" s="3">
        <v>390000</v>
      </c>
      <c r="T521" s="3">
        <f>SUMIF(A:A,Table1[[#This Row],[Customer ID]],S:S)</f>
        <v>466500</v>
      </c>
      <c r="U521" s="3" t="str" cm="1">
        <f t="array" ref="U521">_xlfn.SWITCH(TRUE,
Table1[[#This Row],[Total user revenue]]&gt;=1500000,"High-Premium",
Table1[[#This Row],[Total user revenue]]&gt;=500000,"Premium",
Table1[[#This Row],[Total user revenue]]&gt;=100000,"Standard",
"Basic")</f>
        <v>Standard</v>
      </c>
      <c r="V521" s="32">
        <f>SUMIF(A:A,Table1[[#This Row],[Customer ID]],W:W)</f>
        <v>398.01</v>
      </c>
      <c r="W521">
        <v>115.74</v>
      </c>
      <c r="X521" t="s">
        <v>39</v>
      </c>
      <c r="Y521" s="6">
        <f>COUNTIFS(Table1[MTN Device],Table1[[#This Row],[MTN Device]],Table1[Customer Churn Status],"Yes")/COUNTIF(Table1[MTN Device],Table1[[#This Row],[MTN Device]])</f>
        <v>0.26754385964912281</v>
      </c>
      <c r="Z521">
        <f>IF(Table1[[#This Row],[Customer Churn Status]]="Yes", 1, 0)</f>
        <v>0</v>
      </c>
      <c r="AA521" t="str">
        <f>IF(Table1[[#This Row],[Reasons for Churn]]= "No reason", "No Reason", "Churned")</f>
        <v>No Reason</v>
      </c>
      <c r="AB521" t="s">
        <v>1083</v>
      </c>
      <c r="AC521">
        <f t="shared" si="8"/>
        <v>65</v>
      </c>
    </row>
    <row r="522" spans="1:29" x14ac:dyDescent="0.25">
      <c r="A522" t="s">
        <v>615</v>
      </c>
      <c r="B522" t="s">
        <v>616</v>
      </c>
      <c r="C522" s="1">
        <v>45689</v>
      </c>
      <c r="D522">
        <v>70</v>
      </c>
      <c r="E522" t="str">
        <f>IF(Table1[[#This Row],[Age]]&lt;=19,"Teenager",
 IF(Table1[[#This Row],[Age]]&lt;=29,"Young Adult",
 IF(Table1[[#This Row],[Age]]&lt;=39,"Adult",
 IF(Table1[[#This Row],[Age]]&lt;=54,"Middle-Aged Adult",
 IF(Table1[[#This Row],[Age]]&lt;=64,"Pre-Retirement",
 "Senior/Retiree")))))</f>
        <v>Senior/Retiree</v>
      </c>
      <c r="F522" t="s">
        <v>45</v>
      </c>
      <c r="G522" t="e">
        <f>VLOOKUP(Table1[[#This Row],[State]],#REF!,2,FALSE)</f>
        <v>#REF!</v>
      </c>
      <c r="H522" t="s">
        <v>20</v>
      </c>
      <c r="I522">
        <f>COUNTIF(A:A,Table1[[#This Row],[Customer ID]])</f>
        <v>3</v>
      </c>
      <c r="J522" t="str">
        <f>IF(Table1[[#This Row],[Device Count]]&gt;1,"Multiple Devices", "Single Device")</f>
        <v>Multiple Devices</v>
      </c>
      <c r="K522" t="s">
        <v>30</v>
      </c>
      <c r="L522" s="26">
        <v>2</v>
      </c>
      <c r="M522" t="s">
        <v>22</v>
      </c>
      <c r="N522">
        <v>44</v>
      </c>
      <c r="O5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22" t="s">
        <v>46</v>
      </c>
      <c r="Q522" s="2">
        <v>4500</v>
      </c>
      <c r="R522">
        <v>4</v>
      </c>
      <c r="S522" s="3">
        <v>18000</v>
      </c>
      <c r="T522" s="3">
        <f>SUMIF(A:A,Table1[[#This Row],[Customer ID]],S:S)</f>
        <v>466500</v>
      </c>
      <c r="U522" s="3" t="str" cm="1">
        <f t="array" ref="U522">_xlfn.SWITCH(TRUE,
Table1[[#This Row],[Total user revenue]]&gt;=1500000,"High-Premium",
Table1[[#This Row],[Total user revenue]]&gt;=500000,"Premium",
Table1[[#This Row],[Total user revenue]]&gt;=100000,"Standard",
"Basic")</f>
        <v>Standard</v>
      </c>
      <c r="V522" s="32">
        <f>SUMIF(A:A,Table1[[#This Row],[Customer ID]],W:W)</f>
        <v>398.01</v>
      </c>
      <c r="W522">
        <v>171.07</v>
      </c>
      <c r="X522" t="s">
        <v>39</v>
      </c>
      <c r="Y522" s="6">
        <f>COUNTIFS(Table1[MTN Device],Table1[[#This Row],[MTN Device]],Table1[Customer Churn Status],"Yes")/COUNTIF(Table1[MTN Device],Table1[[#This Row],[MTN Device]])</f>
        <v>0.30092592592592593</v>
      </c>
      <c r="Z522">
        <f>IF(Table1[[#This Row],[Customer Churn Status]]="Yes", 1, 0)</f>
        <v>0</v>
      </c>
      <c r="AA522" t="str">
        <f>IF(Table1[[#This Row],[Reasons for Churn]]= "No reason", "No Reason", "Churned")</f>
        <v>No Reason</v>
      </c>
      <c r="AB522" t="s">
        <v>1083</v>
      </c>
      <c r="AC522">
        <f t="shared" si="8"/>
        <v>65</v>
      </c>
    </row>
    <row r="523" spans="1:29" x14ac:dyDescent="0.25">
      <c r="A523" t="s">
        <v>617</v>
      </c>
      <c r="B523" t="s">
        <v>618</v>
      </c>
      <c r="C523" s="1">
        <v>45689</v>
      </c>
      <c r="D523">
        <v>73</v>
      </c>
      <c r="E523" t="str">
        <f>IF(Table1[[#This Row],[Age]]&lt;=19,"Teenager",
 IF(Table1[[#This Row],[Age]]&lt;=29,"Young Adult",
 IF(Table1[[#This Row],[Age]]&lt;=39,"Adult",
 IF(Table1[[#This Row],[Age]]&lt;=54,"Middle-Aged Adult",
 IF(Table1[[#This Row],[Age]]&lt;=64,"Pre-Retirement",
 "Senior/Retiree")))))</f>
        <v>Senior/Retiree</v>
      </c>
      <c r="F523" t="s">
        <v>28</v>
      </c>
      <c r="G523" t="e">
        <f>VLOOKUP(Table1[[#This Row],[State]],#REF!,2,FALSE)</f>
        <v>#REF!</v>
      </c>
      <c r="H523" t="s">
        <v>41</v>
      </c>
      <c r="I523">
        <f>COUNTIF(A:A,Table1[[#This Row],[Customer ID]])</f>
        <v>3</v>
      </c>
      <c r="J523" t="str">
        <f>IF(Table1[[#This Row],[Device Count]]&gt;1,"Multiple Devices", "Single Device")</f>
        <v>Multiple Devices</v>
      </c>
      <c r="K523" t="s">
        <v>21</v>
      </c>
      <c r="L523" s="26">
        <v>3</v>
      </c>
      <c r="M523" t="s">
        <v>50</v>
      </c>
      <c r="N523">
        <v>14</v>
      </c>
      <c r="O5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23" t="s">
        <v>42</v>
      </c>
      <c r="Q523" s="2">
        <v>9000</v>
      </c>
      <c r="R523">
        <v>5</v>
      </c>
      <c r="S523" s="3">
        <v>45000</v>
      </c>
      <c r="T523" s="3">
        <f>SUMIF(A:A,Table1[[#This Row],[Customer ID]],S:S)</f>
        <v>250000</v>
      </c>
      <c r="U523" s="3" t="str" cm="1">
        <f t="array" ref="U523">_xlfn.SWITCH(TRUE,
Table1[[#This Row],[Total user revenue]]&gt;=1500000,"High-Premium",
Table1[[#This Row],[Total user revenue]]&gt;=500000,"Premium",
Table1[[#This Row],[Total user revenue]]&gt;=100000,"Standard",
"Basic")</f>
        <v>Standard</v>
      </c>
      <c r="V523" s="32">
        <f>SUMIF(A:A,Table1[[#This Row],[Customer ID]],W:W)</f>
        <v>359.46</v>
      </c>
      <c r="W523">
        <v>160.97</v>
      </c>
      <c r="X523" t="s">
        <v>39</v>
      </c>
      <c r="Y523" s="6">
        <f>COUNTIFS(Table1[MTN Device],Table1[[#This Row],[MTN Device]],Table1[Customer Churn Status],"Yes")/COUNTIF(Table1[MTN Device],Table1[[#This Row],[MTN Device]])</f>
        <v>0.26754385964912281</v>
      </c>
      <c r="Z523">
        <f>IF(Table1[[#This Row],[Customer Churn Status]]="Yes", 1, 0)</f>
        <v>0</v>
      </c>
      <c r="AA523" t="str">
        <f>IF(Table1[[#This Row],[Reasons for Churn]]= "No reason", "No Reason", "Churned")</f>
        <v>No Reason</v>
      </c>
      <c r="AB523" t="s">
        <v>1083</v>
      </c>
      <c r="AC523">
        <f t="shared" si="8"/>
        <v>50</v>
      </c>
    </row>
    <row r="524" spans="1:29" x14ac:dyDescent="0.25">
      <c r="A524" t="s">
        <v>617</v>
      </c>
      <c r="B524" t="s">
        <v>618</v>
      </c>
      <c r="C524" s="1">
        <v>45689</v>
      </c>
      <c r="D524">
        <v>73</v>
      </c>
      <c r="E524" t="str">
        <f>IF(Table1[[#This Row],[Age]]&lt;=19,"Teenager",
 IF(Table1[[#This Row],[Age]]&lt;=29,"Young Adult",
 IF(Table1[[#This Row],[Age]]&lt;=39,"Adult",
 IF(Table1[[#This Row],[Age]]&lt;=54,"Middle-Aged Adult",
 IF(Table1[[#This Row],[Age]]&lt;=64,"Pre-Retirement",
 "Senior/Retiree")))))</f>
        <v>Senior/Retiree</v>
      </c>
      <c r="F524" t="s">
        <v>28</v>
      </c>
      <c r="G524" t="e">
        <f>VLOOKUP(Table1[[#This Row],[State]],#REF!,2,FALSE)</f>
        <v>#REF!</v>
      </c>
      <c r="H524" t="s">
        <v>29</v>
      </c>
      <c r="I524">
        <f>COUNTIF(A:A,Table1[[#This Row],[Customer ID]])</f>
        <v>3</v>
      </c>
      <c r="J524" t="str">
        <f>IF(Table1[[#This Row],[Device Count]]&gt;1,"Multiple Devices", "Single Device")</f>
        <v>Multiple Devices</v>
      </c>
      <c r="K524" t="s">
        <v>21</v>
      </c>
      <c r="L524" s="26">
        <v>3</v>
      </c>
      <c r="M524" t="s">
        <v>50</v>
      </c>
      <c r="N524">
        <v>14</v>
      </c>
      <c r="O5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24" t="s">
        <v>31</v>
      </c>
      <c r="Q524" s="2">
        <v>5500</v>
      </c>
      <c r="R524">
        <v>14</v>
      </c>
      <c r="S524" s="3">
        <v>77000</v>
      </c>
      <c r="T524" s="3">
        <f>SUMIF(A:A,Table1[[#This Row],[Customer ID]],S:S)</f>
        <v>250000</v>
      </c>
      <c r="U524" s="3" t="str" cm="1">
        <f t="array" ref="U524">_xlfn.SWITCH(TRUE,
Table1[[#This Row],[Total user revenue]]&gt;=1500000,"High-Premium",
Table1[[#This Row],[Total user revenue]]&gt;=500000,"Premium",
Table1[[#This Row],[Total user revenue]]&gt;=100000,"Standard",
"Basic")</f>
        <v>Standard</v>
      </c>
      <c r="V524" s="32">
        <f>SUMIF(A:A,Table1[[#This Row],[Customer ID]],W:W)</f>
        <v>359.46</v>
      </c>
      <c r="W524">
        <v>185.21</v>
      </c>
      <c r="X524" t="s">
        <v>39</v>
      </c>
      <c r="Y524" s="6">
        <f>COUNTIFS(Table1[MTN Device],Table1[[#This Row],[MTN Device]],Table1[Customer Churn Status],"Yes")/COUNTIF(Table1[MTN Device],Table1[[#This Row],[MTN Device]])</f>
        <v>0.3122923588039867</v>
      </c>
      <c r="Z524">
        <f>IF(Table1[[#This Row],[Customer Churn Status]]="Yes", 1, 0)</f>
        <v>0</v>
      </c>
      <c r="AA524" t="str">
        <f>IF(Table1[[#This Row],[Reasons for Churn]]= "No reason", "No Reason", "Churned")</f>
        <v>No Reason</v>
      </c>
      <c r="AB524" t="s">
        <v>1083</v>
      </c>
      <c r="AC524">
        <f t="shared" si="8"/>
        <v>50</v>
      </c>
    </row>
    <row r="525" spans="1:29" x14ac:dyDescent="0.25">
      <c r="A525" t="s">
        <v>617</v>
      </c>
      <c r="B525" t="s">
        <v>618</v>
      </c>
      <c r="C525" s="1">
        <v>45689</v>
      </c>
      <c r="D525">
        <v>73</v>
      </c>
      <c r="E525" t="str">
        <f>IF(Table1[[#This Row],[Age]]&lt;=19,"Teenager",
 IF(Table1[[#This Row],[Age]]&lt;=29,"Young Adult",
 IF(Table1[[#This Row],[Age]]&lt;=39,"Adult",
 IF(Table1[[#This Row],[Age]]&lt;=54,"Middle-Aged Adult",
 IF(Table1[[#This Row],[Age]]&lt;=64,"Pre-Retirement",
 "Senior/Retiree")))))</f>
        <v>Senior/Retiree</v>
      </c>
      <c r="F525" t="s">
        <v>28</v>
      </c>
      <c r="G525" t="e">
        <f>VLOOKUP(Table1[[#This Row],[State]],#REF!,2,FALSE)</f>
        <v>#REF!</v>
      </c>
      <c r="H525" t="s">
        <v>20</v>
      </c>
      <c r="I525">
        <f>COUNTIF(A:A,Table1[[#This Row],[Customer ID]])</f>
        <v>3</v>
      </c>
      <c r="J525" t="str">
        <f>IF(Table1[[#This Row],[Device Count]]&gt;1,"Multiple Devices", "Single Device")</f>
        <v>Multiple Devices</v>
      </c>
      <c r="K525" t="s">
        <v>21</v>
      </c>
      <c r="L525" s="26">
        <v>3</v>
      </c>
      <c r="M525" t="s">
        <v>50</v>
      </c>
      <c r="N525">
        <v>14</v>
      </c>
      <c r="O5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25" t="s">
        <v>58</v>
      </c>
      <c r="Q525" s="2">
        <v>16000</v>
      </c>
      <c r="R525">
        <v>8</v>
      </c>
      <c r="S525" s="3">
        <v>128000</v>
      </c>
      <c r="T525" s="3">
        <f>SUMIF(A:A,Table1[[#This Row],[Customer ID]],S:S)</f>
        <v>250000</v>
      </c>
      <c r="U525" s="3" t="str" cm="1">
        <f t="array" ref="U525">_xlfn.SWITCH(TRUE,
Table1[[#This Row],[Total user revenue]]&gt;=1500000,"High-Premium",
Table1[[#This Row],[Total user revenue]]&gt;=500000,"Premium",
Table1[[#This Row],[Total user revenue]]&gt;=100000,"Standard",
"Basic")</f>
        <v>Standard</v>
      </c>
      <c r="V525" s="32">
        <f>SUMIF(A:A,Table1[[#This Row],[Customer ID]],W:W)</f>
        <v>359.46</v>
      </c>
      <c r="W525">
        <v>13.28</v>
      </c>
      <c r="X525" t="s">
        <v>39</v>
      </c>
      <c r="Y525" s="6">
        <f>COUNTIFS(Table1[MTN Device],Table1[[#This Row],[MTN Device]],Table1[Customer Churn Status],"Yes")/COUNTIF(Table1[MTN Device],Table1[[#This Row],[MTN Device]])</f>
        <v>0.30092592592592593</v>
      </c>
      <c r="Z525">
        <f>IF(Table1[[#This Row],[Customer Churn Status]]="Yes", 1, 0)</f>
        <v>0</v>
      </c>
      <c r="AA525" t="str">
        <f>IF(Table1[[#This Row],[Reasons for Churn]]= "No reason", "No Reason", "Churned")</f>
        <v>No Reason</v>
      </c>
      <c r="AB525" t="s">
        <v>1083</v>
      </c>
      <c r="AC525">
        <f t="shared" si="8"/>
        <v>50</v>
      </c>
    </row>
    <row r="526" spans="1:29" x14ac:dyDescent="0.25">
      <c r="A526" t="s">
        <v>619</v>
      </c>
      <c r="B526" t="s">
        <v>620</v>
      </c>
      <c r="C526" s="1">
        <v>45689</v>
      </c>
      <c r="D526">
        <v>26</v>
      </c>
      <c r="E526" t="str">
        <f>IF(Table1[[#This Row],[Age]]&lt;=19,"Teenager",
 IF(Table1[[#This Row],[Age]]&lt;=29,"Young Adult",
 IF(Table1[[#This Row],[Age]]&lt;=39,"Adult",
 IF(Table1[[#This Row],[Age]]&lt;=54,"Middle-Aged Adult",
 IF(Table1[[#This Row],[Age]]&lt;=64,"Pre-Retirement",
 "Senior/Retiree")))))</f>
        <v>Young Adult</v>
      </c>
      <c r="F526" t="s">
        <v>128</v>
      </c>
      <c r="G526" t="e">
        <f>VLOOKUP(Table1[[#This Row],[State]],#REF!,2,FALSE)</f>
        <v>#REF!</v>
      </c>
      <c r="H526" t="s">
        <v>41</v>
      </c>
      <c r="I526">
        <f>COUNTIF(A:A,Table1[[#This Row],[Customer ID]])</f>
        <v>2</v>
      </c>
      <c r="J526" t="str">
        <f>IF(Table1[[#This Row],[Device Count]]&gt;1,"Multiple Devices", "Single Device")</f>
        <v>Multiple Devices</v>
      </c>
      <c r="K526" t="s">
        <v>30</v>
      </c>
      <c r="L526" s="26">
        <v>5</v>
      </c>
      <c r="M526" t="s">
        <v>55</v>
      </c>
      <c r="N526">
        <v>60</v>
      </c>
      <c r="O5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26" t="s">
        <v>71</v>
      </c>
      <c r="Q526" s="2">
        <v>14500</v>
      </c>
      <c r="R526">
        <v>7</v>
      </c>
      <c r="S526" s="3">
        <v>101500</v>
      </c>
      <c r="T526" s="3">
        <f>SUMIF(A:A,Table1[[#This Row],[Customer ID]],S:S)</f>
        <v>114500</v>
      </c>
      <c r="U526" s="3" t="str" cm="1">
        <f t="array" ref="U526">_xlfn.SWITCH(TRUE,
Table1[[#This Row],[Total user revenue]]&gt;=1500000,"High-Premium",
Table1[[#This Row],[Total user revenue]]&gt;=500000,"Premium",
Table1[[#This Row],[Total user revenue]]&gt;=100000,"Standard",
"Basic")</f>
        <v>Standard</v>
      </c>
      <c r="V526" s="32">
        <f>SUMIF(A:A,Table1[[#This Row],[Customer ID]],W:W)</f>
        <v>145.63</v>
      </c>
      <c r="W526">
        <v>88.07</v>
      </c>
      <c r="X526" t="s">
        <v>39</v>
      </c>
      <c r="Y526" s="6">
        <f>COUNTIFS(Table1[MTN Device],Table1[[#This Row],[MTN Device]],Table1[Customer Churn Status],"Yes")/COUNTIF(Table1[MTN Device],Table1[[#This Row],[MTN Device]])</f>
        <v>0.26754385964912281</v>
      </c>
      <c r="Z526">
        <f>IF(Table1[[#This Row],[Customer Churn Status]]="Yes", 1, 0)</f>
        <v>0</v>
      </c>
      <c r="AA526" t="str">
        <f>IF(Table1[[#This Row],[Reasons for Churn]]= "No reason", "No Reason", "Churned")</f>
        <v>No Reason</v>
      </c>
      <c r="AB526" t="s">
        <v>1083</v>
      </c>
      <c r="AC526">
        <f t="shared" si="8"/>
        <v>15</v>
      </c>
    </row>
    <row r="527" spans="1:29" x14ac:dyDescent="0.25">
      <c r="A527" t="s">
        <v>619</v>
      </c>
      <c r="B527" t="s">
        <v>620</v>
      </c>
      <c r="C527" s="1">
        <v>45689</v>
      </c>
      <c r="D527">
        <v>26</v>
      </c>
      <c r="E527" t="str">
        <f>IF(Table1[[#This Row],[Age]]&lt;=19,"Teenager",
 IF(Table1[[#This Row],[Age]]&lt;=29,"Young Adult",
 IF(Table1[[#This Row],[Age]]&lt;=39,"Adult",
 IF(Table1[[#This Row],[Age]]&lt;=54,"Middle-Aged Adult",
 IF(Table1[[#This Row],[Age]]&lt;=64,"Pre-Retirement",
 "Senior/Retiree")))))</f>
        <v>Young Adult</v>
      </c>
      <c r="F527" t="s">
        <v>128</v>
      </c>
      <c r="G527" t="e">
        <f>VLOOKUP(Table1[[#This Row],[State]],#REF!,2,FALSE)</f>
        <v>#REF!</v>
      </c>
      <c r="H527" t="s">
        <v>29</v>
      </c>
      <c r="I527">
        <f>COUNTIF(A:A,Table1[[#This Row],[Customer ID]])</f>
        <v>2</v>
      </c>
      <c r="J527" t="str">
        <f>IF(Table1[[#This Row],[Device Count]]&gt;1,"Multiple Devices", "Single Device")</f>
        <v>Multiple Devices</v>
      </c>
      <c r="K527" t="s">
        <v>30</v>
      </c>
      <c r="L527" s="26">
        <v>5</v>
      </c>
      <c r="M527" t="s">
        <v>55</v>
      </c>
      <c r="N527">
        <v>60</v>
      </c>
      <c r="O5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27" t="s">
        <v>193</v>
      </c>
      <c r="Q527" s="2">
        <v>6500</v>
      </c>
      <c r="R527">
        <v>2</v>
      </c>
      <c r="S527" s="3">
        <v>13000</v>
      </c>
      <c r="T527" s="3">
        <f>SUMIF(A:A,Table1[[#This Row],[Customer ID]],S:S)</f>
        <v>114500</v>
      </c>
      <c r="U527" s="3" t="str" cm="1">
        <f t="array" ref="U527">_xlfn.SWITCH(TRUE,
Table1[[#This Row],[Total user revenue]]&gt;=1500000,"High-Premium",
Table1[[#This Row],[Total user revenue]]&gt;=500000,"Premium",
Table1[[#This Row],[Total user revenue]]&gt;=100000,"Standard",
"Basic")</f>
        <v>Standard</v>
      </c>
      <c r="V527" s="32">
        <f>SUMIF(A:A,Table1[[#This Row],[Customer ID]],W:W)</f>
        <v>145.63</v>
      </c>
      <c r="W527">
        <v>57.56</v>
      </c>
      <c r="X527" t="s">
        <v>39</v>
      </c>
      <c r="Y527" s="6">
        <f>COUNTIFS(Table1[MTN Device],Table1[[#This Row],[MTN Device]],Table1[Customer Churn Status],"Yes")/COUNTIF(Table1[MTN Device],Table1[[#This Row],[MTN Device]])</f>
        <v>0.3122923588039867</v>
      </c>
      <c r="Z527">
        <f>IF(Table1[[#This Row],[Customer Churn Status]]="Yes", 1, 0)</f>
        <v>0</v>
      </c>
      <c r="AA527" t="str">
        <f>IF(Table1[[#This Row],[Reasons for Churn]]= "No reason", "No Reason", "Churned")</f>
        <v>No Reason</v>
      </c>
      <c r="AB527" t="s">
        <v>1083</v>
      </c>
      <c r="AC527">
        <f t="shared" si="8"/>
        <v>15</v>
      </c>
    </row>
    <row r="528" spans="1:29" x14ac:dyDescent="0.25">
      <c r="A528" t="s">
        <v>621</v>
      </c>
      <c r="B528" t="s">
        <v>622</v>
      </c>
      <c r="C528" s="1">
        <v>45689</v>
      </c>
      <c r="D528">
        <v>45</v>
      </c>
      <c r="E528" t="str">
        <f>IF(Table1[[#This Row],[Age]]&lt;=19,"Teenager",
 IF(Table1[[#This Row],[Age]]&lt;=29,"Young Adult",
 IF(Table1[[#This Row],[Age]]&lt;=39,"Adult",
 IF(Table1[[#This Row],[Age]]&lt;=54,"Middle-Aged Adult",
 IF(Table1[[#This Row],[Age]]&lt;=64,"Pre-Retirement",
 "Senior/Retiree")))))</f>
        <v>Middle-Aged Adult</v>
      </c>
      <c r="F528" t="s">
        <v>28</v>
      </c>
      <c r="G528" t="e">
        <f>VLOOKUP(Table1[[#This Row],[State]],#REF!,2,FALSE)</f>
        <v>#REF!</v>
      </c>
      <c r="H528" t="s">
        <v>36</v>
      </c>
      <c r="I528">
        <f>COUNTIF(A:A,Table1[[#This Row],[Customer ID]])</f>
        <v>1</v>
      </c>
      <c r="J528" t="str">
        <f>IF(Table1[[#This Row],[Device Count]]&gt;1,"Multiple Devices", "Single Device")</f>
        <v>Single Device</v>
      </c>
      <c r="K528" t="s">
        <v>21</v>
      </c>
      <c r="L528" s="26">
        <v>1</v>
      </c>
      <c r="M528" t="s">
        <v>37</v>
      </c>
      <c r="N528">
        <v>24</v>
      </c>
      <c r="O5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28" t="s">
        <v>105</v>
      </c>
      <c r="Q528" s="2">
        <v>75000</v>
      </c>
      <c r="R528">
        <v>13</v>
      </c>
      <c r="S528" s="3">
        <v>975000</v>
      </c>
      <c r="T528" s="3">
        <f>SUMIF(A:A,Table1[[#This Row],[Customer ID]],S:S)</f>
        <v>975000</v>
      </c>
      <c r="U528" s="3" t="str" cm="1">
        <f t="array" ref="U528">_xlfn.SWITCH(TRUE,
Table1[[#This Row],[Total user revenue]]&gt;=1500000,"High-Premium",
Table1[[#This Row],[Total user revenue]]&gt;=500000,"Premium",
Table1[[#This Row],[Total user revenue]]&gt;=100000,"Standard",
"Basic")</f>
        <v>Premium</v>
      </c>
      <c r="V528" s="32">
        <f>SUMIF(A:A,Table1[[#This Row],[Customer ID]],W:W)</f>
        <v>70.95</v>
      </c>
      <c r="W528">
        <v>70.95</v>
      </c>
      <c r="X528" t="s">
        <v>39</v>
      </c>
      <c r="Y528" s="6">
        <f>COUNTIFS(Table1[MTN Device],Table1[[#This Row],[MTN Device]],Table1[Customer Churn Status],"Yes")/COUNTIF(Table1[MTN Device],Table1[[#This Row],[MTN Device]])</f>
        <v>0.27947598253275108</v>
      </c>
      <c r="Z528">
        <f>IF(Table1[[#This Row],[Customer Churn Status]]="Yes", 1, 0)</f>
        <v>0</v>
      </c>
      <c r="AA528" t="str">
        <f>IF(Table1[[#This Row],[Reasons for Churn]]= "No reason", "No Reason", "Churned")</f>
        <v>No Reason</v>
      </c>
      <c r="AB528" t="s">
        <v>1083</v>
      </c>
      <c r="AC528">
        <f t="shared" si="8"/>
        <v>65</v>
      </c>
    </row>
    <row r="529" spans="1:29" x14ac:dyDescent="0.25">
      <c r="A529" t="s">
        <v>623</v>
      </c>
      <c r="B529" t="s">
        <v>624</v>
      </c>
      <c r="C529" s="1">
        <v>45658</v>
      </c>
      <c r="D529">
        <v>41</v>
      </c>
      <c r="E529" t="str">
        <f>IF(Table1[[#This Row],[Age]]&lt;=19,"Teenager",
 IF(Table1[[#This Row],[Age]]&lt;=29,"Young Adult",
 IF(Table1[[#This Row],[Age]]&lt;=39,"Adult",
 IF(Table1[[#This Row],[Age]]&lt;=54,"Middle-Aged Adult",
 IF(Table1[[#This Row],[Age]]&lt;=64,"Pre-Retirement",
 "Senior/Retiree")))))</f>
        <v>Middle-Aged Adult</v>
      </c>
      <c r="F529" t="s">
        <v>75</v>
      </c>
      <c r="G529" t="e">
        <f>VLOOKUP(Table1[[#This Row],[State]],#REF!,2,FALSE)</f>
        <v>#REF!</v>
      </c>
      <c r="H529" t="s">
        <v>36</v>
      </c>
      <c r="I529">
        <f>COUNTIF(A:A,Table1[[#This Row],[Customer ID]])</f>
        <v>3</v>
      </c>
      <c r="J529" t="str">
        <f>IF(Table1[[#This Row],[Device Count]]&gt;1,"Multiple Devices", "Single Device")</f>
        <v>Multiple Devices</v>
      </c>
      <c r="K529" t="s">
        <v>21</v>
      </c>
      <c r="L529" s="26">
        <v>1</v>
      </c>
      <c r="M529" t="s">
        <v>37</v>
      </c>
      <c r="N529">
        <v>48</v>
      </c>
      <c r="O5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29" t="s">
        <v>71</v>
      </c>
      <c r="Q529" s="2">
        <v>14500</v>
      </c>
      <c r="R529">
        <v>7</v>
      </c>
      <c r="S529" s="3">
        <v>101500</v>
      </c>
      <c r="T529" s="3">
        <f>SUMIF(A:A,Table1[[#This Row],[Customer ID]],S:S)</f>
        <v>779100</v>
      </c>
      <c r="U529" s="3" t="str" cm="1">
        <f t="array" ref="U529">_xlfn.SWITCH(TRUE,
Table1[[#This Row],[Total user revenue]]&gt;=1500000,"High-Premium",
Table1[[#This Row],[Total user revenue]]&gt;=500000,"Premium",
Table1[[#This Row],[Total user revenue]]&gt;=100000,"Standard",
"Basic")</f>
        <v>Premium</v>
      </c>
      <c r="V529" s="32">
        <f>SUMIF(A:A,Table1[[#This Row],[Customer ID]],W:W)</f>
        <v>360.03999999999996</v>
      </c>
      <c r="W529">
        <v>121.47</v>
      </c>
      <c r="X529" t="s">
        <v>39</v>
      </c>
      <c r="Y529" s="6">
        <f>COUNTIFS(Table1[MTN Device],Table1[[#This Row],[MTN Device]],Table1[Customer Churn Status],"Yes")/COUNTIF(Table1[MTN Device],Table1[[#This Row],[MTN Device]])</f>
        <v>0.27947598253275108</v>
      </c>
      <c r="Z529">
        <f>IF(Table1[[#This Row],[Customer Churn Status]]="Yes", 1, 0)</f>
        <v>0</v>
      </c>
      <c r="AA529" t="str">
        <f>IF(Table1[[#This Row],[Reasons for Churn]]= "No reason", "No Reason", "Churned")</f>
        <v>No Reason</v>
      </c>
      <c r="AB529" t="s">
        <v>1083</v>
      </c>
      <c r="AC529">
        <f t="shared" si="8"/>
        <v>75</v>
      </c>
    </row>
    <row r="530" spans="1:29" x14ac:dyDescent="0.25">
      <c r="A530" t="s">
        <v>623</v>
      </c>
      <c r="B530" t="s">
        <v>624</v>
      </c>
      <c r="C530" s="1">
        <v>45658</v>
      </c>
      <c r="D530">
        <v>41</v>
      </c>
      <c r="E530" t="str">
        <f>IF(Table1[[#This Row],[Age]]&lt;=19,"Teenager",
 IF(Table1[[#This Row],[Age]]&lt;=29,"Young Adult",
 IF(Table1[[#This Row],[Age]]&lt;=39,"Adult",
 IF(Table1[[#This Row],[Age]]&lt;=54,"Middle-Aged Adult",
 IF(Table1[[#This Row],[Age]]&lt;=64,"Pre-Retirement",
 "Senior/Retiree")))))</f>
        <v>Middle-Aged Adult</v>
      </c>
      <c r="F530" t="s">
        <v>75</v>
      </c>
      <c r="G530" t="e">
        <f>VLOOKUP(Table1[[#This Row],[State]],#REF!,2,FALSE)</f>
        <v>#REF!</v>
      </c>
      <c r="H530" t="s">
        <v>20</v>
      </c>
      <c r="I530">
        <f>COUNTIF(A:A,Table1[[#This Row],[Customer ID]])</f>
        <v>3</v>
      </c>
      <c r="J530" t="str">
        <f>IF(Table1[[#This Row],[Device Count]]&gt;1,"Multiple Devices", "Single Device")</f>
        <v>Multiple Devices</v>
      </c>
      <c r="K530" t="s">
        <v>21</v>
      </c>
      <c r="L530" s="26">
        <v>1</v>
      </c>
      <c r="M530" t="s">
        <v>37</v>
      </c>
      <c r="N530">
        <v>48</v>
      </c>
      <c r="O5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30" t="s">
        <v>23</v>
      </c>
      <c r="Q530" s="2">
        <v>35000</v>
      </c>
      <c r="R530">
        <v>19</v>
      </c>
      <c r="S530" s="3">
        <v>665000</v>
      </c>
      <c r="T530" s="3">
        <f>SUMIF(A:A,Table1[[#This Row],[Customer ID]],S:S)</f>
        <v>779100</v>
      </c>
      <c r="U530" s="3" t="str" cm="1">
        <f t="array" ref="U530">_xlfn.SWITCH(TRUE,
Table1[[#This Row],[Total user revenue]]&gt;=1500000,"High-Premium",
Table1[[#This Row],[Total user revenue]]&gt;=500000,"Premium",
Table1[[#This Row],[Total user revenue]]&gt;=100000,"Standard",
"Basic")</f>
        <v>Premium</v>
      </c>
      <c r="V530" s="32">
        <f>SUMIF(A:A,Table1[[#This Row],[Customer ID]],W:W)</f>
        <v>360.03999999999996</v>
      </c>
      <c r="W530">
        <v>185.98</v>
      </c>
      <c r="X530" t="s">
        <v>39</v>
      </c>
      <c r="Y530" s="6">
        <f>COUNTIFS(Table1[MTN Device],Table1[[#This Row],[MTN Device]],Table1[Customer Churn Status],"Yes")/COUNTIF(Table1[MTN Device],Table1[[#This Row],[MTN Device]])</f>
        <v>0.30092592592592593</v>
      </c>
      <c r="Z530">
        <f>IF(Table1[[#This Row],[Customer Churn Status]]="Yes", 1, 0)</f>
        <v>0</v>
      </c>
      <c r="AA530" t="str">
        <f>IF(Table1[[#This Row],[Reasons for Churn]]= "No reason", "No Reason", "Churned")</f>
        <v>No Reason</v>
      </c>
      <c r="AB530" t="s">
        <v>1083</v>
      </c>
      <c r="AC530">
        <f t="shared" si="8"/>
        <v>75</v>
      </c>
    </row>
    <row r="531" spans="1:29" x14ac:dyDescent="0.25">
      <c r="A531" t="s">
        <v>623</v>
      </c>
      <c r="B531" t="s">
        <v>624</v>
      </c>
      <c r="C531" s="1">
        <v>45658</v>
      </c>
      <c r="D531">
        <v>41</v>
      </c>
      <c r="E531" t="str">
        <f>IF(Table1[[#This Row],[Age]]&lt;=19,"Teenager",
 IF(Table1[[#This Row],[Age]]&lt;=29,"Young Adult",
 IF(Table1[[#This Row],[Age]]&lt;=39,"Adult",
 IF(Table1[[#This Row],[Age]]&lt;=54,"Middle-Aged Adult",
 IF(Table1[[#This Row],[Age]]&lt;=64,"Pre-Retirement",
 "Senior/Retiree")))))</f>
        <v>Middle-Aged Adult</v>
      </c>
      <c r="F531" t="s">
        <v>75</v>
      </c>
      <c r="G531" t="e">
        <f>VLOOKUP(Table1[[#This Row],[State]],#REF!,2,FALSE)</f>
        <v>#REF!</v>
      </c>
      <c r="H531" t="s">
        <v>29</v>
      </c>
      <c r="I531">
        <f>COUNTIF(A:A,Table1[[#This Row],[Customer ID]])</f>
        <v>3</v>
      </c>
      <c r="J531" t="str">
        <f>IF(Table1[[#This Row],[Device Count]]&gt;1,"Multiple Devices", "Single Device")</f>
        <v>Multiple Devices</v>
      </c>
      <c r="K531" t="s">
        <v>21</v>
      </c>
      <c r="L531" s="26">
        <v>1</v>
      </c>
      <c r="M531" t="s">
        <v>37</v>
      </c>
      <c r="N531">
        <v>48</v>
      </c>
      <c r="O5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31" t="s">
        <v>102</v>
      </c>
      <c r="Q531" s="2">
        <v>900</v>
      </c>
      <c r="R531">
        <v>14</v>
      </c>
      <c r="S531" s="3">
        <v>12600</v>
      </c>
      <c r="T531" s="3">
        <f>SUMIF(A:A,Table1[[#This Row],[Customer ID]],S:S)</f>
        <v>779100</v>
      </c>
      <c r="U531" s="3" t="str" cm="1">
        <f t="array" ref="U531">_xlfn.SWITCH(TRUE,
Table1[[#This Row],[Total user revenue]]&gt;=1500000,"High-Premium",
Table1[[#This Row],[Total user revenue]]&gt;=500000,"Premium",
Table1[[#This Row],[Total user revenue]]&gt;=100000,"Standard",
"Basic")</f>
        <v>Premium</v>
      </c>
      <c r="V531" s="32">
        <f>SUMIF(A:A,Table1[[#This Row],[Customer ID]],W:W)</f>
        <v>360.03999999999996</v>
      </c>
      <c r="W531">
        <v>52.59</v>
      </c>
      <c r="X531" t="s">
        <v>39</v>
      </c>
      <c r="Y531" s="6">
        <f>COUNTIFS(Table1[MTN Device],Table1[[#This Row],[MTN Device]],Table1[Customer Churn Status],"Yes")/COUNTIF(Table1[MTN Device],Table1[[#This Row],[MTN Device]])</f>
        <v>0.3122923588039867</v>
      </c>
      <c r="Z531">
        <f>IF(Table1[[#This Row],[Customer Churn Status]]="Yes", 1, 0)</f>
        <v>0</v>
      </c>
      <c r="AA531" t="str">
        <f>IF(Table1[[#This Row],[Reasons for Churn]]= "No reason", "No Reason", "Churned")</f>
        <v>No Reason</v>
      </c>
      <c r="AB531" t="s">
        <v>1083</v>
      </c>
      <c r="AC531">
        <f t="shared" si="8"/>
        <v>75</v>
      </c>
    </row>
    <row r="532" spans="1:29" x14ac:dyDescent="0.25">
      <c r="A532" t="s">
        <v>625</v>
      </c>
      <c r="B532" t="s">
        <v>626</v>
      </c>
      <c r="C532" s="1">
        <v>45658</v>
      </c>
      <c r="D532">
        <v>29</v>
      </c>
      <c r="E532" t="str">
        <f>IF(Table1[[#This Row],[Age]]&lt;=19,"Teenager",
 IF(Table1[[#This Row],[Age]]&lt;=29,"Young Adult",
 IF(Table1[[#This Row],[Age]]&lt;=39,"Adult",
 IF(Table1[[#This Row],[Age]]&lt;=54,"Middle-Aged Adult",
 IF(Table1[[#This Row],[Age]]&lt;=64,"Pre-Retirement",
 "Senior/Retiree")))))</f>
        <v>Young Adult</v>
      </c>
      <c r="F532" t="s">
        <v>146</v>
      </c>
      <c r="G532" t="e">
        <f>VLOOKUP(Table1[[#This Row],[State]],#REF!,2,FALSE)</f>
        <v>#REF!</v>
      </c>
      <c r="H532" t="s">
        <v>36</v>
      </c>
      <c r="I532">
        <f>COUNTIF(A:A,Table1[[#This Row],[Customer ID]])</f>
        <v>3</v>
      </c>
      <c r="J532" t="str">
        <f>IF(Table1[[#This Row],[Device Count]]&gt;1,"Multiple Devices", "Single Device")</f>
        <v>Multiple Devices</v>
      </c>
      <c r="K532" t="s">
        <v>30</v>
      </c>
      <c r="L532" s="26">
        <v>5</v>
      </c>
      <c r="M532" t="s">
        <v>55</v>
      </c>
      <c r="N532">
        <v>22</v>
      </c>
      <c r="O5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32" t="s">
        <v>105</v>
      </c>
      <c r="Q532" s="2">
        <v>75000</v>
      </c>
      <c r="R532">
        <v>8</v>
      </c>
      <c r="S532" s="3">
        <v>600000</v>
      </c>
      <c r="T532" s="3">
        <f>SUMIF(A:A,Table1[[#This Row],[Customer ID]],S:S)</f>
        <v>687500</v>
      </c>
      <c r="U532" s="3" t="str" cm="1">
        <f t="array" ref="U532">_xlfn.SWITCH(TRUE,
Table1[[#This Row],[Total user revenue]]&gt;=1500000,"High-Premium",
Table1[[#This Row],[Total user revenue]]&gt;=500000,"Premium",
Table1[[#This Row],[Total user revenue]]&gt;=100000,"Standard",
"Basic")</f>
        <v>Premium</v>
      </c>
      <c r="V532" s="32">
        <f>SUMIF(A:A,Table1[[#This Row],[Customer ID]],W:W)</f>
        <v>484.48</v>
      </c>
      <c r="W532">
        <v>112.85</v>
      </c>
      <c r="X532" t="s">
        <v>39</v>
      </c>
      <c r="Y532" s="6">
        <f>COUNTIFS(Table1[MTN Device],Table1[[#This Row],[MTN Device]],Table1[Customer Churn Status],"Yes")/COUNTIF(Table1[MTN Device],Table1[[#This Row],[MTN Device]])</f>
        <v>0.27947598253275108</v>
      </c>
      <c r="Z532">
        <f>IF(Table1[[#This Row],[Customer Churn Status]]="Yes", 1, 0)</f>
        <v>0</v>
      </c>
      <c r="AA532" t="str">
        <f>IF(Table1[[#This Row],[Reasons for Churn]]= "No reason", "No Reason", "Churned")</f>
        <v>No Reason</v>
      </c>
      <c r="AB532" t="s">
        <v>1083</v>
      </c>
      <c r="AC532">
        <f t="shared" si="8"/>
        <v>35</v>
      </c>
    </row>
    <row r="533" spans="1:29" x14ac:dyDescent="0.25">
      <c r="A533" t="s">
        <v>625</v>
      </c>
      <c r="B533" t="s">
        <v>626</v>
      </c>
      <c r="C533" s="1">
        <v>45658</v>
      </c>
      <c r="D533">
        <v>29</v>
      </c>
      <c r="E533" t="str">
        <f>IF(Table1[[#This Row],[Age]]&lt;=19,"Teenager",
 IF(Table1[[#This Row],[Age]]&lt;=29,"Young Adult",
 IF(Table1[[#This Row],[Age]]&lt;=39,"Adult",
 IF(Table1[[#This Row],[Age]]&lt;=54,"Middle-Aged Adult",
 IF(Table1[[#This Row],[Age]]&lt;=64,"Pre-Retirement",
 "Senior/Retiree")))))</f>
        <v>Young Adult</v>
      </c>
      <c r="F533" t="s">
        <v>146</v>
      </c>
      <c r="G533" t="e">
        <f>VLOOKUP(Table1[[#This Row],[State]],#REF!,2,FALSE)</f>
        <v>#REF!</v>
      </c>
      <c r="H533" t="s">
        <v>29</v>
      </c>
      <c r="I533">
        <f>COUNTIF(A:A,Table1[[#This Row],[Customer ID]])</f>
        <v>3</v>
      </c>
      <c r="J533" t="str">
        <f>IF(Table1[[#This Row],[Device Count]]&gt;1,"Multiple Devices", "Single Device")</f>
        <v>Multiple Devices</v>
      </c>
      <c r="K533" t="s">
        <v>30</v>
      </c>
      <c r="L533" s="26">
        <v>5</v>
      </c>
      <c r="M533" t="s">
        <v>55</v>
      </c>
      <c r="N533">
        <v>22</v>
      </c>
      <c r="O5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33" t="s">
        <v>56</v>
      </c>
      <c r="Q533" s="2">
        <v>3500</v>
      </c>
      <c r="R533">
        <v>15</v>
      </c>
      <c r="S533" s="3">
        <v>52500</v>
      </c>
      <c r="T533" s="3">
        <f>SUMIF(A:A,Table1[[#This Row],[Customer ID]],S:S)</f>
        <v>687500</v>
      </c>
      <c r="U533" s="3" t="str" cm="1">
        <f t="array" ref="U533">_xlfn.SWITCH(TRUE,
Table1[[#This Row],[Total user revenue]]&gt;=1500000,"High-Premium",
Table1[[#This Row],[Total user revenue]]&gt;=500000,"Premium",
Table1[[#This Row],[Total user revenue]]&gt;=100000,"Standard",
"Basic")</f>
        <v>Premium</v>
      </c>
      <c r="V533" s="32">
        <f>SUMIF(A:A,Table1[[#This Row],[Customer ID]],W:W)</f>
        <v>484.48</v>
      </c>
      <c r="W533">
        <v>192.27</v>
      </c>
      <c r="X533" t="s">
        <v>39</v>
      </c>
      <c r="Y533" s="6">
        <f>COUNTIFS(Table1[MTN Device],Table1[[#This Row],[MTN Device]],Table1[Customer Churn Status],"Yes")/COUNTIF(Table1[MTN Device],Table1[[#This Row],[MTN Device]])</f>
        <v>0.3122923588039867</v>
      </c>
      <c r="Z533">
        <f>IF(Table1[[#This Row],[Customer Churn Status]]="Yes", 1, 0)</f>
        <v>0</v>
      </c>
      <c r="AA533" t="str">
        <f>IF(Table1[[#This Row],[Reasons for Churn]]= "No reason", "No Reason", "Churned")</f>
        <v>No Reason</v>
      </c>
      <c r="AB533" t="s">
        <v>1083</v>
      </c>
      <c r="AC533">
        <f t="shared" si="8"/>
        <v>35</v>
      </c>
    </row>
    <row r="534" spans="1:29" x14ac:dyDescent="0.25">
      <c r="A534" t="s">
        <v>625</v>
      </c>
      <c r="B534" t="s">
        <v>626</v>
      </c>
      <c r="C534" s="1">
        <v>45658</v>
      </c>
      <c r="D534">
        <v>29</v>
      </c>
      <c r="E534" t="str">
        <f>IF(Table1[[#This Row],[Age]]&lt;=19,"Teenager",
 IF(Table1[[#This Row],[Age]]&lt;=29,"Young Adult",
 IF(Table1[[#This Row],[Age]]&lt;=39,"Adult",
 IF(Table1[[#This Row],[Age]]&lt;=54,"Middle-Aged Adult",
 IF(Table1[[#This Row],[Age]]&lt;=64,"Pre-Retirement",
 "Senior/Retiree")))))</f>
        <v>Young Adult</v>
      </c>
      <c r="F534" t="s">
        <v>146</v>
      </c>
      <c r="G534" t="e">
        <f>VLOOKUP(Table1[[#This Row],[State]],#REF!,2,FALSE)</f>
        <v>#REF!</v>
      </c>
      <c r="H534" t="s">
        <v>29</v>
      </c>
      <c r="I534">
        <f>COUNTIF(A:A,Table1[[#This Row],[Customer ID]])</f>
        <v>3</v>
      </c>
      <c r="J534" t="str">
        <f>IF(Table1[[#This Row],[Device Count]]&gt;1,"Multiple Devices", "Single Device")</f>
        <v>Multiple Devices</v>
      </c>
      <c r="K534" t="s">
        <v>30</v>
      </c>
      <c r="L534" s="26">
        <v>5</v>
      </c>
      <c r="M534" t="s">
        <v>55</v>
      </c>
      <c r="N534">
        <v>22</v>
      </c>
      <c r="O5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34" t="s">
        <v>23</v>
      </c>
      <c r="Q534" s="2">
        <v>35000</v>
      </c>
      <c r="R534">
        <v>1</v>
      </c>
      <c r="S534" s="3">
        <v>35000</v>
      </c>
      <c r="T534" s="3">
        <f>SUMIF(A:A,Table1[[#This Row],[Customer ID]],S:S)</f>
        <v>687500</v>
      </c>
      <c r="U534" s="3" t="str" cm="1">
        <f t="array" ref="U534">_xlfn.SWITCH(TRUE,
Table1[[#This Row],[Total user revenue]]&gt;=1500000,"High-Premium",
Table1[[#This Row],[Total user revenue]]&gt;=500000,"Premium",
Table1[[#This Row],[Total user revenue]]&gt;=100000,"Standard",
"Basic")</f>
        <v>Premium</v>
      </c>
      <c r="V534" s="32">
        <f>SUMIF(A:A,Table1[[#This Row],[Customer ID]],W:W)</f>
        <v>484.48</v>
      </c>
      <c r="W534">
        <v>179.36</v>
      </c>
      <c r="X534" t="s">
        <v>39</v>
      </c>
      <c r="Y534" s="6">
        <f>COUNTIFS(Table1[MTN Device],Table1[[#This Row],[MTN Device]],Table1[Customer Churn Status],"Yes")/COUNTIF(Table1[MTN Device],Table1[[#This Row],[MTN Device]])</f>
        <v>0.3122923588039867</v>
      </c>
      <c r="Z534">
        <f>IF(Table1[[#This Row],[Customer Churn Status]]="Yes", 1, 0)</f>
        <v>0</v>
      </c>
      <c r="AA534" t="str">
        <f>IF(Table1[[#This Row],[Reasons for Churn]]= "No reason", "No Reason", "Churned")</f>
        <v>No Reason</v>
      </c>
      <c r="AB534" t="s">
        <v>1083</v>
      </c>
      <c r="AC534">
        <f t="shared" si="8"/>
        <v>35</v>
      </c>
    </row>
    <row r="535" spans="1:29" x14ac:dyDescent="0.25">
      <c r="A535" t="s">
        <v>627</v>
      </c>
      <c r="B535" t="s">
        <v>628</v>
      </c>
      <c r="C535" s="1">
        <v>45689</v>
      </c>
      <c r="D535">
        <v>30</v>
      </c>
      <c r="E535" t="str">
        <f>IF(Table1[[#This Row],[Age]]&lt;=19,"Teenager",
 IF(Table1[[#This Row],[Age]]&lt;=29,"Young Adult",
 IF(Table1[[#This Row],[Age]]&lt;=39,"Adult",
 IF(Table1[[#This Row],[Age]]&lt;=54,"Middle-Aged Adult",
 IF(Table1[[#This Row],[Age]]&lt;=64,"Pre-Retirement",
 "Senior/Retiree")))))</f>
        <v>Adult</v>
      </c>
      <c r="F535" t="s">
        <v>143</v>
      </c>
      <c r="G535" t="e">
        <f>VLOOKUP(Table1[[#This Row],[State]],#REF!,2,FALSE)</f>
        <v>#REF!</v>
      </c>
      <c r="H535" t="s">
        <v>36</v>
      </c>
      <c r="I535">
        <f>COUNTIF(A:A,Table1[[#This Row],[Customer ID]])</f>
        <v>2</v>
      </c>
      <c r="J535" t="str">
        <f>IF(Table1[[#This Row],[Device Count]]&gt;1,"Multiple Devices", "Single Device")</f>
        <v>Multiple Devices</v>
      </c>
      <c r="K535" t="s">
        <v>21</v>
      </c>
      <c r="L535" s="26">
        <v>2</v>
      </c>
      <c r="M535" t="s">
        <v>22</v>
      </c>
      <c r="N535">
        <v>25</v>
      </c>
      <c r="O5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35" t="s">
        <v>42</v>
      </c>
      <c r="Q535" s="2">
        <v>9000</v>
      </c>
      <c r="R535">
        <v>9</v>
      </c>
      <c r="S535" s="3">
        <v>81000</v>
      </c>
      <c r="T535" s="3">
        <f>SUMIF(A:A,Table1[[#This Row],[Customer ID]],S:S)</f>
        <v>85550</v>
      </c>
      <c r="U535" s="3" t="str" cm="1">
        <f t="array" ref="U535">_xlfn.SWITCH(TRUE,
Table1[[#This Row],[Total user revenue]]&gt;=1500000,"High-Premium",
Table1[[#This Row],[Total user revenue]]&gt;=500000,"Premium",
Table1[[#This Row],[Total user revenue]]&gt;=100000,"Standard",
"Basic")</f>
        <v>Basic</v>
      </c>
      <c r="V535" s="32">
        <f>SUMIF(A:A,Table1[[#This Row],[Customer ID]],W:W)</f>
        <v>198.12</v>
      </c>
      <c r="W535">
        <v>140.31</v>
      </c>
      <c r="X535" t="s">
        <v>39</v>
      </c>
      <c r="Y535" s="6">
        <f>COUNTIFS(Table1[MTN Device],Table1[[#This Row],[MTN Device]],Table1[Customer Churn Status],"Yes")/COUNTIF(Table1[MTN Device],Table1[[#This Row],[MTN Device]])</f>
        <v>0.27947598253275108</v>
      </c>
      <c r="Z535">
        <f>IF(Table1[[#This Row],[Customer Churn Status]]="Yes", 1, 0)</f>
        <v>0</v>
      </c>
      <c r="AA535" t="str">
        <f>IF(Table1[[#This Row],[Reasons for Churn]]= "No reason", "No Reason", "Churned")</f>
        <v>No Reason</v>
      </c>
      <c r="AB535" t="s">
        <v>1083</v>
      </c>
      <c r="AC535">
        <f t="shared" si="8"/>
        <v>60</v>
      </c>
    </row>
    <row r="536" spans="1:29" x14ac:dyDescent="0.25">
      <c r="A536" t="s">
        <v>627</v>
      </c>
      <c r="B536" t="s">
        <v>628</v>
      </c>
      <c r="C536" s="1">
        <v>45689</v>
      </c>
      <c r="D536">
        <v>30</v>
      </c>
      <c r="E536" t="str">
        <f>IF(Table1[[#This Row],[Age]]&lt;=19,"Teenager",
 IF(Table1[[#This Row],[Age]]&lt;=29,"Young Adult",
 IF(Table1[[#This Row],[Age]]&lt;=39,"Adult",
 IF(Table1[[#This Row],[Age]]&lt;=54,"Middle-Aged Adult",
 IF(Table1[[#This Row],[Age]]&lt;=64,"Pre-Retirement",
 "Senior/Retiree")))))</f>
        <v>Adult</v>
      </c>
      <c r="F536" t="s">
        <v>143</v>
      </c>
      <c r="G536" t="e">
        <f>VLOOKUP(Table1[[#This Row],[State]],#REF!,2,FALSE)</f>
        <v>#REF!</v>
      </c>
      <c r="H536" t="s">
        <v>29</v>
      </c>
      <c r="I536">
        <f>COUNTIF(A:A,Table1[[#This Row],[Customer ID]])</f>
        <v>2</v>
      </c>
      <c r="J536" t="str">
        <f>IF(Table1[[#This Row],[Device Count]]&gt;1,"Multiple Devices", "Single Device")</f>
        <v>Multiple Devices</v>
      </c>
      <c r="K536" t="s">
        <v>21</v>
      </c>
      <c r="L536" s="26">
        <v>2</v>
      </c>
      <c r="M536" t="s">
        <v>22</v>
      </c>
      <c r="N536">
        <v>25</v>
      </c>
      <c r="O5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36" t="s">
        <v>72</v>
      </c>
      <c r="Q536" s="2">
        <v>350</v>
      </c>
      <c r="R536">
        <v>13</v>
      </c>
      <c r="S536" s="3">
        <v>4550</v>
      </c>
      <c r="T536" s="3">
        <f>SUMIF(A:A,Table1[[#This Row],[Customer ID]],S:S)</f>
        <v>85550</v>
      </c>
      <c r="U536" s="3" t="str" cm="1">
        <f t="array" ref="U536">_xlfn.SWITCH(TRUE,
Table1[[#This Row],[Total user revenue]]&gt;=1500000,"High-Premium",
Table1[[#This Row],[Total user revenue]]&gt;=500000,"Premium",
Table1[[#This Row],[Total user revenue]]&gt;=100000,"Standard",
"Basic")</f>
        <v>Basic</v>
      </c>
      <c r="V536" s="32">
        <f>SUMIF(A:A,Table1[[#This Row],[Customer ID]],W:W)</f>
        <v>198.12</v>
      </c>
      <c r="W536">
        <v>57.81</v>
      </c>
      <c r="X536" t="s">
        <v>39</v>
      </c>
      <c r="Y536" s="6">
        <f>COUNTIFS(Table1[MTN Device],Table1[[#This Row],[MTN Device]],Table1[Customer Churn Status],"Yes")/COUNTIF(Table1[MTN Device],Table1[[#This Row],[MTN Device]])</f>
        <v>0.3122923588039867</v>
      </c>
      <c r="Z536">
        <f>IF(Table1[[#This Row],[Customer Churn Status]]="Yes", 1, 0)</f>
        <v>0</v>
      </c>
      <c r="AA536" t="str">
        <f>IF(Table1[[#This Row],[Reasons for Churn]]= "No reason", "No Reason", "Churned")</f>
        <v>No Reason</v>
      </c>
      <c r="AB536" t="s">
        <v>1083</v>
      </c>
      <c r="AC536">
        <f t="shared" si="8"/>
        <v>60</v>
      </c>
    </row>
    <row r="537" spans="1:29" x14ac:dyDescent="0.25">
      <c r="A537" t="s">
        <v>629</v>
      </c>
      <c r="B537" t="s">
        <v>630</v>
      </c>
      <c r="C537" s="1">
        <v>45717</v>
      </c>
      <c r="D537">
        <v>25</v>
      </c>
      <c r="E537" t="str">
        <f>IF(Table1[[#This Row],[Age]]&lt;=19,"Teenager",
 IF(Table1[[#This Row],[Age]]&lt;=29,"Young Adult",
 IF(Table1[[#This Row],[Age]]&lt;=39,"Adult",
 IF(Table1[[#This Row],[Age]]&lt;=54,"Middle-Aged Adult",
 IF(Table1[[#This Row],[Age]]&lt;=64,"Pre-Retirement",
 "Senior/Retiree")))))</f>
        <v>Young Adult</v>
      </c>
      <c r="F537" t="s">
        <v>131</v>
      </c>
      <c r="G537" t="e">
        <f>VLOOKUP(Table1[[#This Row],[State]],#REF!,2,FALSE)</f>
        <v>#REF!</v>
      </c>
      <c r="H537" t="s">
        <v>29</v>
      </c>
      <c r="I537">
        <f>COUNTIF(A:A,Table1[[#This Row],[Customer ID]])</f>
        <v>2</v>
      </c>
      <c r="J537" t="str">
        <f>IF(Table1[[#This Row],[Device Count]]&gt;1,"Multiple Devices", "Single Device")</f>
        <v>Multiple Devices</v>
      </c>
      <c r="K537" t="s">
        <v>30</v>
      </c>
      <c r="L537" s="26">
        <v>2</v>
      </c>
      <c r="M537" t="s">
        <v>22</v>
      </c>
      <c r="N537">
        <v>21</v>
      </c>
      <c r="O5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37" t="s">
        <v>46</v>
      </c>
      <c r="Q537" s="2">
        <v>4500</v>
      </c>
      <c r="R537">
        <v>7</v>
      </c>
      <c r="S537" s="3">
        <v>31500</v>
      </c>
      <c r="T537" s="3">
        <f>SUMIF(A:A,Table1[[#This Row],[Customer ID]],S:S)</f>
        <v>162000</v>
      </c>
      <c r="U537" s="3" t="str" cm="1">
        <f t="array" ref="U537">_xlfn.SWITCH(TRUE,
Table1[[#This Row],[Total user revenue]]&gt;=1500000,"High-Premium",
Table1[[#This Row],[Total user revenue]]&gt;=500000,"Premium",
Table1[[#This Row],[Total user revenue]]&gt;=100000,"Standard",
"Basic")</f>
        <v>Standard</v>
      </c>
      <c r="V537" s="32">
        <f>SUMIF(A:A,Table1[[#This Row],[Customer ID]],W:W)</f>
        <v>247.26999999999998</v>
      </c>
      <c r="W537">
        <v>100.05</v>
      </c>
      <c r="X537" t="s">
        <v>39</v>
      </c>
      <c r="Y537" s="6">
        <f>COUNTIFS(Table1[MTN Device],Table1[[#This Row],[MTN Device]],Table1[Customer Churn Status],"Yes")/COUNTIF(Table1[MTN Device],Table1[[#This Row],[MTN Device]])</f>
        <v>0.3122923588039867</v>
      </c>
      <c r="Z537">
        <f>IF(Table1[[#This Row],[Customer Churn Status]]="Yes", 1, 0)</f>
        <v>0</v>
      </c>
      <c r="AA537" t="str">
        <f>IF(Table1[[#This Row],[Reasons for Churn]]= "No reason", "No Reason", "Churned")</f>
        <v>No Reason</v>
      </c>
      <c r="AB537" t="s">
        <v>1083</v>
      </c>
      <c r="AC537">
        <f t="shared" si="8"/>
        <v>65</v>
      </c>
    </row>
    <row r="538" spans="1:29" x14ac:dyDescent="0.25">
      <c r="A538" t="s">
        <v>629</v>
      </c>
      <c r="B538" t="s">
        <v>630</v>
      </c>
      <c r="C538" s="1">
        <v>45717</v>
      </c>
      <c r="D538">
        <v>25</v>
      </c>
      <c r="E538" t="str">
        <f>IF(Table1[[#This Row],[Age]]&lt;=19,"Teenager",
 IF(Table1[[#This Row],[Age]]&lt;=29,"Young Adult",
 IF(Table1[[#This Row],[Age]]&lt;=39,"Adult",
 IF(Table1[[#This Row],[Age]]&lt;=54,"Middle-Aged Adult",
 IF(Table1[[#This Row],[Age]]&lt;=64,"Pre-Retirement",
 "Senior/Retiree")))))</f>
        <v>Young Adult</v>
      </c>
      <c r="F538" t="s">
        <v>131</v>
      </c>
      <c r="G538" t="e">
        <f>VLOOKUP(Table1[[#This Row],[State]],#REF!,2,FALSE)</f>
        <v>#REF!</v>
      </c>
      <c r="H538" t="s">
        <v>36</v>
      </c>
      <c r="I538">
        <f>COUNTIF(A:A,Table1[[#This Row],[Customer ID]])</f>
        <v>2</v>
      </c>
      <c r="J538" t="str">
        <f>IF(Table1[[#This Row],[Device Count]]&gt;1,"Multiple Devices", "Single Device")</f>
        <v>Multiple Devices</v>
      </c>
      <c r="K538" t="s">
        <v>30</v>
      </c>
      <c r="L538" s="26">
        <v>2</v>
      </c>
      <c r="M538" t="s">
        <v>22</v>
      </c>
      <c r="N538">
        <v>21</v>
      </c>
      <c r="O5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38" t="s">
        <v>71</v>
      </c>
      <c r="Q538" s="2">
        <v>14500</v>
      </c>
      <c r="R538">
        <v>9</v>
      </c>
      <c r="S538" s="3">
        <v>130500</v>
      </c>
      <c r="T538" s="3">
        <f>SUMIF(A:A,Table1[[#This Row],[Customer ID]],S:S)</f>
        <v>162000</v>
      </c>
      <c r="U538" s="3" t="str" cm="1">
        <f t="array" ref="U538">_xlfn.SWITCH(TRUE,
Table1[[#This Row],[Total user revenue]]&gt;=1500000,"High-Premium",
Table1[[#This Row],[Total user revenue]]&gt;=500000,"Premium",
Table1[[#This Row],[Total user revenue]]&gt;=100000,"Standard",
"Basic")</f>
        <v>Standard</v>
      </c>
      <c r="V538" s="32">
        <f>SUMIF(A:A,Table1[[#This Row],[Customer ID]],W:W)</f>
        <v>247.26999999999998</v>
      </c>
      <c r="W538">
        <v>147.22</v>
      </c>
      <c r="X538" t="s">
        <v>39</v>
      </c>
      <c r="Y538" s="6">
        <f>COUNTIFS(Table1[MTN Device],Table1[[#This Row],[MTN Device]],Table1[Customer Churn Status],"Yes")/COUNTIF(Table1[MTN Device],Table1[[#This Row],[MTN Device]])</f>
        <v>0.27947598253275108</v>
      </c>
      <c r="Z538">
        <f>IF(Table1[[#This Row],[Customer Churn Status]]="Yes", 1, 0)</f>
        <v>0</v>
      </c>
      <c r="AA538" t="str">
        <f>IF(Table1[[#This Row],[Reasons for Churn]]= "No reason", "No Reason", "Churned")</f>
        <v>No Reason</v>
      </c>
      <c r="AB538" t="s">
        <v>1083</v>
      </c>
      <c r="AC538">
        <f t="shared" si="8"/>
        <v>65</v>
      </c>
    </row>
    <row r="539" spans="1:29" x14ac:dyDescent="0.25">
      <c r="A539" t="s">
        <v>631</v>
      </c>
      <c r="B539" t="s">
        <v>632</v>
      </c>
      <c r="C539" s="1">
        <v>45717</v>
      </c>
      <c r="D539">
        <v>45</v>
      </c>
      <c r="E539" t="str">
        <f>IF(Table1[[#This Row],[Age]]&lt;=19,"Teenager",
 IF(Table1[[#This Row],[Age]]&lt;=29,"Young Adult",
 IF(Table1[[#This Row],[Age]]&lt;=39,"Adult",
 IF(Table1[[#This Row],[Age]]&lt;=54,"Middle-Aged Adult",
 IF(Table1[[#This Row],[Age]]&lt;=64,"Pre-Retirement",
 "Senior/Retiree")))))</f>
        <v>Middle-Aged Adult</v>
      </c>
      <c r="F539" t="s">
        <v>121</v>
      </c>
      <c r="G539" t="e">
        <f>VLOOKUP(Table1[[#This Row],[State]],#REF!,2,FALSE)</f>
        <v>#REF!</v>
      </c>
      <c r="H539" t="s">
        <v>41</v>
      </c>
      <c r="I539">
        <f>COUNTIF(A:A,Table1[[#This Row],[Customer ID]])</f>
        <v>1</v>
      </c>
      <c r="J539" t="str">
        <f>IF(Table1[[#This Row],[Device Count]]&gt;1,"Multiple Devices", "Single Device")</f>
        <v>Single Device</v>
      </c>
      <c r="K539" t="s">
        <v>21</v>
      </c>
      <c r="L539" s="26">
        <v>2</v>
      </c>
      <c r="M539" t="s">
        <v>22</v>
      </c>
      <c r="N539">
        <v>54</v>
      </c>
      <c r="O5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39" t="s">
        <v>71</v>
      </c>
      <c r="Q539" s="2">
        <v>14500</v>
      </c>
      <c r="R539">
        <v>18</v>
      </c>
      <c r="S539" s="3">
        <v>261000</v>
      </c>
      <c r="T539" s="3">
        <f>SUMIF(A:A,Table1[[#This Row],[Customer ID]],S:S)</f>
        <v>261000</v>
      </c>
      <c r="U539" s="3" t="str" cm="1">
        <f t="array" ref="U539">_xlfn.SWITCH(TRUE,
Table1[[#This Row],[Total user revenue]]&gt;=1500000,"High-Premium",
Table1[[#This Row],[Total user revenue]]&gt;=500000,"Premium",
Table1[[#This Row],[Total user revenue]]&gt;=100000,"Standard",
"Basic")</f>
        <v>Standard</v>
      </c>
      <c r="V539" s="32">
        <f>SUMIF(A:A,Table1[[#This Row],[Customer ID]],W:W)</f>
        <v>122.96</v>
      </c>
      <c r="W539">
        <v>122.96</v>
      </c>
      <c r="X539" t="s">
        <v>39</v>
      </c>
      <c r="Y539" s="6">
        <f>COUNTIFS(Table1[MTN Device],Table1[[#This Row],[MTN Device]],Table1[Customer Churn Status],"Yes")/COUNTIF(Table1[MTN Device],Table1[[#This Row],[MTN Device]])</f>
        <v>0.26754385964912281</v>
      </c>
      <c r="Z539">
        <f>IF(Table1[[#This Row],[Customer Churn Status]]="Yes", 1, 0)</f>
        <v>0</v>
      </c>
      <c r="AA539" t="str">
        <f>IF(Table1[[#This Row],[Reasons for Churn]]= "No reason", "No Reason", "Churned")</f>
        <v>No Reason</v>
      </c>
      <c r="AB539" t="s">
        <v>1083</v>
      </c>
      <c r="AC539">
        <f t="shared" si="8"/>
        <v>50</v>
      </c>
    </row>
    <row r="540" spans="1:29" x14ac:dyDescent="0.25">
      <c r="A540" t="s">
        <v>633</v>
      </c>
      <c r="B540" t="s">
        <v>634</v>
      </c>
      <c r="C540" s="1">
        <v>45717</v>
      </c>
      <c r="D540">
        <v>77</v>
      </c>
      <c r="E540" t="str">
        <f>IF(Table1[[#This Row],[Age]]&lt;=19,"Teenager",
 IF(Table1[[#This Row],[Age]]&lt;=29,"Young Adult",
 IF(Table1[[#This Row],[Age]]&lt;=39,"Adult",
 IF(Table1[[#This Row],[Age]]&lt;=54,"Middle-Aged Adult",
 IF(Table1[[#This Row],[Age]]&lt;=64,"Pre-Retirement",
 "Senior/Retiree")))))</f>
        <v>Senior/Retiree</v>
      </c>
      <c r="F540" t="s">
        <v>45</v>
      </c>
      <c r="G540" t="e">
        <f>VLOOKUP(Table1[[#This Row],[State]],#REF!,2,FALSE)</f>
        <v>#REF!</v>
      </c>
      <c r="H540" t="s">
        <v>36</v>
      </c>
      <c r="I540">
        <f>COUNTIF(A:A,Table1[[#This Row],[Customer ID]])</f>
        <v>3</v>
      </c>
      <c r="J540" t="str">
        <f>IF(Table1[[#This Row],[Device Count]]&gt;1,"Multiple Devices", "Single Device")</f>
        <v>Multiple Devices</v>
      </c>
      <c r="K540" t="s">
        <v>30</v>
      </c>
      <c r="L540" s="26">
        <v>4</v>
      </c>
      <c r="M540" t="s">
        <v>114</v>
      </c>
      <c r="N540">
        <v>32</v>
      </c>
      <c r="O5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40" t="s">
        <v>65</v>
      </c>
      <c r="Q540" s="2">
        <v>30000</v>
      </c>
      <c r="R540">
        <v>14</v>
      </c>
      <c r="S540" s="3">
        <v>420000</v>
      </c>
      <c r="T540" s="3">
        <f>SUMIF(A:A,Table1[[#This Row],[Customer ID]],S:S)</f>
        <v>634000</v>
      </c>
      <c r="U540" s="3" t="str" cm="1">
        <f t="array" ref="U540">_xlfn.SWITCH(TRUE,
Table1[[#This Row],[Total user revenue]]&gt;=1500000,"High-Premium",
Table1[[#This Row],[Total user revenue]]&gt;=500000,"Premium",
Table1[[#This Row],[Total user revenue]]&gt;=100000,"Standard",
"Basic")</f>
        <v>Premium</v>
      </c>
      <c r="V540" s="32">
        <f>SUMIF(A:A,Table1[[#This Row],[Customer ID]],W:W)</f>
        <v>269.04000000000002</v>
      </c>
      <c r="W540">
        <v>11.3</v>
      </c>
      <c r="X540" t="s">
        <v>24</v>
      </c>
      <c r="Y540" s="6">
        <f>COUNTIFS(Table1[MTN Device],Table1[[#This Row],[MTN Device]],Table1[Customer Churn Status],"Yes")/COUNTIF(Table1[MTN Device],Table1[[#This Row],[MTN Device]])</f>
        <v>0.27947598253275108</v>
      </c>
      <c r="Z540">
        <f>IF(Table1[[#This Row],[Customer Churn Status]]="Yes", 1, 0)</f>
        <v>1</v>
      </c>
      <c r="AA540" t="str">
        <f>IF(Table1[[#This Row],[Reasons for Churn]]= "No reason", "No Reason", "Churned")</f>
        <v>Churned</v>
      </c>
      <c r="AB540" t="s">
        <v>32</v>
      </c>
      <c r="AC540">
        <f t="shared" si="8"/>
        <v>35</v>
      </c>
    </row>
    <row r="541" spans="1:29" x14ac:dyDescent="0.25">
      <c r="A541" t="s">
        <v>633</v>
      </c>
      <c r="B541" t="s">
        <v>634</v>
      </c>
      <c r="C541" s="1">
        <v>45717</v>
      </c>
      <c r="D541">
        <v>77</v>
      </c>
      <c r="E541" t="str">
        <f>IF(Table1[[#This Row],[Age]]&lt;=19,"Teenager",
 IF(Table1[[#This Row],[Age]]&lt;=29,"Young Adult",
 IF(Table1[[#This Row],[Age]]&lt;=39,"Adult",
 IF(Table1[[#This Row],[Age]]&lt;=54,"Middle-Aged Adult",
 IF(Table1[[#This Row],[Age]]&lt;=64,"Pre-Retirement",
 "Senior/Retiree")))))</f>
        <v>Senior/Retiree</v>
      </c>
      <c r="F541" t="s">
        <v>45</v>
      </c>
      <c r="G541" t="e">
        <f>VLOOKUP(Table1[[#This Row],[State]],#REF!,2,FALSE)</f>
        <v>#REF!</v>
      </c>
      <c r="H541" t="s">
        <v>29</v>
      </c>
      <c r="I541">
        <f>COUNTIF(A:A,Table1[[#This Row],[Customer ID]])</f>
        <v>3</v>
      </c>
      <c r="J541" t="str">
        <f>IF(Table1[[#This Row],[Device Count]]&gt;1,"Multiple Devices", "Single Device")</f>
        <v>Multiple Devices</v>
      </c>
      <c r="K541" t="s">
        <v>30</v>
      </c>
      <c r="L541" s="26">
        <v>4</v>
      </c>
      <c r="M541" t="s">
        <v>114</v>
      </c>
      <c r="N541">
        <v>32</v>
      </c>
      <c r="O5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41" t="s">
        <v>23</v>
      </c>
      <c r="Q541" s="2">
        <v>35000</v>
      </c>
      <c r="R541">
        <v>2</v>
      </c>
      <c r="S541" s="3">
        <v>70000</v>
      </c>
      <c r="T541" s="3">
        <f>SUMIF(A:A,Table1[[#This Row],[Customer ID]],S:S)</f>
        <v>634000</v>
      </c>
      <c r="U541" s="3" t="str" cm="1">
        <f t="array" ref="U541">_xlfn.SWITCH(TRUE,
Table1[[#This Row],[Total user revenue]]&gt;=1500000,"High-Premium",
Table1[[#This Row],[Total user revenue]]&gt;=500000,"Premium",
Table1[[#This Row],[Total user revenue]]&gt;=100000,"Standard",
"Basic")</f>
        <v>Premium</v>
      </c>
      <c r="V541" s="32">
        <f>SUMIF(A:A,Table1[[#This Row],[Customer ID]],W:W)</f>
        <v>269.04000000000002</v>
      </c>
      <c r="W541">
        <v>187.96</v>
      </c>
      <c r="X541" t="s">
        <v>24</v>
      </c>
      <c r="Y541" s="6">
        <f>COUNTIFS(Table1[MTN Device],Table1[[#This Row],[MTN Device]],Table1[Customer Churn Status],"Yes")/COUNTIF(Table1[MTN Device],Table1[[#This Row],[MTN Device]])</f>
        <v>0.3122923588039867</v>
      </c>
      <c r="Z541">
        <f>IF(Table1[[#This Row],[Customer Churn Status]]="Yes", 1, 0)</f>
        <v>1</v>
      </c>
      <c r="AA541" t="str">
        <f>IF(Table1[[#This Row],[Reasons for Churn]]= "No reason", "No Reason", "Churned")</f>
        <v>Churned</v>
      </c>
      <c r="AB541" t="s">
        <v>32</v>
      </c>
      <c r="AC541">
        <f t="shared" si="8"/>
        <v>35</v>
      </c>
    </row>
    <row r="542" spans="1:29" x14ac:dyDescent="0.25">
      <c r="A542" t="s">
        <v>633</v>
      </c>
      <c r="B542" t="s">
        <v>634</v>
      </c>
      <c r="C542" s="1">
        <v>45717</v>
      </c>
      <c r="D542">
        <v>77</v>
      </c>
      <c r="E542" t="str">
        <f>IF(Table1[[#This Row],[Age]]&lt;=19,"Teenager",
 IF(Table1[[#This Row],[Age]]&lt;=29,"Young Adult",
 IF(Table1[[#This Row],[Age]]&lt;=39,"Adult",
 IF(Table1[[#This Row],[Age]]&lt;=54,"Middle-Aged Adult",
 IF(Table1[[#This Row],[Age]]&lt;=64,"Pre-Retirement",
 "Senior/Retiree")))))</f>
        <v>Senior/Retiree</v>
      </c>
      <c r="F542" t="s">
        <v>45</v>
      </c>
      <c r="G542" t="e">
        <f>VLOOKUP(Table1[[#This Row],[State]],#REF!,2,FALSE)</f>
        <v>#REF!</v>
      </c>
      <c r="H542" t="s">
        <v>41</v>
      </c>
      <c r="I542">
        <f>COUNTIF(A:A,Table1[[#This Row],[Customer ID]])</f>
        <v>3</v>
      </c>
      <c r="J542" t="str">
        <f>IF(Table1[[#This Row],[Device Count]]&gt;1,"Multiple Devices", "Single Device")</f>
        <v>Multiple Devices</v>
      </c>
      <c r="K542" t="s">
        <v>30</v>
      </c>
      <c r="L542" s="26">
        <v>4</v>
      </c>
      <c r="M542" t="s">
        <v>114</v>
      </c>
      <c r="N542">
        <v>32</v>
      </c>
      <c r="O5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42" t="s">
        <v>62</v>
      </c>
      <c r="Q542" s="2">
        <v>24000</v>
      </c>
      <c r="R542">
        <v>6</v>
      </c>
      <c r="S542" s="3">
        <v>144000</v>
      </c>
      <c r="T542" s="3">
        <f>SUMIF(A:A,Table1[[#This Row],[Customer ID]],S:S)</f>
        <v>634000</v>
      </c>
      <c r="U542" s="3" t="str" cm="1">
        <f t="array" ref="U542">_xlfn.SWITCH(TRUE,
Table1[[#This Row],[Total user revenue]]&gt;=1500000,"High-Premium",
Table1[[#This Row],[Total user revenue]]&gt;=500000,"Premium",
Table1[[#This Row],[Total user revenue]]&gt;=100000,"Standard",
"Basic")</f>
        <v>Premium</v>
      </c>
      <c r="V542" s="32">
        <f>SUMIF(A:A,Table1[[#This Row],[Customer ID]],W:W)</f>
        <v>269.04000000000002</v>
      </c>
      <c r="W542">
        <v>69.78</v>
      </c>
      <c r="X542" t="s">
        <v>24</v>
      </c>
      <c r="Y542" s="6">
        <f>COUNTIFS(Table1[MTN Device],Table1[[#This Row],[MTN Device]],Table1[Customer Churn Status],"Yes")/COUNTIF(Table1[MTN Device],Table1[[#This Row],[MTN Device]])</f>
        <v>0.26754385964912281</v>
      </c>
      <c r="Z542">
        <f>IF(Table1[[#This Row],[Customer Churn Status]]="Yes", 1, 0)</f>
        <v>1</v>
      </c>
      <c r="AA542" t="str">
        <f>IF(Table1[[#This Row],[Reasons for Churn]]= "No reason", "No Reason", "Churned")</f>
        <v>Churned</v>
      </c>
      <c r="AB542" t="s">
        <v>32</v>
      </c>
      <c r="AC542">
        <f t="shared" si="8"/>
        <v>35</v>
      </c>
    </row>
    <row r="543" spans="1:29" x14ac:dyDescent="0.25">
      <c r="A543" t="s">
        <v>635</v>
      </c>
      <c r="B543" t="s">
        <v>636</v>
      </c>
      <c r="C543" s="1">
        <v>45658</v>
      </c>
      <c r="D543">
        <v>31</v>
      </c>
      <c r="E543" t="str">
        <f>IF(Table1[[#This Row],[Age]]&lt;=19,"Teenager",
 IF(Table1[[#This Row],[Age]]&lt;=29,"Young Adult",
 IF(Table1[[#This Row],[Age]]&lt;=39,"Adult",
 IF(Table1[[#This Row],[Age]]&lt;=54,"Middle-Aged Adult",
 IF(Table1[[#This Row],[Age]]&lt;=64,"Pre-Retirement",
 "Senior/Retiree")))))</f>
        <v>Adult</v>
      </c>
      <c r="F543" t="s">
        <v>75</v>
      </c>
      <c r="G543" t="e">
        <f>VLOOKUP(Table1[[#This Row],[State]],#REF!,2,FALSE)</f>
        <v>#REF!</v>
      </c>
      <c r="H543" t="s">
        <v>41</v>
      </c>
      <c r="I543">
        <f>COUNTIF(A:A,Table1[[#This Row],[Customer ID]])</f>
        <v>2</v>
      </c>
      <c r="J543" t="str">
        <f>IF(Table1[[#This Row],[Device Count]]&gt;1,"Multiple Devices", "Single Device")</f>
        <v>Multiple Devices</v>
      </c>
      <c r="K543" t="s">
        <v>30</v>
      </c>
      <c r="L543" s="26">
        <v>1</v>
      </c>
      <c r="M543" t="s">
        <v>37</v>
      </c>
      <c r="N543">
        <v>21</v>
      </c>
      <c r="O5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43" t="s">
        <v>65</v>
      </c>
      <c r="Q543" s="2">
        <v>30000</v>
      </c>
      <c r="R543">
        <v>9</v>
      </c>
      <c r="S543" s="3">
        <v>270000</v>
      </c>
      <c r="T543" s="3">
        <f>SUMIF(A:A,Table1[[#This Row],[Customer ID]],S:S)</f>
        <v>306000</v>
      </c>
      <c r="U543" s="3" t="str" cm="1">
        <f t="array" ref="U543">_xlfn.SWITCH(TRUE,
Table1[[#This Row],[Total user revenue]]&gt;=1500000,"High-Premium",
Table1[[#This Row],[Total user revenue]]&gt;=500000,"Premium",
Table1[[#This Row],[Total user revenue]]&gt;=100000,"Standard",
"Basic")</f>
        <v>Standard</v>
      </c>
      <c r="V543" s="32">
        <f>SUMIF(A:A,Table1[[#This Row],[Customer ID]],W:W)</f>
        <v>232.69</v>
      </c>
      <c r="W543">
        <v>122.75</v>
      </c>
      <c r="X543" t="s">
        <v>39</v>
      </c>
      <c r="Y543" s="6">
        <f>COUNTIFS(Table1[MTN Device],Table1[[#This Row],[MTN Device]],Table1[Customer Churn Status],"Yes")/COUNTIF(Table1[MTN Device],Table1[[#This Row],[MTN Device]])</f>
        <v>0.26754385964912281</v>
      </c>
      <c r="Z543">
        <f>IF(Table1[[#This Row],[Customer Churn Status]]="Yes", 1, 0)</f>
        <v>0</v>
      </c>
      <c r="AA543" t="str">
        <f>IF(Table1[[#This Row],[Reasons for Churn]]= "No reason", "No Reason", "Churned")</f>
        <v>No Reason</v>
      </c>
      <c r="AB543" t="s">
        <v>1083</v>
      </c>
      <c r="AC543">
        <f t="shared" si="8"/>
        <v>75</v>
      </c>
    </row>
    <row r="544" spans="1:29" x14ac:dyDescent="0.25">
      <c r="A544" t="s">
        <v>635</v>
      </c>
      <c r="B544" t="s">
        <v>636</v>
      </c>
      <c r="C544" s="1">
        <v>45658</v>
      </c>
      <c r="D544">
        <v>31</v>
      </c>
      <c r="E544" t="str">
        <f>IF(Table1[[#This Row],[Age]]&lt;=19,"Teenager",
 IF(Table1[[#This Row],[Age]]&lt;=29,"Young Adult",
 IF(Table1[[#This Row],[Age]]&lt;=39,"Adult",
 IF(Table1[[#This Row],[Age]]&lt;=54,"Middle-Aged Adult",
 IF(Table1[[#This Row],[Age]]&lt;=64,"Pre-Retirement",
 "Senior/Retiree")))))</f>
        <v>Adult</v>
      </c>
      <c r="F544" t="s">
        <v>75</v>
      </c>
      <c r="G544" t="e">
        <f>VLOOKUP(Table1[[#This Row],[State]],#REF!,2,FALSE)</f>
        <v>#REF!</v>
      </c>
      <c r="H544" t="s">
        <v>29</v>
      </c>
      <c r="I544">
        <f>COUNTIF(A:A,Table1[[#This Row],[Customer ID]])</f>
        <v>2</v>
      </c>
      <c r="J544" t="str">
        <f>IF(Table1[[#This Row],[Device Count]]&gt;1,"Multiple Devices", "Single Device")</f>
        <v>Multiple Devices</v>
      </c>
      <c r="K544" t="s">
        <v>30</v>
      </c>
      <c r="L544" s="26">
        <v>1</v>
      </c>
      <c r="M544" t="s">
        <v>37</v>
      </c>
      <c r="N544">
        <v>21</v>
      </c>
      <c r="O5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44" t="s">
        <v>46</v>
      </c>
      <c r="Q544" s="2">
        <v>4500</v>
      </c>
      <c r="R544">
        <v>8</v>
      </c>
      <c r="S544" s="3">
        <v>36000</v>
      </c>
      <c r="T544" s="3">
        <f>SUMIF(A:A,Table1[[#This Row],[Customer ID]],S:S)</f>
        <v>306000</v>
      </c>
      <c r="U544" s="3" t="str" cm="1">
        <f t="array" ref="U544">_xlfn.SWITCH(TRUE,
Table1[[#This Row],[Total user revenue]]&gt;=1500000,"High-Premium",
Table1[[#This Row],[Total user revenue]]&gt;=500000,"Premium",
Table1[[#This Row],[Total user revenue]]&gt;=100000,"Standard",
"Basic")</f>
        <v>Standard</v>
      </c>
      <c r="V544" s="32">
        <f>SUMIF(A:A,Table1[[#This Row],[Customer ID]],W:W)</f>
        <v>232.69</v>
      </c>
      <c r="W544">
        <v>109.94</v>
      </c>
      <c r="X544" t="s">
        <v>39</v>
      </c>
      <c r="Y544" s="6">
        <f>COUNTIFS(Table1[MTN Device],Table1[[#This Row],[MTN Device]],Table1[Customer Churn Status],"Yes")/COUNTIF(Table1[MTN Device],Table1[[#This Row],[MTN Device]])</f>
        <v>0.3122923588039867</v>
      </c>
      <c r="Z544">
        <f>IF(Table1[[#This Row],[Customer Churn Status]]="Yes", 1, 0)</f>
        <v>0</v>
      </c>
      <c r="AA544" t="str">
        <f>IF(Table1[[#This Row],[Reasons for Churn]]= "No reason", "No Reason", "Churned")</f>
        <v>No Reason</v>
      </c>
      <c r="AB544" t="s">
        <v>1083</v>
      </c>
      <c r="AC544">
        <f t="shared" si="8"/>
        <v>75</v>
      </c>
    </row>
    <row r="545" spans="1:29" x14ac:dyDescent="0.25">
      <c r="A545" t="s">
        <v>637</v>
      </c>
      <c r="B545" t="s">
        <v>638</v>
      </c>
      <c r="C545" s="1">
        <v>45689</v>
      </c>
      <c r="D545">
        <v>76</v>
      </c>
      <c r="E545" t="str">
        <f>IF(Table1[[#This Row],[Age]]&lt;=19,"Teenager",
 IF(Table1[[#This Row],[Age]]&lt;=29,"Young Adult",
 IF(Table1[[#This Row],[Age]]&lt;=39,"Adult",
 IF(Table1[[#This Row],[Age]]&lt;=54,"Middle-Aged Adult",
 IF(Table1[[#This Row],[Age]]&lt;=64,"Pre-Retirement",
 "Senior/Retiree")))))</f>
        <v>Senior/Retiree</v>
      </c>
      <c r="F545" t="s">
        <v>157</v>
      </c>
      <c r="G545" t="e">
        <f>VLOOKUP(Table1[[#This Row],[State]],#REF!,2,FALSE)</f>
        <v>#REF!</v>
      </c>
      <c r="H545" t="s">
        <v>36</v>
      </c>
      <c r="I545">
        <f>COUNTIF(A:A,Table1[[#This Row],[Customer ID]])</f>
        <v>2</v>
      </c>
      <c r="J545" t="str">
        <f>IF(Table1[[#This Row],[Device Count]]&gt;1,"Multiple Devices", "Single Device")</f>
        <v>Multiple Devices</v>
      </c>
      <c r="K545" t="s">
        <v>30</v>
      </c>
      <c r="L545" s="26">
        <v>4</v>
      </c>
      <c r="M545" t="s">
        <v>114</v>
      </c>
      <c r="N545">
        <v>12</v>
      </c>
      <c r="O5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545" t="s">
        <v>62</v>
      </c>
      <c r="Q545" s="2">
        <v>24000</v>
      </c>
      <c r="R545">
        <v>19</v>
      </c>
      <c r="S545" s="3">
        <v>456000</v>
      </c>
      <c r="T545" s="3">
        <f>SUMIF(A:A,Table1[[#This Row],[Customer ID]],S:S)</f>
        <v>492000</v>
      </c>
      <c r="U545" s="3" t="str" cm="1">
        <f t="array" ref="U545">_xlfn.SWITCH(TRUE,
Table1[[#This Row],[Total user revenue]]&gt;=1500000,"High-Premium",
Table1[[#This Row],[Total user revenue]]&gt;=500000,"Premium",
Table1[[#This Row],[Total user revenue]]&gt;=100000,"Standard",
"Basic")</f>
        <v>Standard</v>
      </c>
      <c r="V545" s="32">
        <f>SUMIF(A:A,Table1[[#This Row],[Customer ID]],W:W)</f>
        <v>286.28000000000003</v>
      </c>
      <c r="W545">
        <v>90.42</v>
      </c>
      <c r="X545" t="s">
        <v>24</v>
      </c>
      <c r="Y545" s="6">
        <f>COUNTIFS(Table1[MTN Device],Table1[[#This Row],[MTN Device]],Table1[Customer Churn Status],"Yes")/COUNTIF(Table1[MTN Device],Table1[[#This Row],[MTN Device]])</f>
        <v>0.27947598253275108</v>
      </c>
      <c r="Z545">
        <f>IF(Table1[[#This Row],[Customer Churn Status]]="Yes", 1, 0)</f>
        <v>1</v>
      </c>
      <c r="AA545" t="str">
        <f>IF(Table1[[#This Row],[Reasons for Churn]]= "No reason", "No Reason", "Churned")</f>
        <v>Churned</v>
      </c>
      <c r="AB545" t="s">
        <v>284</v>
      </c>
      <c r="AC545">
        <f t="shared" si="8"/>
        <v>45</v>
      </c>
    </row>
    <row r="546" spans="1:29" x14ac:dyDescent="0.25">
      <c r="A546" t="s">
        <v>637</v>
      </c>
      <c r="B546" t="s">
        <v>638</v>
      </c>
      <c r="C546" s="1">
        <v>45689</v>
      </c>
      <c r="D546">
        <v>76</v>
      </c>
      <c r="E546" t="str">
        <f>IF(Table1[[#This Row],[Age]]&lt;=19,"Teenager",
 IF(Table1[[#This Row],[Age]]&lt;=29,"Young Adult",
 IF(Table1[[#This Row],[Age]]&lt;=39,"Adult",
 IF(Table1[[#This Row],[Age]]&lt;=54,"Middle-Aged Adult",
 IF(Table1[[#This Row],[Age]]&lt;=64,"Pre-Retirement",
 "Senior/Retiree")))))</f>
        <v>Senior/Retiree</v>
      </c>
      <c r="F546" t="s">
        <v>157</v>
      </c>
      <c r="G546" t="e">
        <f>VLOOKUP(Table1[[#This Row],[State]],#REF!,2,FALSE)</f>
        <v>#REF!</v>
      </c>
      <c r="H546" t="s">
        <v>20</v>
      </c>
      <c r="I546">
        <f>COUNTIF(A:A,Table1[[#This Row],[Customer ID]])</f>
        <v>2</v>
      </c>
      <c r="J546" t="str">
        <f>IF(Table1[[#This Row],[Device Count]]&gt;1,"Multiple Devices", "Single Device")</f>
        <v>Multiple Devices</v>
      </c>
      <c r="K546" t="s">
        <v>30</v>
      </c>
      <c r="L546" s="26">
        <v>4</v>
      </c>
      <c r="M546" t="s">
        <v>114</v>
      </c>
      <c r="N546">
        <v>12</v>
      </c>
      <c r="O5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546" t="s">
        <v>46</v>
      </c>
      <c r="Q546" s="2">
        <v>4500</v>
      </c>
      <c r="R546">
        <v>8</v>
      </c>
      <c r="S546" s="3">
        <v>36000</v>
      </c>
      <c r="T546" s="3">
        <f>SUMIF(A:A,Table1[[#This Row],[Customer ID]],S:S)</f>
        <v>492000</v>
      </c>
      <c r="U546" s="3" t="str" cm="1">
        <f t="array" ref="U546">_xlfn.SWITCH(TRUE,
Table1[[#This Row],[Total user revenue]]&gt;=1500000,"High-Premium",
Table1[[#This Row],[Total user revenue]]&gt;=500000,"Premium",
Table1[[#This Row],[Total user revenue]]&gt;=100000,"Standard",
"Basic")</f>
        <v>Standard</v>
      </c>
      <c r="V546" s="32">
        <f>SUMIF(A:A,Table1[[#This Row],[Customer ID]],W:W)</f>
        <v>286.28000000000003</v>
      </c>
      <c r="W546">
        <v>195.86</v>
      </c>
      <c r="X546" t="s">
        <v>24</v>
      </c>
      <c r="Y546" s="6">
        <f>COUNTIFS(Table1[MTN Device],Table1[[#This Row],[MTN Device]],Table1[Customer Churn Status],"Yes")/COUNTIF(Table1[MTN Device],Table1[[#This Row],[MTN Device]])</f>
        <v>0.30092592592592593</v>
      </c>
      <c r="Z546">
        <f>IF(Table1[[#This Row],[Customer Churn Status]]="Yes", 1, 0)</f>
        <v>1</v>
      </c>
      <c r="AA546" t="str">
        <f>IF(Table1[[#This Row],[Reasons for Churn]]= "No reason", "No Reason", "Churned")</f>
        <v>Churned</v>
      </c>
      <c r="AB546" t="s">
        <v>284</v>
      </c>
      <c r="AC546">
        <f t="shared" si="8"/>
        <v>45</v>
      </c>
    </row>
    <row r="547" spans="1:29" x14ac:dyDescent="0.25">
      <c r="A547" t="s">
        <v>639</v>
      </c>
      <c r="B547" t="s">
        <v>640</v>
      </c>
      <c r="C547" s="1">
        <v>45689</v>
      </c>
      <c r="D547">
        <v>50</v>
      </c>
      <c r="E547" t="str">
        <f>IF(Table1[[#This Row],[Age]]&lt;=19,"Teenager",
 IF(Table1[[#This Row],[Age]]&lt;=29,"Young Adult",
 IF(Table1[[#This Row],[Age]]&lt;=39,"Adult",
 IF(Table1[[#This Row],[Age]]&lt;=54,"Middle-Aged Adult",
 IF(Table1[[#This Row],[Age]]&lt;=64,"Pre-Retirement",
 "Senior/Retiree")))))</f>
        <v>Middle-Aged Adult</v>
      </c>
      <c r="F547" t="s">
        <v>70</v>
      </c>
      <c r="G547" t="e">
        <f>VLOOKUP(Table1[[#This Row],[State]],#REF!,2,FALSE)</f>
        <v>#REF!</v>
      </c>
      <c r="H547" t="s">
        <v>29</v>
      </c>
      <c r="I547">
        <f>COUNTIF(A:A,Table1[[#This Row],[Customer ID]])</f>
        <v>1</v>
      </c>
      <c r="J547" t="str">
        <f>IF(Table1[[#This Row],[Device Count]]&gt;1,"Multiple Devices", "Single Device")</f>
        <v>Single Device</v>
      </c>
      <c r="K547" t="s">
        <v>30</v>
      </c>
      <c r="L547" s="26">
        <v>2</v>
      </c>
      <c r="M547" t="s">
        <v>22</v>
      </c>
      <c r="N547">
        <v>55</v>
      </c>
      <c r="O5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47" t="s">
        <v>102</v>
      </c>
      <c r="Q547" s="2">
        <v>900</v>
      </c>
      <c r="R547">
        <v>16</v>
      </c>
      <c r="S547" s="3">
        <v>14400</v>
      </c>
      <c r="T547" s="3">
        <f>SUMIF(A:A,Table1[[#This Row],[Customer ID]],S:S)</f>
        <v>14400</v>
      </c>
      <c r="U547" s="3" t="str" cm="1">
        <f t="array" ref="U547">_xlfn.SWITCH(TRUE,
Table1[[#This Row],[Total user revenue]]&gt;=1500000,"High-Premium",
Table1[[#This Row],[Total user revenue]]&gt;=500000,"Premium",
Table1[[#This Row],[Total user revenue]]&gt;=100000,"Standard",
"Basic")</f>
        <v>Basic</v>
      </c>
      <c r="V547" s="32">
        <f>SUMIF(A:A,Table1[[#This Row],[Customer ID]],W:W)</f>
        <v>35.729999999999997</v>
      </c>
      <c r="W547">
        <v>35.729999999999997</v>
      </c>
      <c r="X547" t="s">
        <v>24</v>
      </c>
      <c r="Y547" s="6">
        <f>COUNTIFS(Table1[MTN Device],Table1[[#This Row],[MTN Device]],Table1[Customer Churn Status],"Yes")/COUNTIF(Table1[MTN Device],Table1[[#This Row],[MTN Device]])</f>
        <v>0.3122923588039867</v>
      </c>
      <c r="Z547">
        <f>IF(Table1[[#This Row],[Customer Churn Status]]="Yes", 1, 0)</f>
        <v>1</v>
      </c>
      <c r="AA547" t="str">
        <f>IF(Table1[[#This Row],[Reasons for Churn]]= "No reason", "No Reason", "Churned")</f>
        <v>Churned</v>
      </c>
      <c r="AB547" t="s">
        <v>284</v>
      </c>
      <c r="AC547">
        <f t="shared" si="8"/>
        <v>50</v>
      </c>
    </row>
    <row r="548" spans="1:29" x14ac:dyDescent="0.25">
      <c r="A548" t="s">
        <v>641</v>
      </c>
      <c r="B548" t="s">
        <v>642</v>
      </c>
      <c r="C548" s="1">
        <v>45658</v>
      </c>
      <c r="D548">
        <v>56</v>
      </c>
      <c r="E548" t="str">
        <f>IF(Table1[[#This Row],[Age]]&lt;=19,"Teenager",
 IF(Table1[[#This Row],[Age]]&lt;=29,"Young Adult",
 IF(Table1[[#This Row],[Age]]&lt;=39,"Adult",
 IF(Table1[[#This Row],[Age]]&lt;=54,"Middle-Aged Adult",
 IF(Table1[[#This Row],[Age]]&lt;=64,"Pre-Retirement",
 "Senior/Retiree")))))</f>
        <v>Pre-Retirement</v>
      </c>
      <c r="F548" t="s">
        <v>90</v>
      </c>
      <c r="G548" t="e">
        <f>VLOOKUP(Table1[[#This Row],[State]],#REF!,2,FALSE)</f>
        <v>#REF!</v>
      </c>
      <c r="H548" t="s">
        <v>20</v>
      </c>
      <c r="I548">
        <f>COUNTIF(A:A,Table1[[#This Row],[Customer ID]])</f>
        <v>1</v>
      </c>
      <c r="J548" t="str">
        <f>IF(Table1[[#This Row],[Device Count]]&gt;1,"Multiple Devices", "Single Device")</f>
        <v>Single Device</v>
      </c>
      <c r="K548" t="s">
        <v>30</v>
      </c>
      <c r="L548" s="26">
        <v>4</v>
      </c>
      <c r="M548" t="s">
        <v>114</v>
      </c>
      <c r="N548">
        <v>17</v>
      </c>
      <c r="O5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48" t="s">
        <v>51</v>
      </c>
      <c r="Q548" s="2">
        <v>9000</v>
      </c>
      <c r="R548">
        <v>4</v>
      </c>
      <c r="S548" s="3">
        <v>36000</v>
      </c>
      <c r="T548" s="3">
        <f>SUMIF(A:A,Table1[[#This Row],[Customer ID]],S:S)</f>
        <v>36000</v>
      </c>
      <c r="U548" s="3" t="str" cm="1">
        <f t="array" ref="U548">_xlfn.SWITCH(TRUE,
Table1[[#This Row],[Total user revenue]]&gt;=1500000,"High-Premium",
Table1[[#This Row],[Total user revenue]]&gt;=500000,"Premium",
Table1[[#This Row],[Total user revenue]]&gt;=100000,"Standard",
"Basic")</f>
        <v>Basic</v>
      </c>
      <c r="V548" s="32">
        <f>SUMIF(A:A,Table1[[#This Row],[Customer ID]],W:W)</f>
        <v>95.57</v>
      </c>
      <c r="W548">
        <v>95.57</v>
      </c>
      <c r="X548" t="s">
        <v>24</v>
      </c>
      <c r="Y548" s="6">
        <f>COUNTIFS(Table1[MTN Device],Table1[[#This Row],[MTN Device]],Table1[Customer Churn Status],"Yes")/COUNTIF(Table1[MTN Device],Table1[[#This Row],[MTN Device]])</f>
        <v>0.30092592592592593</v>
      </c>
      <c r="Z548">
        <f>IF(Table1[[#This Row],[Customer Churn Status]]="Yes", 1, 0)</f>
        <v>1</v>
      </c>
      <c r="AA548" t="str">
        <f>IF(Table1[[#This Row],[Reasons for Churn]]= "No reason", "No Reason", "Churned")</f>
        <v>Churned</v>
      </c>
      <c r="AB548" t="s">
        <v>265</v>
      </c>
      <c r="AC548">
        <f t="shared" si="8"/>
        <v>25</v>
      </c>
    </row>
    <row r="549" spans="1:29" x14ac:dyDescent="0.25">
      <c r="A549" t="s">
        <v>643</v>
      </c>
      <c r="B549" t="s">
        <v>644</v>
      </c>
      <c r="C549" s="1">
        <v>45717</v>
      </c>
      <c r="D549">
        <v>58</v>
      </c>
      <c r="E549" t="str">
        <f>IF(Table1[[#This Row],[Age]]&lt;=19,"Teenager",
 IF(Table1[[#This Row],[Age]]&lt;=29,"Young Adult",
 IF(Table1[[#This Row],[Age]]&lt;=39,"Adult",
 IF(Table1[[#This Row],[Age]]&lt;=54,"Middle-Aged Adult",
 IF(Table1[[#This Row],[Age]]&lt;=64,"Pre-Retirement",
 "Senior/Retiree")))))</f>
        <v>Pre-Retirement</v>
      </c>
      <c r="F549" t="s">
        <v>143</v>
      </c>
      <c r="G549" t="e">
        <f>VLOOKUP(Table1[[#This Row],[State]],#REF!,2,FALSE)</f>
        <v>#REF!</v>
      </c>
      <c r="H549" t="s">
        <v>29</v>
      </c>
      <c r="I549">
        <f>COUNTIF(A:A,Table1[[#This Row],[Customer ID]])</f>
        <v>2</v>
      </c>
      <c r="J549" t="str">
        <f>IF(Table1[[#This Row],[Device Count]]&gt;1,"Multiple Devices", "Single Device")</f>
        <v>Multiple Devices</v>
      </c>
      <c r="K549" t="s">
        <v>30</v>
      </c>
      <c r="L549" s="26">
        <v>3</v>
      </c>
      <c r="M549" t="s">
        <v>50</v>
      </c>
      <c r="N549">
        <v>24</v>
      </c>
      <c r="O5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49" t="s">
        <v>46</v>
      </c>
      <c r="Q549" s="2">
        <v>4500</v>
      </c>
      <c r="R549">
        <v>10</v>
      </c>
      <c r="S549" s="3">
        <v>45000</v>
      </c>
      <c r="T549" s="3">
        <f>SUMIF(A:A,Table1[[#This Row],[Customer ID]],S:S)</f>
        <v>470000</v>
      </c>
      <c r="U549" s="3" t="str" cm="1">
        <f t="array" ref="U549">_xlfn.SWITCH(TRUE,
Table1[[#This Row],[Total user revenue]]&gt;=1500000,"High-Premium",
Table1[[#This Row],[Total user revenue]]&gt;=500000,"Premium",
Table1[[#This Row],[Total user revenue]]&gt;=100000,"Standard",
"Basic")</f>
        <v>Standard</v>
      </c>
      <c r="V549" s="32">
        <f>SUMIF(A:A,Table1[[#This Row],[Customer ID]],W:W)</f>
        <v>261.24</v>
      </c>
      <c r="W549">
        <v>195.88</v>
      </c>
      <c r="X549" t="s">
        <v>24</v>
      </c>
      <c r="Y549" s="6">
        <f>COUNTIFS(Table1[MTN Device],Table1[[#This Row],[MTN Device]],Table1[Customer Churn Status],"Yes")/COUNTIF(Table1[MTN Device],Table1[[#This Row],[MTN Device]])</f>
        <v>0.3122923588039867</v>
      </c>
      <c r="Z549">
        <f>IF(Table1[[#This Row],[Customer Churn Status]]="Yes", 1, 0)</f>
        <v>1</v>
      </c>
      <c r="AA549" t="str">
        <f>IF(Table1[[#This Row],[Reasons for Churn]]= "No reason", "No Reason", "Churned")</f>
        <v>Churned</v>
      </c>
      <c r="AB549" t="s">
        <v>76</v>
      </c>
      <c r="AC549">
        <f t="shared" si="8"/>
        <v>45</v>
      </c>
    </row>
    <row r="550" spans="1:29" x14ac:dyDescent="0.25">
      <c r="A550" t="s">
        <v>643</v>
      </c>
      <c r="B550" t="s">
        <v>644</v>
      </c>
      <c r="C550" s="1">
        <v>45717</v>
      </c>
      <c r="D550">
        <v>58</v>
      </c>
      <c r="E550" t="str">
        <f>IF(Table1[[#This Row],[Age]]&lt;=19,"Teenager",
 IF(Table1[[#This Row],[Age]]&lt;=29,"Young Adult",
 IF(Table1[[#This Row],[Age]]&lt;=39,"Adult",
 IF(Table1[[#This Row],[Age]]&lt;=54,"Middle-Aged Adult",
 IF(Table1[[#This Row],[Age]]&lt;=64,"Pre-Retirement",
 "Senior/Retiree")))))</f>
        <v>Pre-Retirement</v>
      </c>
      <c r="F550" t="s">
        <v>143</v>
      </c>
      <c r="G550" t="e">
        <f>VLOOKUP(Table1[[#This Row],[State]],#REF!,2,FALSE)</f>
        <v>#REF!</v>
      </c>
      <c r="H550" t="s">
        <v>36</v>
      </c>
      <c r="I550">
        <f>COUNTIF(A:A,Table1[[#This Row],[Customer ID]])</f>
        <v>2</v>
      </c>
      <c r="J550" t="str">
        <f>IF(Table1[[#This Row],[Device Count]]&gt;1,"Multiple Devices", "Single Device")</f>
        <v>Multiple Devices</v>
      </c>
      <c r="K550" t="s">
        <v>30</v>
      </c>
      <c r="L550" s="26">
        <v>3</v>
      </c>
      <c r="M550" t="s">
        <v>50</v>
      </c>
      <c r="N550">
        <v>24</v>
      </c>
      <c r="O5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50" t="s">
        <v>115</v>
      </c>
      <c r="Q550" s="2">
        <v>25000</v>
      </c>
      <c r="R550">
        <v>17</v>
      </c>
      <c r="S550" s="3">
        <v>425000</v>
      </c>
      <c r="T550" s="3">
        <f>SUMIF(A:A,Table1[[#This Row],[Customer ID]],S:S)</f>
        <v>470000</v>
      </c>
      <c r="U550" s="3" t="str" cm="1">
        <f t="array" ref="U550">_xlfn.SWITCH(TRUE,
Table1[[#This Row],[Total user revenue]]&gt;=1500000,"High-Premium",
Table1[[#This Row],[Total user revenue]]&gt;=500000,"Premium",
Table1[[#This Row],[Total user revenue]]&gt;=100000,"Standard",
"Basic")</f>
        <v>Standard</v>
      </c>
      <c r="V550" s="32">
        <f>SUMIF(A:A,Table1[[#This Row],[Customer ID]],W:W)</f>
        <v>261.24</v>
      </c>
      <c r="W550">
        <v>65.36</v>
      </c>
      <c r="X550" t="s">
        <v>24</v>
      </c>
      <c r="Y550" s="6">
        <f>COUNTIFS(Table1[MTN Device],Table1[[#This Row],[MTN Device]],Table1[Customer Churn Status],"Yes")/COUNTIF(Table1[MTN Device],Table1[[#This Row],[MTN Device]])</f>
        <v>0.27947598253275108</v>
      </c>
      <c r="Z550">
        <f>IF(Table1[[#This Row],[Customer Churn Status]]="Yes", 1, 0)</f>
        <v>1</v>
      </c>
      <c r="AA550" t="str">
        <f>IF(Table1[[#This Row],[Reasons for Churn]]= "No reason", "No Reason", "Churned")</f>
        <v>Churned</v>
      </c>
      <c r="AB550" t="s">
        <v>76</v>
      </c>
      <c r="AC550">
        <f t="shared" si="8"/>
        <v>45</v>
      </c>
    </row>
    <row r="551" spans="1:29" x14ac:dyDescent="0.25">
      <c r="A551" t="s">
        <v>645</v>
      </c>
      <c r="B551" t="s">
        <v>646</v>
      </c>
      <c r="C551" s="1">
        <v>45717</v>
      </c>
      <c r="D551">
        <v>73</v>
      </c>
      <c r="E551" t="str">
        <f>IF(Table1[[#This Row],[Age]]&lt;=19,"Teenager",
 IF(Table1[[#This Row],[Age]]&lt;=29,"Young Adult",
 IF(Table1[[#This Row],[Age]]&lt;=39,"Adult",
 IF(Table1[[#This Row],[Age]]&lt;=54,"Middle-Aged Adult",
 IF(Table1[[#This Row],[Age]]&lt;=64,"Pre-Retirement",
 "Senior/Retiree")))))</f>
        <v>Senior/Retiree</v>
      </c>
      <c r="F551" t="s">
        <v>299</v>
      </c>
      <c r="G551" t="e">
        <f>VLOOKUP(Table1[[#This Row],[State]],#REF!,2,FALSE)</f>
        <v>#REF!</v>
      </c>
      <c r="H551" t="s">
        <v>20</v>
      </c>
      <c r="I551">
        <f>COUNTIF(A:A,Table1[[#This Row],[Customer ID]])</f>
        <v>1</v>
      </c>
      <c r="J551" t="str">
        <f>IF(Table1[[#This Row],[Device Count]]&gt;1,"Multiple Devices", "Single Device")</f>
        <v>Single Device</v>
      </c>
      <c r="K551" t="s">
        <v>30</v>
      </c>
      <c r="L551" s="26">
        <v>4</v>
      </c>
      <c r="M551" t="s">
        <v>114</v>
      </c>
      <c r="N551">
        <v>40</v>
      </c>
      <c r="O5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51" t="s">
        <v>51</v>
      </c>
      <c r="Q551" s="2">
        <v>9000</v>
      </c>
      <c r="R551">
        <v>20</v>
      </c>
      <c r="S551" s="3">
        <v>180000</v>
      </c>
      <c r="T551" s="3">
        <f>SUMIF(A:A,Table1[[#This Row],[Customer ID]],S:S)</f>
        <v>180000</v>
      </c>
      <c r="U551" s="3" t="str" cm="1">
        <f t="array" ref="U551">_xlfn.SWITCH(TRUE,
Table1[[#This Row],[Total user revenue]]&gt;=1500000,"High-Premium",
Table1[[#This Row],[Total user revenue]]&gt;=500000,"Premium",
Table1[[#This Row],[Total user revenue]]&gt;=100000,"Standard",
"Basic")</f>
        <v>Standard</v>
      </c>
      <c r="V551" s="32">
        <f>SUMIF(A:A,Table1[[#This Row],[Customer ID]],W:W)</f>
        <v>84.65</v>
      </c>
      <c r="W551">
        <v>84.65</v>
      </c>
      <c r="X551" t="s">
        <v>39</v>
      </c>
      <c r="Y551" s="6">
        <f>COUNTIFS(Table1[MTN Device],Table1[[#This Row],[MTN Device]],Table1[Customer Churn Status],"Yes")/COUNTIF(Table1[MTN Device],Table1[[#This Row],[MTN Device]])</f>
        <v>0.30092592592592593</v>
      </c>
      <c r="Z551">
        <f>IF(Table1[[#This Row],[Customer Churn Status]]="Yes", 1, 0)</f>
        <v>0</v>
      </c>
      <c r="AA551" t="str">
        <f>IF(Table1[[#This Row],[Reasons for Churn]]= "No reason", "No Reason", "Churned")</f>
        <v>No Reason</v>
      </c>
      <c r="AB551" t="s">
        <v>1083</v>
      </c>
      <c r="AC551">
        <f t="shared" si="8"/>
        <v>20</v>
      </c>
    </row>
    <row r="552" spans="1:29" x14ac:dyDescent="0.25">
      <c r="A552" t="s">
        <v>647</v>
      </c>
      <c r="B552" t="s">
        <v>648</v>
      </c>
      <c r="C552" s="1">
        <v>45689</v>
      </c>
      <c r="D552">
        <v>25</v>
      </c>
      <c r="E552" t="str">
        <f>IF(Table1[[#This Row],[Age]]&lt;=19,"Teenager",
 IF(Table1[[#This Row],[Age]]&lt;=29,"Young Adult",
 IF(Table1[[#This Row],[Age]]&lt;=39,"Adult",
 IF(Table1[[#This Row],[Age]]&lt;=54,"Middle-Aged Adult",
 IF(Table1[[#This Row],[Age]]&lt;=64,"Pre-Retirement",
 "Senior/Retiree")))))</f>
        <v>Young Adult</v>
      </c>
      <c r="F552" t="s">
        <v>299</v>
      </c>
      <c r="G552" t="e">
        <f>VLOOKUP(Table1[[#This Row],[State]],#REF!,2,FALSE)</f>
        <v>#REF!</v>
      </c>
      <c r="H552" t="s">
        <v>36</v>
      </c>
      <c r="I552">
        <f>COUNTIF(A:A,Table1[[#This Row],[Customer ID]])</f>
        <v>2</v>
      </c>
      <c r="J552" t="str">
        <f>IF(Table1[[#This Row],[Device Count]]&gt;1,"Multiple Devices", "Single Device")</f>
        <v>Multiple Devices</v>
      </c>
      <c r="K552" t="s">
        <v>21</v>
      </c>
      <c r="L552" s="26">
        <v>3</v>
      </c>
      <c r="M552" t="s">
        <v>50</v>
      </c>
      <c r="N552">
        <v>22</v>
      </c>
      <c r="O5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52" t="s">
        <v>105</v>
      </c>
      <c r="Q552" s="2">
        <v>75000</v>
      </c>
      <c r="R552">
        <v>15</v>
      </c>
      <c r="S552" s="3">
        <v>1125000</v>
      </c>
      <c r="T552" s="3">
        <f>SUMIF(A:A,Table1[[#This Row],[Customer ID]],S:S)</f>
        <v>1184500</v>
      </c>
      <c r="U552" s="3" t="str" cm="1">
        <f t="array" ref="U552">_xlfn.SWITCH(TRUE,
Table1[[#This Row],[Total user revenue]]&gt;=1500000,"High-Premium",
Table1[[#This Row],[Total user revenue]]&gt;=500000,"Premium",
Table1[[#This Row],[Total user revenue]]&gt;=100000,"Standard",
"Basic")</f>
        <v>Premium</v>
      </c>
      <c r="V552" s="32">
        <f>SUMIF(A:A,Table1[[#This Row],[Customer ID]],W:W)</f>
        <v>204.32</v>
      </c>
      <c r="W552">
        <v>54.61</v>
      </c>
      <c r="X552" t="s">
        <v>39</v>
      </c>
      <c r="Y552" s="6">
        <f>COUNTIFS(Table1[MTN Device],Table1[[#This Row],[MTN Device]],Table1[Customer Churn Status],"Yes")/COUNTIF(Table1[MTN Device],Table1[[#This Row],[MTN Device]])</f>
        <v>0.27947598253275108</v>
      </c>
      <c r="Z552">
        <f>IF(Table1[[#This Row],[Customer Churn Status]]="Yes", 1, 0)</f>
        <v>0</v>
      </c>
      <c r="AA552" t="str">
        <f>IF(Table1[[#This Row],[Reasons for Churn]]= "No reason", "No Reason", "Churned")</f>
        <v>No Reason</v>
      </c>
      <c r="AB552" t="s">
        <v>1083</v>
      </c>
      <c r="AC552">
        <f t="shared" si="8"/>
        <v>45</v>
      </c>
    </row>
    <row r="553" spans="1:29" x14ac:dyDescent="0.25">
      <c r="A553" t="s">
        <v>647</v>
      </c>
      <c r="B553" t="s">
        <v>648</v>
      </c>
      <c r="C553" s="1">
        <v>45689</v>
      </c>
      <c r="D553">
        <v>25</v>
      </c>
      <c r="E553" t="str">
        <f>IF(Table1[[#This Row],[Age]]&lt;=19,"Teenager",
 IF(Table1[[#This Row],[Age]]&lt;=29,"Young Adult",
 IF(Table1[[#This Row],[Age]]&lt;=39,"Adult",
 IF(Table1[[#This Row],[Age]]&lt;=54,"Middle-Aged Adult",
 IF(Table1[[#This Row],[Age]]&lt;=64,"Pre-Retirement",
 "Senior/Retiree")))))</f>
        <v>Young Adult</v>
      </c>
      <c r="F553" t="s">
        <v>299</v>
      </c>
      <c r="G553" t="e">
        <f>VLOOKUP(Table1[[#This Row],[State]],#REF!,2,FALSE)</f>
        <v>#REF!</v>
      </c>
      <c r="H553" t="s">
        <v>29</v>
      </c>
      <c r="I553">
        <f>COUNTIF(A:A,Table1[[#This Row],[Customer ID]])</f>
        <v>2</v>
      </c>
      <c r="J553" t="str">
        <f>IF(Table1[[#This Row],[Device Count]]&gt;1,"Multiple Devices", "Single Device")</f>
        <v>Multiple Devices</v>
      </c>
      <c r="K553" t="s">
        <v>21</v>
      </c>
      <c r="L553" s="26">
        <v>3</v>
      </c>
      <c r="M553" t="s">
        <v>50</v>
      </c>
      <c r="N553">
        <v>22</v>
      </c>
      <c r="O5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53" t="s">
        <v>56</v>
      </c>
      <c r="Q553" s="2">
        <v>3500</v>
      </c>
      <c r="R553">
        <v>17</v>
      </c>
      <c r="S553" s="3">
        <v>59500</v>
      </c>
      <c r="T553" s="3">
        <f>SUMIF(A:A,Table1[[#This Row],[Customer ID]],S:S)</f>
        <v>1184500</v>
      </c>
      <c r="U553" s="3" t="str" cm="1">
        <f t="array" ref="U553">_xlfn.SWITCH(TRUE,
Table1[[#This Row],[Total user revenue]]&gt;=1500000,"High-Premium",
Table1[[#This Row],[Total user revenue]]&gt;=500000,"Premium",
Table1[[#This Row],[Total user revenue]]&gt;=100000,"Standard",
"Basic")</f>
        <v>Premium</v>
      </c>
      <c r="V553" s="32">
        <f>SUMIF(A:A,Table1[[#This Row],[Customer ID]],W:W)</f>
        <v>204.32</v>
      </c>
      <c r="W553">
        <v>149.71</v>
      </c>
      <c r="X553" t="s">
        <v>39</v>
      </c>
      <c r="Y553" s="6">
        <f>COUNTIFS(Table1[MTN Device],Table1[[#This Row],[MTN Device]],Table1[Customer Churn Status],"Yes")/COUNTIF(Table1[MTN Device],Table1[[#This Row],[MTN Device]])</f>
        <v>0.3122923588039867</v>
      </c>
      <c r="Z553">
        <f>IF(Table1[[#This Row],[Customer Churn Status]]="Yes", 1, 0)</f>
        <v>0</v>
      </c>
      <c r="AA553" t="str">
        <f>IF(Table1[[#This Row],[Reasons for Churn]]= "No reason", "No Reason", "Churned")</f>
        <v>No Reason</v>
      </c>
      <c r="AB553" t="s">
        <v>1083</v>
      </c>
      <c r="AC553">
        <f t="shared" si="8"/>
        <v>45</v>
      </c>
    </row>
    <row r="554" spans="1:29" x14ac:dyDescent="0.25">
      <c r="A554" t="s">
        <v>649</v>
      </c>
      <c r="B554" t="s">
        <v>650</v>
      </c>
      <c r="C554" s="1">
        <v>45658</v>
      </c>
      <c r="D554">
        <v>68</v>
      </c>
      <c r="E554" t="str">
        <f>IF(Table1[[#This Row],[Age]]&lt;=19,"Teenager",
 IF(Table1[[#This Row],[Age]]&lt;=29,"Young Adult",
 IF(Table1[[#This Row],[Age]]&lt;=39,"Adult",
 IF(Table1[[#This Row],[Age]]&lt;=54,"Middle-Aged Adult",
 IF(Table1[[#This Row],[Age]]&lt;=64,"Pre-Retirement",
 "Senior/Retiree")))))</f>
        <v>Senior/Retiree</v>
      </c>
      <c r="F554" t="s">
        <v>28</v>
      </c>
      <c r="G554" t="e">
        <f>VLOOKUP(Table1[[#This Row],[State]],#REF!,2,FALSE)</f>
        <v>#REF!</v>
      </c>
      <c r="H554" t="s">
        <v>36</v>
      </c>
      <c r="I554">
        <f>COUNTIF(A:A,Table1[[#This Row],[Customer ID]])</f>
        <v>3</v>
      </c>
      <c r="J554" t="str">
        <f>IF(Table1[[#This Row],[Device Count]]&gt;1,"Multiple Devices", "Single Device")</f>
        <v>Multiple Devices</v>
      </c>
      <c r="K554" t="s">
        <v>21</v>
      </c>
      <c r="L554" s="26">
        <v>2</v>
      </c>
      <c r="M554" t="s">
        <v>22</v>
      </c>
      <c r="N554">
        <v>55</v>
      </c>
      <c r="O5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54" t="s">
        <v>71</v>
      </c>
      <c r="Q554" s="2">
        <v>14500</v>
      </c>
      <c r="R554">
        <v>4</v>
      </c>
      <c r="S554" s="3">
        <v>58000</v>
      </c>
      <c r="T554" s="3">
        <f>SUMIF(A:A,Table1[[#This Row],[Customer ID]],S:S)</f>
        <v>386000</v>
      </c>
      <c r="U554" s="3" t="str" cm="1">
        <f t="array" ref="U554">_xlfn.SWITCH(TRUE,
Table1[[#This Row],[Total user revenue]]&gt;=1500000,"High-Premium",
Table1[[#This Row],[Total user revenue]]&gt;=500000,"Premium",
Table1[[#This Row],[Total user revenue]]&gt;=100000,"Standard",
"Basic")</f>
        <v>Standard</v>
      </c>
      <c r="V554" s="32">
        <f>SUMIF(A:A,Table1[[#This Row],[Customer ID]],W:W)</f>
        <v>58.27</v>
      </c>
      <c r="W554">
        <v>33.799999999999997</v>
      </c>
      <c r="X554" t="s">
        <v>39</v>
      </c>
      <c r="Y554" s="6">
        <f>COUNTIFS(Table1[MTN Device],Table1[[#This Row],[MTN Device]],Table1[Customer Churn Status],"Yes")/COUNTIF(Table1[MTN Device],Table1[[#This Row],[MTN Device]])</f>
        <v>0.27947598253275108</v>
      </c>
      <c r="Z554">
        <f>IF(Table1[[#This Row],[Customer Churn Status]]="Yes", 1, 0)</f>
        <v>0</v>
      </c>
      <c r="AA554" t="str">
        <f>IF(Table1[[#This Row],[Reasons for Churn]]= "No reason", "No Reason", "Churned")</f>
        <v>No Reason</v>
      </c>
      <c r="AB554" t="s">
        <v>1083</v>
      </c>
      <c r="AC554">
        <f t="shared" si="8"/>
        <v>55</v>
      </c>
    </row>
    <row r="555" spans="1:29" x14ac:dyDescent="0.25">
      <c r="A555" t="s">
        <v>649</v>
      </c>
      <c r="B555" t="s">
        <v>650</v>
      </c>
      <c r="C555" s="1">
        <v>45658</v>
      </c>
      <c r="D555">
        <v>68</v>
      </c>
      <c r="E555" t="str">
        <f>IF(Table1[[#This Row],[Age]]&lt;=19,"Teenager",
 IF(Table1[[#This Row],[Age]]&lt;=29,"Young Adult",
 IF(Table1[[#This Row],[Age]]&lt;=39,"Adult",
 IF(Table1[[#This Row],[Age]]&lt;=54,"Middle-Aged Adult",
 IF(Table1[[#This Row],[Age]]&lt;=64,"Pre-Retirement",
 "Senior/Retiree")))))</f>
        <v>Senior/Retiree</v>
      </c>
      <c r="F555" t="s">
        <v>28</v>
      </c>
      <c r="G555" t="e">
        <f>VLOOKUP(Table1[[#This Row],[State]],#REF!,2,FALSE)</f>
        <v>#REF!</v>
      </c>
      <c r="H555" t="s">
        <v>29</v>
      </c>
      <c r="I555">
        <f>COUNTIF(A:A,Table1[[#This Row],[Customer ID]])</f>
        <v>3</v>
      </c>
      <c r="J555" t="str">
        <f>IF(Table1[[#This Row],[Device Count]]&gt;1,"Multiple Devices", "Single Device")</f>
        <v>Multiple Devices</v>
      </c>
      <c r="K555" t="s">
        <v>21</v>
      </c>
      <c r="L555" s="26">
        <v>2</v>
      </c>
      <c r="M555" t="s">
        <v>22</v>
      </c>
      <c r="N555">
        <v>55</v>
      </c>
      <c r="O5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55" t="s">
        <v>83</v>
      </c>
      <c r="Q555" s="2">
        <v>1000</v>
      </c>
      <c r="R555">
        <v>16</v>
      </c>
      <c r="S555" s="3">
        <v>16000</v>
      </c>
      <c r="T555" s="3">
        <f>SUMIF(A:A,Table1[[#This Row],[Customer ID]],S:S)</f>
        <v>386000</v>
      </c>
      <c r="U555" s="3" t="str" cm="1">
        <f t="array" ref="U555">_xlfn.SWITCH(TRUE,
Table1[[#This Row],[Total user revenue]]&gt;=1500000,"High-Premium",
Table1[[#This Row],[Total user revenue]]&gt;=500000,"Premium",
Table1[[#This Row],[Total user revenue]]&gt;=100000,"Standard",
"Basic")</f>
        <v>Standard</v>
      </c>
      <c r="V555" s="32">
        <f>SUMIF(A:A,Table1[[#This Row],[Customer ID]],W:W)</f>
        <v>58.27</v>
      </c>
      <c r="W555">
        <v>13.23</v>
      </c>
      <c r="X555" t="s">
        <v>39</v>
      </c>
      <c r="Y555" s="6">
        <f>COUNTIFS(Table1[MTN Device],Table1[[#This Row],[MTN Device]],Table1[Customer Churn Status],"Yes")/COUNTIF(Table1[MTN Device],Table1[[#This Row],[MTN Device]])</f>
        <v>0.3122923588039867</v>
      </c>
      <c r="Z555">
        <f>IF(Table1[[#This Row],[Customer Churn Status]]="Yes", 1, 0)</f>
        <v>0</v>
      </c>
      <c r="AA555" t="str">
        <f>IF(Table1[[#This Row],[Reasons for Churn]]= "No reason", "No Reason", "Churned")</f>
        <v>No Reason</v>
      </c>
      <c r="AB555" t="s">
        <v>1083</v>
      </c>
      <c r="AC555">
        <f t="shared" si="8"/>
        <v>55</v>
      </c>
    </row>
    <row r="556" spans="1:29" x14ac:dyDescent="0.25">
      <c r="A556" t="s">
        <v>649</v>
      </c>
      <c r="B556" t="s">
        <v>650</v>
      </c>
      <c r="C556" s="1">
        <v>45658</v>
      </c>
      <c r="D556">
        <v>68</v>
      </c>
      <c r="E556" t="str">
        <f>IF(Table1[[#This Row],[Age]]&lt;=19,"Teenager",
 IF(Table1[[#This Row],[Age]]&lt;=29,"Young Adult",
 IF(Table1[[#This Row],[Age]]&lt;=39,"Adult",
 IF(Table1[[#This Row],[Age]]&lt;=54,"Middle-Aged Adult",
 IF(Table1[[#This Row],[Age]]&lt;=64,"Pre-Retirement",
 "Senior/Retiree")))))</f>
        <v>Senior/Retiree</v>
      </c>
      <c r="F556" t="s">
        <v>28</v>
      </c>
      <c r="G556" t="e">
        <f>VLOOKUP(Table1[[#This Row],[State]],#REF!,2,FALSE)</f>
        <v>#REF!</v>
      </c>
      <c r="H556" t="s">
        <v>41</v>
      </c>
      <c r="I556">
        <f>COUNTIF(A:A,Table1[[#This Row],[Customer ID]])</f>
        <v>3</v>
      </c>
      <c r="J556" t="str">
        <f>IF(Table1[[#This Row],[Device Count]]&gt;1,"Multiple Devices", "Single Device")</f>
        <v>Multiple Devices</v>
      </c>
      <c r="K556" t="s">
        <v>21</v>
      </c>
      <c r="L556" s="26">
        <v>2</v>
      </c>
      <c r="M556" t="s">
        <v>22</v>
      </c>
      <c r="N556">
        <v>55</v>
      </c>
      <c r="O5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56" t="s">
        <v>62</v>
      </c>
      <c r="Q556" s="2">
        <v>24000</v>
      </c>
      <c r="R556">
        <v>13</v>
      </c>
      <c r="S556" s="3">
        <v>312000</v>
      </c>
      <c r="T556" s="3">
        <f>SUMIF(A:A,Table1[[#This Row],[Customer ID]],S:S)</f>
        <v>386000</v>
      </c>
      <c r="U556" s="3" t="str" cm="1">
        <f t="array" ref="U556">_xlfn.SWITCH(TRUE,
Table1[[#This Row],[Total user revenue]]&gt;=1500000,"High-Premium",
Table1[[#This Row],[Total user revenue]]&gt;=500000,"Premium",
Table1[[#This Row],[Total user revenue]]&gt;=100000,"Standard",
"Basic")</f>
        <v>Standard</v>
      </c>
      <c r="V556" s="32">
        <f>SUMIF(A:A,Table1[[#This Row],[Customer ID]],W:W)</f>
        <v>58.27</v>
      </c>
      <c r="W556">
        <v>11.24</v>
      </c>
      <c r="X556" t="s">
        <v>39</v>
      </c>
      <c r="Y556" s="6">
        <f>COUNTIFS(Table1[MTN Device],Table1[[#This Row],[MTN Device]],Table1[Customer Churn Status],"Yes")/COUNTIF(Table1[MTN Device],Table1[[#This Row],[MTN Device]])</f>
        <v>0.26754385964912281</v>
      </c>
      <c r="Z556">
        <f>IF(Table1[[#This Row],[Customer Churn Status]]="Yes", 1, 0)</f>
        <v>0</v>
      </c>
      <c r="AA556" t="str">
        <f>IF(Table1[[#This Row],[Reasons for Churn]]= "No reason", "No Reason", "Churned")</f>
        <v>No Reason</v>
      </c>
      <c r="AB556" t="s">
        <v>1083</v>
      </c>
      <c r="AC556">
        <f t="shared" si="8"/>
        <v>55</v>
      </c>
    </row>
    <row r="557" spans="1:29" x14ac:dyDescent="0.25">
      <c r="A557" t="s">
        <v>651</v>
      </c>
      <c r="B557" t="s">
        <v>652</v>
      </c>
      <c r="C557" s="1">
        <v>45689</v>
      </c>
      <c r="D557">
        <v>26</v>
      </c>
      <c r="E557" t="str">
        <f>IF(Table1[[#This Row],[Age]]&lt;=19,"Teenager",
 IF(Table1[[#This Row],[Age]]&lt;=29,"Young Adult",
 IF(Table1[[#This Row],[Age]]&lt;=39,"Adult",
 IF(Table1[[#This Row],[Age]]&lt;=54,"Middle-Aged Adult",
 IF(Table1[[#This Row],[Age]]&lt;=64,"Pre-Retirement",
 "Senior/Retiree")))))</f>
        <v>Young Adult</v>
      </c>
      <c r="F557" t="s">
        <v>95</v>
      </c>
      <c r="G557" t="e">
        <f>VLOOKUP(Table1[[#This Row],[State]],#REF!,2,FALSE)</f>
        <v>#REF!</v>
      </c>
      <c r="H557" t="s">
        <v>36</v>
      </c>
      <c r="I557">
        <f>COUNTIF(A:A,Table1[[#This Row],[Customer ID]])</f>
        <v>2</v>
      </c>
      <c r="J557" t="str">
        <f>IF(Table1[[#This Row],[Device Count]]&gt;1,"Multiple Devices", "Single Device")</f>
        <v>Multiple Devices</v>
      </c>
      <c r="K557" t="s">
        <v>30</v>
      </c>
      <c r="L557" s="26">
        <v>1</v>
      </c>
      <c r="M557" t="s">
        <v>37</v>
      </c>
      <c r="N557">
        <v>40</v>
      </c>
      <c r="O5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57" t="s">
        <v>71</v>
      </c>
      <c r="Q557" s="2">
        <v>14500</v>
      </c>
      <c r="R557">
        <v>15</v>
      </c>
      <c r="S557" s="3">
        <v>217500</v>
      </c>
      <c r="T557" s="3">
        <f>SUMIF(A:A,Table1[[#This Row],[Customer ID]],S:S)</f>
        <v>337500</v>
      </c>
      <c r="U557" s="3" t="str" cm="1">
        <f t="array" ref="U557">_xlfn.SWITCH(TRUE,
Table1[[#This Row],[Total user revenue]]&gt;=1500000,"High-Premium",
Table1[[#This Row],[Total user revenue]]&gt;=500000,"Premium",
Table1[[#This Row],[Total user revenue]]&gt;=100000,"Standard",
"Basic")</f>
        <v>Standard</v>
      </c>
      <c r="V557" s="32">
        <f>SUMIF(A:A,Table1[[#This Row],[Customer ID]],W:W)</f>
        <v>174.34</v>
      </c>
      <c r="W557">
        <v>147.65</v>
      </c>
      <c r="X557" t="s">
        <v>39</v>
      </c>
      <c r="Y557" s="6">
        <f>COUNTIFS(Table1[MTN Device],Table1[[#This Row],[MTN Device]],Table1[Customer Churn Status],"Yes")/COUNTIF(Table1[MTN Device],Table1[[#This Row],[MTN Device]])</f>
        <v>0.27947598253275108</v>
      </c>
      <c r="Z557">
        <f>IF(Table1[[#This Row],[Customer Churn Status]]="Yes", 1, 0)</f>
        <v>0</v>
      </c>
      <c r="AA557" t="str">
        <f>IF(Table1[[#This Row],[Reasons for Churn]]= "No reason", "No Reason", "Churned")</f>
        <v>No Reason</v>
      </c>
      <c r="AB557" t="s">
        <v>1083</v>
      </c>
      <c r="AC557">
        <f t="shared" si="8"/>
        <v>70</v>
      </c>
    </row>
    <row r="558" spans="1:29" x14ac:dyDescent="0.25">
      <c r="A558" t="s">
        <v>651</v>
      </c>
      <c r="B558" t="s">
        <v>652</v>
      </c>
      <c r="C558" s="1">
        <v>45689</v>
      </c>
      <c r="D558">
        <v>26</v>
      </c>
      <c r="E558" t="str">
        <f>IF(Table1[[#This Row],[Age]]&lt;=19,"Teenager",
 IF(Table1[[#This Row],[Age]]&lt;=29,"Young Adult",
 IF(Table1[[#This Row],[Age]]&lt;=39,"Adult",
 IF(Table1[[#This Row],[Age]]&lt;=54,"Middle-Aged Adult",
 IF(Table1[[#This Row],[Age]]&lt;=64,"Pre-Retirement",
 "Senior/Retiree")))))</f>
        <v>Young Adult</v>
      </c>
      <c r="F558" t="s">
        <v>95</v>
      </c>
      <c r="G558" t="e">
        <f>VLOOKUP(Table1[[#This Row],[State]],#REF!,2,FALSE)</f>
        <v>#REF!</v>
      </c>
      <c r="H558" t="s">
        <v>41</v>
      </c>
      <c r="I558">
        <f>COUNTIF(A:A,Table1[[#This Row],[Customer ID]])</f>
        <v>2</v>
      </c>
      <c r="J558" t="str">
        <f>IF(Table1[[#This Row],[Device Count]]&gt;1,"Multiple Devices", "Single Device")</f>
        <v>Multiple Devices</v>
      </c>
      <c r="K558" t="s">
        <v>30</v>
      </c>
      <c r="L558" s="26">
        <v>1</v>
      </c>
      <c r="M558" t="s">
        <v>37</v>
      </c>
      <c r="N558">
        <v>40</v>
      </c>
      <c r="O5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58" t="s">
        <v>38</v>
      </c>
      <c r="Q558" s="2">
        <v>20000</v>
      </c>
      <c r="R558">
        <v>6</v>
      </c>
      <c r="S558" s="3">
        <v>120000</v>
      </c>
      <c r="T558" s="3">
        <f>SUMIF(A:A,Table1[[#This Row],[Customer ID]],S:S)</f>
        <v>337500</v>
      </c>
      <c r="U558" s="3" t="str" cm="1">
        <f t="array" ref="U558">_xlfn.SWITCH(TRUE,
Table1[[#This Row],[Total user revenue]]&gt;=1500000,"High-Premium",
Table1[[#This Row],[Total user revenue]]&gt;=500000,"Premium",
Table1[[#This Row],[Total user revenue]]&gt;=100000,"Standard",
"Basic")</f>
        <v>Standard</v>
      </c>
      <c r="V558" s="32">
        <f>SUMIF(A:A,Table1[[#This Row],[Customer ID]],W:W)</f>
        <v>174.34</v>
      </c>
      <c r="W558">
        <v>26.69</v>
      </c>
      <c r="X558" t="s">
        <v>39</v>
      </c>
      <c r="Y558" s="6">
        <f>COUNTIFS(Table1[MTN Device],Table1[[#This Row],[MTN Device]],Table1[Customer Churn Status],"Yes")/COUNTIF(Table1[MTN Device],Table1[[#This Row],[MTN Device]])</f>
        <v>0.26754385964912281</v>
      </c>
      <c r="Z558">
        <f>IF(Table1[[#This Row],[Customer Churn Status]]="Yes", 1, 0)</f>
        <v>0</v>
      </c>
      <c r="AA558" t="str">
        <f>IF(Table1[[#This Row],[Reasons for Churn]]= "No reason", "No Reason", "Churned")</f>
        <v>No Reason</v>
      </c>
      <c r="AB558" t="s">
        <v>1083</v>
      </c>
      <c r="AC558">
        <f t="shared" si="8"/>
        <v>70</v>
      </c>
    </row>
    <row r="559" spans="1:29" x14ac:dyDescent="0.25">
      <c r="A559" t="s">
        <v>653</v>
      </c>
      <c r="B559" t="s">
        <v>654</v>
      </c>
      <c r="C559" s="1">
        <v>45689</v>
      </c>
      <c r="D559">
        <v>20</v>
      </c>
      <c r="E559" t="str">
        <f>IF(Table1[[#This Row],[Age]]&lt;=19,"Teenager",
 IF(Table1[[#This Row],[Age]]&lt;=29,"Young Adult",
 IF(Table1[[#This Row],[Age]]&lt;=39,"Adult",
 IF(Table1[[#This Row],[Age]]&lt;=54,"Middle-Aged Adult",
 IF(Table1[[#This Row],[Age]]&lt;=64,"Pre-Retirement",
 "Senior/Retiree")))))</f>
        <v>Young Adult</v>
      </c>
      <c r="F559" t="s">
        <v>152</v>
      </c>
      <c r="G559" t="e">
        <f>VLOOKUP(Table1[[#This Row],[State]],#REF!,2,FALSE)</f>
        <v>#REF!</v>
      </c>
      <c r="H559" t="s">
        <v>36</v>
      </c>
      <c r="I559">
        <f>COUNTIF(A:A,Table1[[#This Row],[Customer ID]])</f>
        <v>3</v>
      </c>
      <c r="J559" t="str">
        <f>IF(Table1[[#This Row],[Device Count]]&gt;1,"Multiple Devices", "Single Device")</f>
        <v>Multiple Devices</v>
      </c>
      <c r="K559" t="s">
        <v>30</v>
      </c>
      <c r="L559" s="26">
        <v>4</v>
      </c>
      <c r="M559" t="s">
        <v>114</v>
      </c>
      <c r="N559">
        <v>56</v>
      </c>
      <c r="O5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59" t="s">
        <v>65</v>
      </c>
      <c r="Q559" s="2">
        <v>30000</v>
      </c>
      <c r="R559">
        <v>18</v>
      </c>
      <c r="S559" s="3">
        <v>540000</v>
      </c>
      <c r="T559" s="3">
        <f>SUMIF(A:A,Table1[[#This Row],[Customer ID]],S:S)</f>
        <v>1179000</v>
      </c>
      <c r="U559" s="3" t="str" cm="1">
        <f t="array" ref="U559">_xlfn.SWITCH(TRUE,
Table1[[#This Row],[Total user revenue]]&gt;=1500000,"High-Premium",
Table1[[#This Row],[Total user revenue]]&gt;=500000,"Premium",
Table1[[#This Row],[Total user revenue]]&gt;=100000,"Standard",
"Basic")</f>
        <v>Premium</v>
      </c>
      <c r="V559" s="32">
        <f>SUMIF(A:A,Table1[[#This Row],[Customer ID]],W:W)</f>
        <v>417.21999999999997</v>
      </c>
      <c r="W559">
        <v>193.92</v>
      </c>
      <c r="X559" t="s">
        <v>39</v>
      </c>
      <c r="Y559" s="6">
        <f>COUNTIFS(Table1[MTN Device],Table1[[#This Row],[MTN Device]],Table1[Customer Churn Status],"Yes")/COUNTIF(Table1[MTN Device],Table1[[#This Row],[MTN Device]])</f>
        <v>0.27947598253275108</v>
      </c>
      <c r="Z559">
        <f>IF(Table1[[#This Row],[Customer Churn Status]]="Yes", 1, 0)</f>
        <v>0</v>
      </c>
      <c r="AA559" t="str">
        <f>IF(Table1[[#This Row],[Reasons for Churn]]= "No reason", "No Reason", "Churned")</f>
        <v>No Reason</v>
      </c>
      <c r="AB559" t="s">
        <v>1083</v>
      </c>
      <c r="AC559">
        <f t="shared" si="8"/>
        <v>35</v>
      </c>
    </row>
    <row r="560" spans="1:29" x14ac:dyDescent="0.25">
      <c r="A560" t="s">
        <v>653</v>
      </c>
      <c r="B560" t="s">
        <v>654</v>
      </c>
      <c r="C560" s="1">
        <v>45689</v>
      </c>
      <c r="D560">
        <v>20</v>
      </c>
      <c r="E560" t="str">
        <f>IF(Table1[[#This Row],[Age]]&lt;=19,"Teenager",
 IF(Table1[[#This Row],[Age]]&lt;=29,"Young Adult",
 IF(Table1[[#This Row],[Age]]&lt;=39,"Adult",
 IF(Table1[[#This Row],[Age]]&lt;=54,"Middle-Aged Adult",
 IF(Table1[[#This Row],[Age]]&lt;=64,"Pre-Retirement",
 "Senior/Retiree")))))</f>
        <v>Young Adult</v>
      </c>
      <c r="F560" t="s">
        <v>152</v>
      </c>
      <c r="G560" t="e">
        <f>VLOOKUP(Table1[[#This Row],[State]],#REF!,2,FALSE)</f>
        <v>#REF!</v>
      </c>
      <c r="H560" t="s">
        <v>29</v>
      </c>
      <c r="I560">
        <f>COUNTIF(A:A,Table1[[#This Row],[Customer ID]])</f>
        <v>3</v>
      </c>
      <c r="J560" t="str">
        <f>IF(Table1[[#This Row],[Device Count]]&gt;1,"Multiple Devices", "Single Device")</f>
        <v>Multiple Devices</v>
      </c>
      <c r="K560" t="s">
        <v>30</v>
      </c>
      <c r="L560" s="26">
        <v>4</v>
      </c>
      <c r="M560" t="s">
        <v>114</v>
      </c>
      <c r="N560">
        <v>56</v>
      </c>
      <c r="O5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60" t="s">
        <v>164</v>
      </c>
      <c r="Q560" s="2">
        <v>600</v>
      </c>
      <c r="R560">
        <v>15</v>
      </c>
      <c r="S560" s="3">
        <v>9000</v>
      </c>
      <c r="T560" s="3">
        <f>SUMIF(A:A,Table1[[#This Row],[Customer ID]],S:S)</f>
        <v>1179000</v>
      </c>
      <c r="U560" s="3" t="str" cm="1">
        <f t="array" ref="U560">_xlfn.SWITCH(TRUE,
Table1[[#This Row],[Total user revenue]]&gt;=1500000,"High-Premium",
Table1[[#This Row],[Total user revenue]]&gt;=500000,"Premium",
Table1[[#This Row],[Total user revenue]]&gt;=100000,"Standard",
"Basic")</f>
        <v>Premium</v>
      </c>
      <c r="V560" s="32">
        <f>SUMIF(A:A,Table1[[#This Row],[Customer ID]],W:W)</f>
        <v>417.21999999999997</v>
      </c>
      <c r="W560">
        <v>118.37</v>
      </c>
      <c r="X560" t="s">
        <v>39</v>
      </c>
      <c r="Y560" s="6">
        <f>COUNTIFS(Table1[MTN Device],Table1[[#This Row],[MTN Device]],Table1[Customer Churn Status],"Yes")/COUNTIF(Table1[MTN Device],Table1[[#This Row],[MTN Device]])</f>
        <v>0.3122923588039867</v>
      </c>
      <c r="Z560">
        <f>IF(Table1[[#This Row],[Customer Churn Status]]="Yes", 1, 0)</f>
        <v>0</v>
      </c>
      <c r="AA560" t="str">
        <f>IF(Table1[[#This Row],[Reasons for Churn]]= "No reason", "No Reason", "Churned")</f>
        <v>No Reason</v>
      </c>
      <c r="AB560" t="s">
        <v>1083</v>
      </c>
      <c r="AC560">
        <f t="shared" si="8"/>
        <v>35</v>
      </c>
    </row>
    <row r="561" spans="1:29" x14ac:dyDescent="0.25">
      <c r="A561" t="s">
        <v>653</v>
      </c>
      <c r="B561" t="s">
        <v>654</v>
      </c>
      <c r="C561" s="1">
        <v>45689</v>
      </c>
      <c r="D561">
        <v>20</v>
      </c>
      <c r="E561" t="str">
        <f>IF(Table1[[#This Row],[Age]]&lt;=19,"Teenager",
 IF(Table1[[#This Row],[Age]]&lt;=29,"Young Adult",
 IF(Table1[[#This Row],[Age]]&lt;=39,"Adult",
 IF(Table1[[#This Row],[Age]]&lt;=54,"Middle-Aged Adult",
 IF(Table1[[#This Row],[Age]]&lt;=64,"Pre-Retirement",
 "Senior/Retiree")))))</f>
        <v>Young Adult</v>
      </c>
      <c r="F561" t="s">
        <v>152</v>
      </c>
      <c r="G561" t="e">
        <f>VLOOKUP(Table1[[#This Row],[State]],#REF!,2,FALSE)</f>
        <v>#REF!</v>
      </c>
      <c r="H561" t="s">
        <v>20</v>
      </c>
      <c r="I561">
        <f>COUNTIF(A:A,Table1[[#This Row],[Customer ID]])</f>
        <v>3</v>
      </c>
      <c r="J561" t="str">
        <f>IF(Table1[[#This Row],[Device Count]]&gt;1,"Multiple Devices", "Single Device")</f>
        <v>Multiple Devices</v>
      </c>
      <c r="K561" t="s">
        <v>30</v>
      </c>
      <c r="L561" s="26">
        <v>4</v>
      </c>
      <c r="M561" t="s">
        <v>114</v>
      </c>
      <c r="N561">
        <v>56</v>
      </c>
      <c r="O5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61" t="s">
        <v>23</v>
      </c>
      <c r="Q561" s="2">
        <v>35000</v>
      </c>
      <c r="R561">
        <v>18</v>
      </c>
      <c r="S561" s="3">
        <v>630000</v>
      </c>
      <c r="T561" s="3">
        <f>SUMIF(A:A,Table1[[#This Row],[Customer ID]],S:S)</f>
        <v>1179000</v>
      </c>
      <c r="U561" s="3" t="str" cm="1">
        <f t="array" ref="U561">_xlfn.SWITCH(TRUE,
Table1[[#This Row],[Total user revenue]]&gt;=1500000,"High-Premium",
Table1[[#This Row],[Total user revenue]]&gt;=500000,"Premium",
Table1[[#This Row],[Total user revenue]]&gt;=100000,"Standard",
"Basic")</f>
        <v>Premium</v>
      </c>
      <c r="V561" s="32">
        <f>SUMIF(A:A,Table1[[#This Row],[Customer ID]],W:W)</f>
        <v>417.21999999999997</v>
      </c>
      <c r="W561">
        <v>104.93</v>
      </c>
      <c r="X561" t="s">
        <v>39</v>
      </c>
      <c r="Y561" s="6">
        <f>COUNTIFS(Table1[MTN Device],Table1[[#This Row],[MTN Device]],Table1[Customer Churn Status],"Yes")/COUNTIF(Table1[MTN Device],Table1[[#This Row],[MTN Device]])</f>
        <v>0.30092592592592593</v>
      </c>
      <c r="Z561">
        <f>IF(Table1[[#This Row],[Customer Churn Status]]="Yes", 1, 0)</f>
        <v>0</v>
      </c>
      <c r="AA561" t="str">
        <f>IF(Table1[[#This Row],[Reasons for Churn]]= "No reason", "No Reason", "Churned")</f>
        <v>No Reason</v>
      </c>
      <c r="AB561" t="s">
        <v>1083</v>
      </c>
      <c r="AC561">
        <f t="shared" si="8"/>
        <v>35</v>
      </c>
    </row>
    <row r="562" spans="1:29" x14ac:dyDescent="0.25">
      <c r="A562" t="s">
        <v>655</v>
      </c>
      <c r="B562" t="s">
        <v>656</v>
      </c>
      <c r="C562" s="1">
        <v>45658</v>
      </c>
      <c r="D562">
        <v>60</v>
      </c>
      <c r="E562" t="str">
        <f>IF(Table1[[#This Row],[Age]]&lt;=19,"Teenager",
 IF(Table1[[#This Row],[Age]]&lt;=29,"Young Adult",
 IF(Table1[[#This Row],[Age]]&lt;=39,"Adult",
 IF(Table1[[#This Row],[Age]]&lt;=54,"Middle-Aged Adult",
 IF(Table1[[#This Row],[Age]]&lt;=64,"Pre-Retirement",
 "Senior/Retiree")))))</f>
        <v>Pre-Retirement</v>
      </c>
      <c r="F562" t="s">
        <v>213</v>
      </c>
      <c r="G562" t="e">
        <f>VLOOKUP(Table1[[#This Row],[State]],#REF!,2,FALSE)</f>
        <v>#REF!</v>
      </c>
      <c r="H562" t="s">
        <v>36</v>
      </c>
      <c r="I562">
        <f>COUNTIF(A:A,Table1[[#This Row],[Customer ID]])</f>
        <v>2</v>
      </c>
      <c r="J562" t="str">
        <f>IF(Table1[[#This Row],[Device Count]]&gt;1,"Multiple Devices", "Single Device")</f>
        <v>Multiple Devices</v>
      </c>
      <c r="K562" t="s">
        <v>21</v>
      </c>
      <c r="L562" s="26">
        <v>4</v>
      </c>
      <c r="M562" t="s">
        <v>114</v>
      </c>
      <c r="N562">
        <v>52</v>
      </c>
      <c r="O5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62" t="s">
        <v>62</v>
      </c>
      <c r="Q562" s="2">
        <v>24000</v>
      </c>
      <c r="R562">
        <v>17</v>
      </c>
      <c r="S562" s="3">
        <v>408000</v>
      </c>
      <c r="T562" s="3">
        <f>SUMIF(A:A,Table1[[#This Row],[Customer ID]],S:S)</f>
        <v>728000</v>
      </c>
      <c r="U562" s="3" t="str" cm="1">
        <f t="array" ref="U562">_xlfn.SWITCH(TRUE,
Table1[[#This Row],[Total user revenue]]&gt;=1500000,"High-Premium",
Table1[[#This Row],[Total user revenue]]&gt;=500000,"Premium",
Table1[[#This Row],[Total user revenue]]&gt;=100000,"Standard",
"Basic")</f>
        <v>Premium</v>
      </c>
      <c r="V562" s="32">
        <f>SUMIF(A:A,Table1[[#This Row],[Customer ID]],W:W)</f>
        <v>71.72</v>
      </c>
      <c r="W562">
        <v>2.61</v>
      </c>
      <c r="X562" t="s">
        <v>39</v>
      </c>
      <c r="Y562" s="6">
        <f>COUNTIFS(Table1[MTN Device],Table1[[#This Row],[MTN Device]],Table1[Customer Churn Status],"Yes")/COUNTIF(Table1[MTN Device],Table1[[#This Row],[MTN Device]])</f>
        <v>0.27947598253275108</v>
      </c>
      <c r="Z562">
        <f>IF(Table1[[#This Row],[Customer Churn Status]]="Yes", 1, 0)</f>
        <v>0</v>
      </c>
      <c r="AA562" t="str">
        <f>IF(Table1[[#This Row],[Reasons for Churn]]= "No reason", "No Reason", "Churned")</f>
        <v>No Reason</v>
      </c>
      <c r="AB562" t="s">
        <v>1083</v>
      </c>
      <c r="AC562">
        <f t="shared" si="8"/>
        <v>20</v>
      </c>
    </row>
    <row r="563" spans="1:29" x14ac:dyDescent="0.25">
      <c r="A563" t="s">
        <v>655</v>
      </c>
      <c r="B563" t="s">
        <v>656</v>
      </c>
      <c r="C563" s="1">
        <v>45658</v>
      </c>
      <c r="D563">
        <v>60</v>
      </c>
      <c r="E563" t="str">
        <f>IF(Table1[[#This Row],[Age]]&lt;=19,"Teenager",
 IF(Table1[[#This Row],[Age]]&lt;=29,"Young Adult",
 IF(Table1[[#This Row],[Age]]&lt;=39,"Adult",
 IF(Table1[[#This Row],[Age]]&lt;=54,"Middle-Aged Adult",
 IF(Table1[[#This Row],[Age]]&lt;=64,"Pre-Retirement",
 "Senior/Retiree")))))</f>
        <v>Pre-Retirement</v>
      </c>
      <c r="F563" t="s">
        <v>213</v>
      </c>
      <c r="G563" t="e">
        <f>VLOOKUP(Table1[[#This Row],[State]],#REF!,2,FALSE)</f>
        <v>#REF!</v>
      </c>
      <c r="H563" t="s">
        <v>41</v>
      </c>
      <c r="I563">
        <f>COUNTIF(A:A,Table1[[#This Row],[Customer ID]])</f>
        <v>2</v>
      </c>
      <c r="J563" t="str">
        <f>IF(Table1[[#This Row],[Device Count]]&gt;1,"Multiple Devices", "Single Device")</f>
        <v>Multiple Devices</v>
      </c>
      <c r="K563" t="s">
        <v>21</v>
      </c>
      <c r="L563" s="26">
        <v>4</v>
      </c>
      <c r="M563" t="s">
        <v>114</v>
      </c>
      <c r="N563">
        <v>52</v>
      </c>
      <c r="O5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63" t="s">
        <v>38</v>
      </c>
      <c r="Q563" s="2">
        <v>20000</v>
      </c>
      <c r="R563">
        <v>16</v>
      </c>
      <c r="S563" s="3">
        <v>320000</v>
      </c>
      <c r="T563" s="3">
        <f>SUMIF(A:A,Table1[[#This Row],[Customer ID]],S:S)</f>
        <v>728000</v>
      </c>
      <c r="U563" s="3" t="str" cm="1">
        <f t="array" ref="U563">_xlfn.SWITCH(TRUE,
Table1[[#This Row],[Total user revenue]]&gt;=1500000,"High-Premium",
Table1[[#This Row],[Total user revenue]]&gt;=500000,"Premium",
Table1[[#This Row],[Total user revenue]]&gt;=100000,"Standard",
"Basic")</f>
        <v>Premium</v>
      </c>
      <c r="V563" s="32">
        <f>SUMIF(A:A,Table1[[#This Row],[Customer ID]],W:W)</f>
        <v>71.72</v>
      </c>
      <c r="W563">
        <v>69.11</v>
      </c>
      <c r="X563" t="s">
        <v>39</v>
      </c>
      <c r="Y563" s="6">
        <f>COUNTIFS(Table1[MTN Device],Table1[[#This Row],[MTN Device]],Table1[Customer Churn Status],"Yes")/COUNTIF(Table1[MTN Device],Table1[[#This Row],[MTN Device]])</f>
        <v>0.26754385964912281</v>
      </c>
      <c r="Z563">
        <f>IF(Table1[[#This Row],[Customer Churn Status]]="Yes", 1, 0)</f>
        <v>0</v>
      </c>
      <c r="AA563" t="str">
        <f>IF(Table1[[#This Row],[Reasons for Churn]]= "No reason", "No Reason", "Churned")</f>
        <v>No Reason</v>
      </c>
      <c r="AB563" t="s">
        <v>1083</v>
      </c>
      <c r="AC563">
        <f t="shared" si="8"/>
        <v>20</v>
      </c>
    </row>
    <row r="564" spans="1:29" x14ac:dyDescent="0.25">
      <c r="A564" t="s">
        <v>657</v>
      </c>
      <c r="B564" t="s">
        <v>658</v>
      </c>
      <c r="C564" s="1">
        <v>45658</v>
      </c>
      <c r="D564">
        <v>17</v>
      </c>
      <c r="E564" t="str">
        <f>IF(Table1[[#This Row],[Age]]&lt;=19,"Teenager",
 IF(Table1[[#This Row],[Age]]&lt;=29,"Young Adult",
 IF(Table1[[#This Row],[Age]]&lt;=39,"Adult",
 IF(Table1[[#This Row],[Age]]&lt;=54,"Middle-Aged Adult",
 IF(Table1[[#This Row],[Age]]&lt;=64,"Pre-Retirement",
 "Senior/Retiree")))))</f>
        <v>Teenager</v>
      </c>
      <c r="F564" t="s">
        <v>90</v>
      </c>
      <c r="G564" t="e">
        <f>VLOOKUP(Table1[[#This Row],[State]],#REF!,2,FALSE)</f>
        <v>#REF!</v>
      </c>
      <c r="H564" t="s">
        <v>20</v>
      </c>
      <c r="I564">
        <f>COUNTIF(A:A,Table1[[#This Row],[Customer ID]])</f>
        <v>2</v>
      </c>
      <c r="J564" t="str">
        <f>IF(Table1[[#This Row],[Device Count]]&gt;1,"Multiple Devices", "Single Device")</f>
        <v>Multiple Devices</v>
      </c>
      <c r="K564" t="s">
        <v>30</v>
      </c>
      <c r="L564" s="26">
        <v>4</v>
      </c>
      <c r="M564" t="s">
        <v>114</v>
      </c>
      <c r="N564">
        <v>20</v>
      </c>
      <c r="O5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64" t="s">
        <v>46</v>
      </c>
      <c r="Q564" s="2">
        <v>4500</v>
      </c>
      <c r="R564">
        <v>18</v>
      </c>
      <c r="S564" s="3">
        <v>81000</v>
      </c>
      <c r="T564" s="3">
        <f>SUMIF(A:A,Table1[[#This Row],[Customer ID]],S:S)</f>
        <v>114000</v>
      </c>
      <c r="U564" s="3" t="str" cm="1">
        <f t="array" ref="U564">_xlfn.SWITCH(TRUE,
Table1[[#This Row],[Total user revenue]]&gt;=1500000,"High-Premium",
Table1[[#This Row],[Total user revenue]]&gt;=500000,"Premium",
Table1[[#This Row],[Total user revenue]]&gt;=100000,"Standard",
"Basic")</f>
        <v>Standard</v>
      </c>
      <c r="V564" s="32">
        <f>SUMIF(A:A,Table1[[#This Row],[Customer ID]],W:W)</f>
        <v>161.88999999999999</v>
      </c>
      <c r="W564">
        <v>82.64</v>
      </c>
      <c r="X564" t="s">
        <v>39</v>
      </c>
      <c r="Y564" s="6">
        <f>COUNTIFS(Table1[MTN Device],Table1[[#This Row],[MTN Device]],Table1[Customer Churn Status],"Yes")/COUNTIF(Table1[MTN Device],Table1[[#This Row],[MTN Device]])</f>
        <v>0.30092592592592593</v>
      </c>
      <c r="Z564">
        <f>IF(Table1[[#This Row],[Customer Churn Status]]="Yes", 1, 0)</f>
        <v>0</v>
      </c>
      <c r="AA564" t="str">
        <f>IF(Table1[[#This Row],[Reasons for Churn]]= "No reason", "No Reason", "Churned")</f>
        <v>No Reason</v>
      </c>
      <c r="AB564" t="s">
        <v>1083</v>
      </c>
      <c r="AC564">
        <f t="shared" si="8"/>
        <v>35</v>
      </c>
    </row>
    <row r="565" spans="1:29" x14ac:dyDescent="0.25">
      <c r="A565" t="s">
        <v>657</v>
      </c>
      <c r="B565" t="s">
        <v>658</v>
      </c>
      <c r="C565" s="1">
        <v>45658</v>
      </c>
      <c r="D565">
        <v>17</v>
      </c>
      <c r="E565" t="str">
        <f>IF(Table1[[#This Row],[Age]]&lt;=19,"Teenager",
 IF(Table1[[#This Row],[Age]]&lt;=29,"Young Adult",
 IF(Table1[[#This Row],[Age]]&lt;=39,"Adult",
 IF(Table1[[#This Row],[Age]]&lt;=54,"Middle-Aged Adult",
 IF(Table1[[#This Row],[Age]]&lt;=64,"Pre-Retirement",
 "Senior/Retiree")))))</f>
        <v>Teenager</v>
      </c>
      <c r="F565" t="s">
        <v>90</v>
      </c>
      <c r="G565" t="e">
        <f>VLOOKUP(Table1[[#This Row],[State]],#REF!,2,FALSE)</f>
        <v>#REF!</v>
      </c>
      <c r="H565" t="s">
        <v>29</v>
      </c>
      <c r="I565">
        <f>COUNTIF(A:A,Table1[[#This Row],[Customer ID]])</f>
        <v>2</v>
      </c>
      <c r="J565" t="str">
        <f>IF(Table1[[#This Row],[Device Count]]&gt;1,"Multiple Devices", "Single Device")</f>
        <v>Multiple Devices</v>
      </c>
      <c r="K565" t="s">
        <v>30</v>
      </c>
      <c r="L565" s="26">
        <v>4</v>
      </c>
      <c r="M565" t="s">
        <v>114</v>
      </c>
      <c r="N565">
        <v>20</v>
      </c>
      <c r="O5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65" t="s">
        <v>31</v>
      </c>
      <c r="Q565" s="2">
        <v>5500</v>
      </c>
      <c r="R565">
        <v>6</v>
      </c>
      <c r="S565" s="3">
        <v>33000</v>
      </c>
      <c r="T565" s="3">
        <f>SUMIF(A:A,Table1[[#This Row],[Customer ID]],S:S)</f>
        <v>114000</v>
      </c>
      <c r="U565" s="3" t="str" cm="1">
        <f t="array" ref="U565">_xlfn.SWITCH(TRUE,
Table1[[#This Row],[Total user revenue]]&gt;=1500000,"High-Premium",
Table1[[#This Row],[Total user revenue]]&gt;=500000,"Premium",
Table1[[#This Row],[Total user revenue]]&gt;=100000,"Standard",
"Basic")</f>
        <v>Standard</v>
      </c>
      <c r="V565" s="32">
        <f>SUMIF(A:A,Table1[[#This Row],[Customer ID]],W:W)</f>
        <v>161.88999999999999</v>
      </c>
      <c r="W565">
        <v>79.25</v>
      </c>
      <c r="X565" t="s">
        <v>39</v>
      </c>
      <c r="Y565" s="6">
        <f>COUNTIFS(Table1[MTN Device],Table1[[#This Row],[MTN Device]],Table1[Customer Churn Status],"Yes")/COUNTIF(Table1[MTN Device],Table1[[#This Row],[MTN Device]])</f>
        <v>0.3122923588039867</v>
      </c>
      <c r="Z565">
        <f>IF(Table1[[#This Row],[Customer Churn Status]]="Yes", 1, 0)</f>
        <v>0</v>
      </c>
      <c r="AA565" t="str">
        <f>IF(Table1[[#This Row],[Reasons for Churn]]= "No reason", "No Reason", "Churned")</f>
        <v>No Reason</v>
      </c>
      <c r="AB565" t="s">
        <v>1083</v>
      </c>
      <c r="AC565">
        <f t="shared" si="8"/>
        <v>35</v>
      </c>
    </row>
    <row r="566" spans="1:29" x14ac:dyDescent="0.25">
      <c r="A566" t="s">
        <v>659</v>
      </c>
      <c r="B566" t="s">
        <v>660</v>
      </c>
      <c r="C566" s="1">
        <v>45689</v>
      </c>
      <c r="D566">
        <v>64</v>
      </c>
      <c r="E566" t="str">
        <f>IF(Table1[[#This Row],[Age]]&lt;=19,"Teenager",
 IF(Table1[[#This Row],[Age]]&lt;=29,"Young Adult",
 IF(Table1[[#This Row],[Age]]&lt;=39,"Adult",
 IF(Table1[[#This Row],[Age]]&lt;=54,"Middle-Aged Adult",
 IF(Table1[[#This Row],[Age]]&lt;=64,"Pre-Retirement",
 "Senior/Retiree")))))</f>
        <v>Pre-Retirement</v>
      </c>
      <c r="F566" t="s">
        <v>113</v>
      </c>
      <c r="G566" t="e">
        <f>VLOOKUP(Table1[[#This Row],[State]],#REF!,2,FALSE)</f>
        <v>#REF!</v>
      </c>
      <c r="H566" t="s">
        <v>36</v>
      </c>
      <c r="I566">
        <f>COUNTIF(A:A,Table1[[#This Row],[Customer ID]])</f>
        <v>3</v>
      </c>
      <c r="J566" t="str">
        <f>IF(Table1[[#This Row],[Device Count]]&gt;1,"Multiple Devices", "Single Device")</f>
        <v>Multiple Devices</v>
      </c>
      <c r="K566" t="s">
        <v>30</v>
      </c>
      <c r="L566" s="26">
        <v>2</v>
      </c>
      <c r="M566" t="s">
        <v>22</v>
      </c>
      <c r="N566">
        <v>6</v>
      </c>
      <c r="O5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66" t="s">
        <v>105</v>
      </c>
      <c r="Q566" s="2">
        <v>75000</v>
      </c>
      <c r="R566">
        <v>3</v>
      </c>
      <c r="S566" s="3">
        <v>225000</v>
      </c>
      <c r="T566" s="3">
        <f>SUMIF(A:A,Table1[[#This Row],[Customer ID]],S:S)</f>
        <v>292500</v>
      </c>
      <c r="U566" s="3" t="str" cm="1">
        <f t="array" ref="U566">_xlfn.SWITCH(TRUE,
Table1[[#This Row],[Total user revenue]]&gt;=1500000,"High-Premium",
Table1[[#This Row],[Total user revenue]]&gt;=500000,"Premium",
Table1[[#This Row],[Total user revenue]]&gt;=100000,"Standard",
"Basic")</f>
        <v>Standard</v>
      </c>
      <c r="V566" s="32">
        <f>SUMIF(A:A,Table1[[#This Row],[Customer ID]],W:W)</f>
        <v>189.51</v>
      </c>
      <c r="W566">
        <v>38.01</v>
      </c>
      <c r="X566" t="s">
        <v>39</v>
      </c>
      <c r="Y566" s="6">
        <f>COUNTIFS(Table1[MTN Device],Table1[[#This Row],[MTN Device]],Table1[Customer Churn Status],"Yes")/COUNTIF(Table1[MTN Device],Table1[[#This Row],[MTN Device]])</f>
        <v>0.27947598253275108</v>
      </c>
      <c r="Z566">
        <f>IF(Table1[[#This Row],[Customer Churn Status]]="Yes", 1, 0)</f>
        <v>0</v>
      </c>
      <c r="AA566" t="str">
        <f>IF(Table1[[#This Row],[Reasons for Churn]]= "No reason", "No Reason", "Churned")</f>
        <v>No Reason</v>
      </c>
      <c r="AB566" t="s">
        <v>1083</v>
      </c>
      <c r="AC566">
        <f t="shared" si="8"/>
        <v>80</v>
      </c>
    </row>
    <row r="567" spans="1:29" x14ac:dyDescent="0.25">
      <c r="A567" t="s">
        <v>659</v>
      </c>
      <c r="B567" t="s">
        <v>660</v>
      </c>
      <c r="C567" s="1">
        <v>45689</v>
      </c>
      <c r="D567">
        <v>64</v>
      </c>
      <c r="E567" t="str">
        <f>IF(Table1[[#This Row],[Age]]&lt;=19,"Teenager",
 IF(Table1[[#This Row],[Age]]&lt;=29,"Young Adult",
 IF(Table1[[#This Row],[Age]]&lt;=39,"Adult",
 IF(Table1[[#This Row],[Age]]&lt;=54,"Middle-Aged Adult",
 IF(Table1[[#This Row],[Age]]&lt;=64,"Pre-Retirement",
 "Senior/Retiree")))))</f>
        <v>Pre-Retirement</v>
      </c>
      <c r="F567" t="s">
        <v>113</v>
      </c>
      <c r="G567" t="e">
        <f>VLOOKUP(Table1[[#This Row],[State]],#REF!,2,FALSE)</f>
        <v>#REF!</v>
      </c>
      <c r="H567" t="s">
        <v>20</v>
      </c>
      <c r="I567">
        <f>COUNTIF(A:A,Table1[[#This Row],[Customer ID]])</f>
        <v>3</v>
      </c>
      <c r="J567" t="str">
        <f>IF(Table1[[#This Row],[Device Count]]&gt;1,"Multiple Devices", "Single Device")</f>
        <v>Multiple Devices</v>
      </c>
      <c r="K567" t="s">
        <v>30</v>
      </c>
      <c r="L567" s="26">
        <v>2</v>
      </c>
      <c r="M567" t="s">
        <v>22</v>
      </c>
      <c r="N567">
        <v>6</v>
      </c>
      <c r="O5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67" t="s">
        <v>46</v>
      </c>
      <c r="Q567" s="2">
        <v>4500</v>
      </c>
      <c r="R567">
        <v>4</v>
      </c>
      <c r="S567" s="3">
        <v>18000</v>
      </c>
      <c r="T567" s="3">
        <f>SUMIF(A:A,Table1[[#This Row],[Customer ID]],S:S)</f>
        <v>292500</v>
      </c>
      <c r="U567" s="3" t="str" cm="1">
        <f t="array" ref="U567">_xlfn.SWITCH(TRUE,
Table1[[#This Row],[Total user revenue]]&gt;=1500000,"High-Premium",
Table1[[#This Row],[Total user revenue]]&gt;=500000,"Premium",
Table1[[#This Row],[Total user revenue]]&gt;=100000,"Standard",
"Basic")</f>
        <v>Standard</v>
      </c>
      <c r="V567" s="32">
        <f>SUMIF(A:A,Table1[[#This Row],[Customer ID]],W:W)</f>
        <v>189.51</v>
      </c>
      <c r="W567">
        <v>27.76</v>
      </c>
      <c r="X567" t="s">
        <v>39</v>
      </c>
      <c r="Y567" s="6">
        <f>COUNTIFS(Table1[MTN Device],Table1[[#This Row],[MTN Device]],Table1[Customer Churn Status],"Yes")/COUNTIF(Table1[MTN Device],Table1[[#This Row],[MTN Device]])</f>
        <v>0.30092592592592593</v>
      </c>
      <c r="Z567">
        <f>IF(Table1[[#This Row],[Customer Churn Status]]="Yes", 1, 0)</f>
        <v>0</v>
      </c>
      <c r="AA567" t="str">
        <f>IF(Table1[[#This Row],[Reasons for Churn]]= "No reason", "No Reason", "Churned")</f>
        <v>No Reason</v>
      </c>
      <c r="AB567" t="s">
        <v>1083</v>
      </c>
      <c r="AC567">
        <f t="shared" si="8"/>
        <v>80</v>
      </c>
    </row>
    <row r="568" spans="1:29" x14ac:dyDescent="0.25">
      <c r="A568" t="s">
        <v>659</v>
      </c>
      <c r="B568" t="s">
        <v>660</v>
      </c>
      <c r="C568" s="1">
        <v>45689</v>
      </c>
      <c r="D568">
        <v>64</v>
      </c>
      <c r="E568" t="str">
        <f>IF(Table1[[#This Row],[Age]]&lt;=19,"Teenager",
 IF(Table1[[#This Row],[Age]]&lt;=29,"Young Adult",
 IF(Table1[[#This Row],[Age]]&lt;=39,"Adult",
 IF(Table1[[#This Row],[Age]]&lt;=54,"Middle-Aged Adult",
 IF(Table1[[#This Row],[Age]]&lt;=64,"Pre-Retirement",
 "Senior/Retiree")))))</f>
        <v>Pre-Retirement</v>
      </c>
      <c r="F568" t="s">
        <v>113</v>
      </c>
      <c r="G568" t="e">
        <f>VLOOKUP(Table1[[#This Row],[State]],#REF!,2,FALSE)</f>
        <v>#REF!</v>
      </c>
      <c r="H568" t="s">
        <v>29</v>
      </c>
      <c r="I568">
        <f>COUNTIF(A:A,Table1[[#This Row],[Customer ID]])</f>
        <v>3</v>
      </c>
      <c r="J568" t="str">
        <f>IF(Table1[[#This Row],[Device Count]]&gt;1,"Multiple Devices", "Single Device")</f>
        <v>Multiple Devices</v>
      </c>
      <c r="K568" t="s">
        <v>30</v>
      </c>
      <c r="L568" s="26">
        <v>2</v>
      </c>
      <c r="M568" t="s">
        <v>22</v>
      </c>
      <c r="N568">
        <v>6</v>
      </c>
      <c r="O5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68" t="s">
        <v>31</v>
      </c>
      <c r="Q568" s="2">
        <v>5500</v>
      </c>
      <c r="R568">
        <v>9</v>
      </c>
      <c r="S568" s="3">
        <v>49500</v>
      </c>
      <c r="T568" s="3">
        <f>SUMIF(A:A,Table1[[#This Row],[Customer ID]],S:S)</f>
        <v>292500</v>
      </c>
      <c r="U568" s="3" t="str" cm="1">
        <f t="array" ref="U568">_xlfn.SWITCH(TRUE,
Table1[[#This Row],[Total user revenue]]&gt;=1500000,"High-Premium",
Table1[[#This Row],[Total user revenue]]&gt;=500000,"Premium",
Table1[[#This Row],[Total user revenue]]&gt;=100000,"Standard",
"Basic")</f>
        <v>Standard</v>
      </c>
      <c r="V568" s="32">
        <f>SUMIF(A:A,Table1[[#This Row],[Customer ID]],W:W)</f>
        <v>189.51</v>
      </c>
      <c r="W568">
        <v>123.74</v>
      </c>
      <c r="X568" t="s">
        <v>39</v>
      </c>
      <c r="Y568" s="6">
        <f>COUNTIFS(Table1[MTN Device],Table1[[#This Row],[MTN Device]],Table1[Customer Churn Status],"Yes")/COUNTIF(Table1[MTN Device],Table1[[#This Row],[MTN Device]])</f>
        <v>0.3122923588039867</v>
      </c>
      <c r="Z568">
        <f>IF(Table1[[#This Row],[Customer Churn Status]]="Yes", 1, 0)</f>
        <v>0</v>
      </c>
      <c r="AA568" t="str">
        <f>IF(Table1[[#This Row],[Reasons for Churn]]= "No reason", "No Reason", "Churned")</f>
        <v>No Reason</v>
      </c>
      <c r="AB568" t="s">
        <v>1083</v>
      </c>
      <c r="AC568">
        <f t="shared" si="8"/>
        <v>80</v>
      </c>
    </row>
    <row r="569" spans="1:29" x14ac:dyDescent="0.25">
      <c r="A569" t="s">
        <v>661</v>
      </c>
      <c r="B569" t="s">
        <v>662</v>
      </c>
      <c r="C569" s="1">
        <v>45658</v>
      </c>
      <c r="D569">
        <v>40</v>
      </c>
      <c r="E569" t="str">
        <f>IF(Table1[[#This Row],[Age]]&lt;=19,"Teenager",
 IF(Table1[[#This Row],[Age]]&lt;=29,"Young Adult",
 IF(Table1[[#This Row],[Age]]&lt;=39,"Adult",
 IF(Table1[[#This Row],[Age]]&lt;=54,"Middle-Aged Adult",
 IF(Table1[[#This Row],[Age]]&lt;=64,"Pre-Retirement",
 "Senior/Retiree")))))</f>
        <v>Middle-Aged Adult</v>
      </c>
      <c r="F569" t="s">
        <v>258</v>
      </c>
      <c r="G569" t="e">
        <f>VLOOKUP(Table1[[#This Row],[State]],#REF!,2,FALSE)</f>
        <v>#REF!</v>
      </c>
      <c r="H569" t="s">
        <v>36</v>
      </c>
      <c r="I569">
        <f>COUNTIF(A:A,Table1[[#This Row],[Customer ID]])</f>
        <v>2</v>
      </c>
      <c r="J569" t="str">
        <f>IF(Table1[[#This Row],[Device Count]]&gt;1,"Multiple Devices", "Single Device")</f>
        <v>Multiple Devices</v>
      </c>
      <c r="K569" t="s">
        <v>21</v>
      </c>
      <c r="L569" s="26">
        <v>5</v>
      </c>
      <c r="M569" t="s">
        <v>55</v>
      </c>
      <c r="N569">
        <v>10</v>
      </c>
      <c r="O5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569" t="s">
        <v>57</v>
      </c>
      <c r="Q569" s="2">
        <v>150000</v>
      </c>
      <c r="R569">
        <v>8</v>
      </c>
      <c r="S569" s="3">
        <v>1200000</v>
      </c>
      <c r="T569" s="3">
        <f>SUMIF(A:A,Table1[[#This Row],[Customer ID]],S:S)</f>
        <v>1344000</v>
      </c>
      <c r="U569" s="3" t="str" cm="1">
        <f t="array" ref="U569">_xlfn.SWITCH(TRUE,
Table1[[#This Row],[Total user revenue]]&gt;=1500000,"High-Premium",
Table1[[#This Row],[Total user revenue]]&gt;=500000,"Premium",
Table1[[#This Row],[Total user revenue]]&gt;=100000,"Standard",
"Basic")</f>
        <v>Premium</v>
      </c>
      <c r="V569" s="32">
        <f>SUMIF(A:A,Table1[[#This Row],[Customer ID]],W:W)</f>
        <v>176.12</v>
      </c>
      <c r="W569">
        <v>145.56</v>
      </c>
      <c r="X569" t="s">
        <v>24</v>
      </c>
      <c r="Y569" s="6">
        <f>COUNTIFS(Table1[MTN Device],Table1[[#This Row],[MTN Device]],Table1[Customer Churn Status],"Yes")/COUNTIF(Table1[MTN Device],Table1[[#This Row],[MTN Device]])</f>
        <v>0.27947598253275108</v>
      </c>
      <c r="Z569">
        <f>IF(Table1[[#This Row],[Customer Churn Status]]="Yes", 1, 0)</f>
        <v>1</v>
      </c>
      <c r="AA569" t="str">
        <f>IF(Table1[[#This Row],[Reasons for Churn]]= "No reason", "No Reason", "Churned")</f>
        <v>Churned</v>
      </c>
      <c r="AB569" t="s">
        <v>76</v>
      </c>
      <c r="AC569">
        <f t="shared" si="8"/>
        <v>40</v>
      </c>
    </row>
    <row r="570" spans="1:29" x14ac:dyDescent="0.25">
      <c r="A570" t="s">
        <v>661</v>
      </c>
      <c r="B570" t="s">
        <v>662</v>
      </c>
      <c r="C570" s="1">
        <v>45658</v>
      </c>
      <c r="D570">
        <v>40</v>
      </c>
      <c r="E570" t="str">
        <f>IF(Table1[[#This Row],[Age]]&lt;=19,"Teenager",
 IF(Table1[[#This Row],[Age]]&lt;=29,"Young Adult",
 IF(Table1[[#This Row],[Age]]&lt;=39,"Adult",
 IF(Table1[[#This Row],[Age]]&lt;=54,"Middle-Aged Adult",
 IF(Table1[[#This Row],[Age]]&lt;=64,"Pre-Retirement",
 "Senior/Retiree")))))</f>
        <v>Middle-Aged Adult</v>
      </c>
      <c r="F570" t="s">
        <v>258</v>
      </c>
      <c r="G570" t="e">
        <f>VLOOKUP(Table1[[#This Row],[State]],#REF!,2,FALSE)</f>
        <v>#REF!</v>
      </c>
      <c r="H570" t="s">
        <v>41</v>
      </c>
      <c r="I570">
        <f>COUNTIF(A:A,Table1[[#This Row],[Customer ID]])</f>
        <v>2</v>
      </c>
      <c r="J570" t="str">
        <f>IF(Table1[[#This Row],[Device Count]]&gt;1,"Multiple Devices", "Single Device")</f>
        <v>Multiple Devices</v>
      </c>
      <c r="K570" t="s">
        <v>21</v>
      </c>
      <c r="L570" s="26">
        <v>5</v>
      </c>
      <c r="M570" t="s">
        <v>55</v>
      </c>
      <c r="N570">
        <v>10</v>
      </c>
      <c r="O5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570" t="s">
        <v>42</v>
      </c>
      <c r="Q570" s="2">
        <v>9000</v>
      </c>
      <c r="R570">
        <v>16</v>
      </c>
      <c r="S570" s="3">
        <v>144000</v>
      </c>
      <c r="T570" s="3">
        <f>SUMIF(A:A,Table1[[#This Row],[Customer ID]],S:S)</f>
        <v>1344000</v>
      </c>
      <c r="U570" s="3" t="str" cm="1">
        <f t="array" ref="U570">_xlfn.SWITCH(TRUE,
Table1[[#This Row],[Total user revenue]]&gt;=1500000,"High-Premium",
Table1[[#This Row],[Total user revenue]]&gt;=500000,"Premium",
Table1[[#This Row],[Total user revenue]]&gt;=100000,"Standard",
"Basic")</f>
        <v>Premium</v>
      </c>
      <c r="V570" s="32">
        <f>SUMIF(A:A,Table1[[#This Row],[Customer ID]],W:W)</f>
        <v>176.12</v>
      </c>
      <c r="W570">
        <v>30.56</v>
      </c>
      <c r="X570" t="s">
        <v>24</v>
      </c>
      <c r="Y570" s="6">
        <f>COUNTIFS(Table1[MTN Device],Table1[[#This Row],[MTN Device]],Table1[Customer Churn Status],"Yes")/COUNTIF(Table1[MTN Device],Table1[[#This Row],[MTN Device]])</f>
        <v>0.26754385964912281</v>
      </c>
      <c r="Z570">
        <f>IF(Table1[[#This Row],[Customer Churn Status]]="Yes", 1, 0)</f>
        <v>1</v>
      </c>
      <c r="AA570" t="str">
        <f>IF(Table1[[#This Row],[Reasons for Churn]]= "No reason", "No Reason", "Churned")</f>
        <v>Churned</v>
      </c>
      <c r="AB570" t="s">
        <v>76</v>
      </c>
      <c r="AC570">
        <f t="shared" si="8"/>
        <v>40</v>
      </c>
    </row>
    <row r="571" spans="1:29" x14ac:dyDescent="0.25">
      <c r="A571" t="s">
        <v>663</v>
      </c>
      <c r="B571" t="s">
        <v>379</v>
      </c>
      <c r="C571" s="1">
        <v>45689</v>
      </c>
      <c r="D571">
        <v>59</v>
      </c>
      <c r="E571" t="str">
        <f>IF(Table1[[#This Row],[Age]]&lt;=19,"Teenager",
 IF(Table1[[#This Row],[Age]]&lt;=29,"Young Adult",
 IF(Table1[[#This Row],[Age]]&lt;=39,"Adult",
 IF(Table1[[#This Row],[Age]]&lt;=54,"Middle-Aged Adult",
 IF(Table1[[#This Row],[Age]]&lt;=64,"Pre-Retirement",
 "Senior/Retiree")))))</f>
        <v>Pre-Retirement</v>
      </c>
      <c r="F571" t="s">
        <v>110</v>
      </c>
      <c r="G571" t="e">
        <f>VLOOKUP(Table1[[#This Row],[State]],#REF!,2,FALSE)</f>
        <v>#REF!</v>
      </c>
      <c r="H571" t="s">
        <v>36</v>
      </c>
      <c r="I571">
        <f>COUNTIF(A:A,Table1[[#This Row],[Customer ID]])</f>
        <v>1</v>
      </c>
      <c r="J571" t="str">
        <f>IF(Table1[[#This Row],[Device Count]]&gt;1,"Multiple Devices", "Single Device")</f>
        <v>Single Device</v>
      </c>
      <c r="K571" t="s">
        <v>30</v>
      </c>
      <c r="L571" s="26">
        <v>3</v>
      </c>
      <c r="M571" t="s">
        <v>50</v>
      </c>
      <c r="N571">
        <v>51</v>
      </c>
      <c r="O5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71" t="s">
        <v>38</v>
      </c>
      <c r="Q571" s="2">
        <v>20000</v>
      </c>
      <c r="R571">
        <v>5</v>
      </c>
      <c r="S571" s="3">
        <v>100000</v>
      </c>
      <c r="T571" s="3">
        <f>SUMIF(A:A,Table1[[#This Row],[Customer ID]],S:S)</f>
        <v>100000</v>
      </c>
      <c r="U571" s="3" t="str" cm="1">
        <f t="array" ref="U571">_xlfn.SWITCH(TRUE,
Table1[[#This Row],[Total user revenue]]&gt;=1500000,"High-Premium",
Table1[[#This Row],[Total user revenue]]&gt;=500000,"Premium",
Table1[[#This Row],[Total user revenue]]&gt;=100000,"Standard",
"Basic")</f>
        <v>Standard</v>
      </c>
      <c r="V571" s="32">
        <f>SUMIF(A:A,Table1[[#This Row],[Customer ID]],W:W)</f>
        <v>168.79</v>
      </c>
      <c r="W571">
        <v>168.79</v>
      </c>
      <c r="X571" t="s">
        <v>39</v>
      </c>
      <c r="Y571" s="6">
        <f>COUNTIFS(Table1[MTN Device],Table1[[#This Row],[MTN Device]],Table1[Customer Churn Status],"Yes")/COUNTIF(Table1[MTN Device],Table1[[#This Row],[MTN Device]])</f>
        <v>0.27947598253275108</v>
      </c>
      <c r="Z571">
        <f>IF(Table1[[#This Row],[Customer Churn Status]]="Yes", 1, 0)</f>
        <v>0</v>
      </c>
      <c r="AA571" t="str">
        <f>IF(Table1[[#This Row],[Reasons for Churn]]= "No reason", "No Reason", "Churned")</f>
        <v>No Reason</v>
      </c>
      <c r="AB571" t="s">
        <v>1083</v>
      </c>
      <c r="AC571">
        <f t="shared" si="8"/>
        <v>40</v>
      </c>
    </row>
    <row r="572" spans="1:29" x14ac:dyDescent="0.25">
      <c r="A572" t="s">
        <v>664</v>
      </c>
      <c r="B572" t="s">
        <v>665</v>
      </c>
      <c r="C572" s="1">
        <v>45689</v>
      </c>
      <c r="D572">
        <v>50</v>
      </c>
      <c r="E572" t="str">
        <f>IF(Table1[[#This Row],[Age]]&lt;=19,"Teenager",
 IF(Table1[[#This Row],[Age]]&lt;=29,"Young Adult",
 IF(Table1[[#This Row],[Age]]&lt;=39,"Adult",
 IF(Table1[[#This Row],[Age]]&lt;=54,"Middle-Aged Adult",
 IF(Table1[[#This Row],[Age]]&lt;=64,"Pre-Retirement",
 "Senior/Retiree")))))</f>
        <v>Middle-Aged Adult</v>
      </c>
      <c r="F572" t="s">
        <v>82</v>
      </c>
      <c r="G572" t="e">
        <f>VLOOKUP(Table1[[#This Row],[State]],#REF!,2,FALSE)</f>
        <v>#REF!</v>
      </c>
      <c r="H572" t="s">
        <v>29</v>
      </c>
      <c r="I572">
        <f>COUNTIF(A:A,Table1[[#This Row],[Customer ID]])</f>
        <v>2</v>
      </c>
      <c r="J572" t="str">
        <f>IF(Table1[[#This Row],[Device Count]]&gt;1,"Multiple Devices", "Single Device")</f>
        <v>Multiple Devices</v>
      </c>
      <c r="K572" t="s">
        <v>21</v>
      </c>
      <c r="L572" s="26">
        <v>2</v>
      </c>
      <c r="M572" t="s">
        <v>22</v>
      </c>
      <c r="N572">
        <v>35</v>
      </c>
      <c r="O5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72" t="s">
        <v>83</v>
      </c>
      <c r="Q572" s="2">
        <v>1000</v>
      </c>
      <c r="R572">
        <v>8</v>
      </c>
      <c r="S572" s="3">
        <v>8000</v>
      </c>
      <c r="T572" s="3">
        <f>SUMIF(A:A,Table1[[#This Row],[Customer ID]],S:S)</f>
        <v>225500</v>
      </c>
      <c r="U572" s="3" t="str" cm="1">
        <f t="array" ref="U572">_xlfn.SWITCH(TRUE,
Table1[[#This Row],[Total user revenue]]&gt;=1500000,"High-Premium",
Table1[[#This Row],[Total user revenue]]&gt;=500000,"Premium",
Table1[[#This Row],[Total user revenue]]&gt;=100000,"Standard",
"Basic")</f>
        <v>Standard</v>
      </c>
      <c r="V572" s="32">
        <f>SUMIF(A:A,Table1[[#This Row],[Customer ID]],W:W)</f>
        <v>349.29</v>
      </c>
      <c r="W572">
        <v>194.93</v>
      </c>
      <c r="X572" t="s">
        <v>24</v>
      </c>
      <c r="Y572" s="6">
        <f>COUNTIFS(Table1[MTN Device],Table1[[#This Row],[MTN Device]],Table1[Customer Churn Status],"Yes")/COUNTIF(Table1[MTN Device],Table1[[#This Row],[MTN Device]])</f>
        <v>0.3122923588039867</v>
      </c>
      <c r="Z572">
        <f>IF(Table1[[#This Row],[Customer Churn Status]]="Yes", 1, 0)</f>
        <v>1</v>
      </c>
      <c r="AA572" t="str">
        <f>IF(Table1[[#This Row],[Reasons for Churn]]= "No reason", "No Reason", "Churned")</f>
        <v>Churned</v>
      </c>
      <c r="AB572" t="s">
        <v>32</v>
      </c>
      <c r="AC572">
        <f t="shared" si="8"/>
        <v>60</v>
      </c>
    </row>
    <row r="573" spans="1:29" x14ac:dyDescent="0.25">
      <c r="A573" t="s">
        <v>664</v>
      </c>
      <c r="B573" t="s">
        <v>665</v>
      </c>
      <c r="C573" s="1">
        <v>45689</v>
      </c>
      <c r="D573">
        <v>50</v>
      </c>
      <c r="E573" t="str">
        <f>IF(Table1[[#This Row],[Age]]&lt;=19,"Teenager",
 IF(Table1[[#This Row],[Age]]&lt;=29,"Young Adult",
 IF(Table1[[#This Row],[Age]]&lt;=39,"Adult",
 IF(Table1[[#This Row],[Age]]&lt;=54,"Middle-Aged Adult",
 IF(Table1[[#This Row],[Age]]&lt;=64,"Pre-Retirement",
 "Senior/Retiree")))))</f>
        <v>Middle-Aged Adult</v>
      </c>
      <c r="F573" t="s">
        <v>82</v>
      </c>
      <c r="G573" t="e">
        <f>VLOOKUP(Table1[[#This Row],[State]],#REF!,2,FALSE)</f>
        <v>#REF!</v>
      </c>
      <c r="H573" t="s">
        <v>41</v>
      </c>
      <c r="I573">
        <f>COUNTIF(A:A,Table1[[#This Row],[Customer ID]])</f>
        <v>2</v>
      </c>
      <c r="J573" t="str">
        <f>IF(Table1[[#This Row],[Device Count]]&gt;1,"Multiple Devices", "Single Device")</f>
        <v>Multiple Devices</v>
      </c>
      <c r="K573" t="s">
        <v>21</v>
      </c>
      <c r="L573" s="26">
        <v>2</v>
      </c>
      <c r="M573" t="s">
        <v>22</v>
      </c>
      <c r="N573">
        <v>35</v>
      </c>
      <c r="O5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73" t="s">
        <v>71</v>
      </c>
      <c r="Q573" s="2">
        <v>14500</v>
      </c>
      <c r="R573">
        <v>15</v>
      </c>
      <c r="S573" s="3">
        <v>217500</v>
      </c>
      <c r="T573" s="3">
        <f>SUMIF(A:A,Table1[[#This Row],[Customer ID]],S:S)</f>
        <v>225500</v>
      </c>
      <c r="U573" s="3" t="str" cm="1">
        <f t="array" ref="U573">_xlfn.SWITCH(TRUE,
Table1[[#This Row],[Total user revenue]]&gt;=1500000,"High-Premium",
Table1[[#This Row],[Total user revenue]]&gt;=500000,"Premium",
Table1[[#This Row],[Total user revenue]]&gt;=100000,"Standard",
"Basic")</f>
        <v>Standard</v>
      </c>
      <c r="V573" s="32">
        <f>SUMIF(A:A,Table1[[#This Row],[Customer ID]],W:W)</f>
        <v>349.29</v>
      </c>
      <c r="W573">
        <v>154.36000000000001</v>
      </c>
      <c r="X573" t="s">
        <v>24</v>
      </c>
      <c r="Y573" s="6">
        <f>COUNTIFS(Table1[MTN Device],Table1[[#This Row],[MTN Device]],Table1[Customer Churn Status],"Yes")/COUNTIF(Table1[MTN Device],Table1[[#This Row],[MTN Device]])</f>
        <v>0.26754385964912281</v>
      </c>
      <c r="Z573">
        <f>IF(Table1[[#This Row],[Customer Churn Status]]="Yes", 1, 0)</f>
        <v>1</v>
      </c>
      <c r="AA573" t="str">
        <f>IF(Table1[[#This Row],[Reasons for Churn]]= "No reason", "No Reason", "Churned")</f>
        <v>Churned</v>
      </c>
      <c r="AB573" t="s">
        <v>32</v>
      </c>
      <c r="AC573">
        <f t="shared" si="8"/>
        <v>60</v>
      </c>
    </row>
    <row r="574" spans="1:29" x14ac:dyDescent="0.25">
      <c r="A574" t="s">
        <v>666</v>
      </c>
      <c r="B574" t="s">
        <v>667</v>
      </c>
      <c r="C574" s="1">
        <v>45658</v>
      </c>
      <c r="D574">
        <v>20</v>
      </c>
      <c r="E574" t="str">
        <f>IF(Table1[[#This Row],[Age]]&lt;=19,"Teenager",
 IF(Table1[[#This Row],[Age]]&lt;=29,"Young Adult",
 IF(Table1[[#This Row],[Age]]&lt;=39,"Adult",
 IF(Table1[[#This Row],[Age]]&lt;=54,"Middle-Aged Adult",
 IF(Table1[[#This Row],[Age]]&lt;=64,"Pre-Retirement",
 "Senior/Retiree")))))</f>
        <v>Young Adult</v>
      </c>
      <c r="F574" t="s">
        <v>121</v>
      </c>
      <c r="G574" t="e">
        <f>VLOOKUP(Table1[[#This Row],[State]],#REF!,2,FALSE)</f>
        <v>#REF!</v>
      </c>
      <c r="H574" t="s">
        <v>29</v>
      </c>
      <c r="I574">
        <f>COUNTIF(A:A,Table1[[#This Row],[Customer ID]])</f>
        <v>1</v>
      </c>
      <c r="J574" t="str">
        <f>IF(Table1[[#This Row],[Device Count]]&gt;1,"Multiple Devices", "Single Device")</f>
        <v>Single Device</v>
      </c>
      <c r="K574" t="s">
        <v>30</v>
      </c>
      <c r="L574" s="26">
        <v>5</v>
      </c>
      <c r="M574" t="s">
        <v>55</v>
      </c>
      <c r="N574">
        <v>48</v>
      </c>
      <c r="O5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74" t="s">
        <v>87</v>
      </c>
      <c r="Q574" s="2">
        <v>7500</v>
      </c>
      <c r="R574">
        <v>10</v>
      </c>
      <c r="S574" s="3">
        <v>75000</v>
      </c>
      <c r="T574" s="3">
        <f>SUMIF(A:A,Table1[[#This Row],[Customer ID]],S:S)</f>
        <v>75000</v>
      </c>
      <c r="U574" s="3" t="str" cm="1">
        <f t="array" ref="U574">_xlfn.SWITCH(TRUE,
Table1[[#This Row],[Total user revenue]]&gt;=1500000,"High-Premium",
Table1[[#This Row],[Total user revenue]]&gt;=500000,"Premium",
Table1[[#This Row],[Total user revenue]]&gt;=100000,"Standard",
"Basic")</f>
        <v>Basic</v>
      </c>
      <c r="V574" s="32">
        <f>SUMIF(A:A,Table1[[#This Row],[Customer ID]],W:W)</f>
        <v>136.44999999999999</v>
      </c>
      <c r="W574">
        <v>136.44999999999999</v>
      </c>
      <c r="X574" t="s">
        <v>39</v>
      </c>
      <c r="Y574" s="6">
        <f>COUNTIFS(Table1[MTN Device],Table1[[#This Row],[MTN Device]],Table1[Customer Churn Status],"Yes")/COUNTIF(Table1[MTN Device],Table1[[#This Row],[MTN Device]])</f>
        <v>0.3122923588039867</v>
      </c>
      <c r="Z574">
        <f>IF(Table1[[#This Row],[Customer Churn Status]]="Yes", 1, 0)</f>
        <v>0</v>
      </c>
      <c r="AA574" t="str">
        <f>IF(Table1[[#This Row],[Reasons for Churn]]= "No reason", "No Reason", "Churned")</f>
        <v>No Reason</v>
      </c>
      <c r="AB574" t="s">
        <v>1083</v>
      </c>
      <c r="AC574">
        <f t="shared" si="8"/>
        <v>15</v>
      </c>
    </row>
    <row r="575" spans="1:29" x14ac:dyDescent="0.25">
      <c r="A575" t="s">
        <v>668</v>
      </c>
      <c r="B575" t="s">
        <v>669</v>
      </c>
      <c r="C575" s="1">
        <v>45689</v>
      </c>
      <c r="D575">
        <v>36</v>
      </c>
      <c r="E575" t="str">
        <f>IF(Table1[[#This Row],[Age]]&lt;=19,"Teenager",
 IF(Table1[[#This Row],[Age]]&lt;=29,"Young Adult",
 IF(Table1[[#This Row],[Age]]&lt;=39,"Adult",
 IF(Table1[[#This Row],[Age]]&lt;=54,"Middle-Aged Adult",
 IF(Table1[[#This Row],[Age]]&lt;=64,"Pre-Retirement",
 "Senior/Retiree")))))</f>
        <v>Adult</v>
      </c>
      <c r="F575" t="s">
        <v>128</v>
      </c>
      <c r="G575" t="e">
        <f>VLOOKUP(Table1[[#This Row],[State]],#REF!,2,FALSE)</f>
        <v>#REF!</v>
      </c>
      <c r="H575" t="s">
        <v>20</v>
      </c>
      <c r="I575">
        <f>COUNTIF(A:A,Table1[[#This Row],[Customer ID]])</f>
        <v>3</v>
      </c>
      <c r="J575" t="str">
        <f>IF(Table1[[#This Row],[Device Count]]&gt;1,"Multiple Devices", "Single Device")</f>
        <v>Multiple Devices</v>
      </c>
      <c r="K575" t="s">
        <v>21</v>
      </c>
      <c r="L575" s="26">
        <v>3</v>
      </c>
      <c r="M575" t="s">
        <v>50</v>
      </c>
      <c r="N575">
        <v>17</v>
      </c>
      <c r="O5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75" t="s">
        <v>23</v>
      </c>
      <c r="Q575" s="2">
        <v>35000</v>
      </c>
      <c r="R575">
        <v>6</v>
      </c>
      <c r="S575" s="3">
        <v>210000</v>
      </c>
      <c r="T575" s="3">
        <f>SUMIF(A:A,Table1[[#This Row],[Customer ID]],S:S)</f>
        <v>629000</v>
      </c>
      <c r="U575" s="3" t="str" cm="1">
        <f t="array" ref="U575">_xlfn.SWITCH(TRUE,
Table1[[#This Row],[Total user revenue]]&gt;=1500000,"High-Premium",
Table1[[#This Row],[Total user revenue]]&gt;=500000,"Premium",
Table1[[#This Row],[Total user revenue]]&gt;=100000,"Standard",
"Basic")</f>
        <v>Premium</v>
      </c>
      <c r="V575" s="32">
        <f>SUMIF(A:A,Table1[[#This Row],[Customer ID]],W:W)</f>
        <v>184.67</v>
      </c>
      <c r="W575">
        <v>65.239999999999995</v>
      </c>
      <c r="X575" t="s">
        <v>24</v>
      </c>
      <c r="Y575" s="6">
        <f>COUNTIFS(Table1[MTN Device],Table1[[#This Row],[MTN Device]],Table1[Customer Churn Status],"Yes")/COUNTIF(Table1[MTN Device],Table1[[#This Row],[MTN Device]])</f>
        <v>0.30092592592592593</v>
      </c>
      <c r="Z575">
        <f>IF(Table1[[#This Row],[Customer Churn Status]]="Yes", 1, 0)</f>
        <v>1</v>
      </c>
      <c r="AA575" t="str">
        <f>IF(Table1[[#This Row],[Reasons for Churn]]= "No reason", "No Reason", "Churned")</f>
        <v>Churned</v>
      </c>
      <c r="AB575" t="s">
        <v>76</v>
      </c>
      <c r="AC575">
        <f t="shared" si="8"/>
        <v>50</v>
      </c>
    </row>
    <row r="576" spans="1:29" x14ac:dyDescent="0.25">
      <c r="A576" t="s">
        <v>668</v>
      </c>
      <c r="B576" t="s">
        <v>669</v>
      </c>
      <c r="C576" s="1">
        <v>45689</v>
      </c>
      <c r="D576">
        <v>36</v>
      </c>
      <c r="E576" t="str">
        <f>IF(Table1[[#This Row],[Age]]&lt;=19,"Teenager",
 IF(Table1[[#This Row],[Age]]&lt;=29,"Young Adult",
 IF(Table1[[#This Row],[Age]]&lt;=39,"Adult",
 IF(Table1[[#This Row],[Age]]&lt;=54,"Middle-Aged Adult",
 IF(Table1[[#This Row],[Age]]&lt;=64,"Pre-Retirement",
 "Senior/Retiree")))))</f>
        <v>Adult</v>
      </c>
      <c r="F576" t="s">
        <v>128</v>
      </c>
      <c r="G576" t="e">
        <f>VLOOKUP(Table1[[#This Row],[State]],#REF!,2,FALSE)</f>
        <v>#REF!</v>
      </c>
      <c r="H576" t="s">
        <v>41</v>
      </c>
      <c r="I576">
        <f>COUNTIF(A:A,Table1[[#This Row],[Customer ID]])</f>
        <v>3</v>
      </c>
      <c r="J576" t="str">
        <f>IF(Table1[[#This Row],[Device Count]]&gt;1,"Multiple Devices", "Single Device")</f>
        <v>Multiple Devices</v>
      </c>
      <c r="K576" t="s">
        <v>21</v>
      </c>
      <c r="L576" s="26">
        <v>3</v>
      </c>
      <c r="M576" t="s">
        <v>50</v>
      </c>
      <c r="N576">
        <v>17</v>
      </c>
      <c r="O57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76" t="s">
        <v>65</v>
      </c>
      <c r="Q576" s="2">
        <v>30000</v>
      </c>
      <c r="R576">
        <v>13</v>
      </c>
      <c r="S576" s="3">
        <v>390000</v>
      </c>
      <c r="T576" s="3">
        <f>SUMIF(A:A,Table1[[#This Row],[Customer ID]],S:S)</f>
        <v>629000</v>
      </c>
      <c r="U576" s="3" t="str" cm="1">
        <f t="array" ref="U576">_xlfn.SWITCH(TRUE,
Table1[[#This Row],[Total user revenue]]&gt;=1500000,"High-Premium",
Table1[[#This Row],[Total user revenue]]&gt;=500000,"Premium",
Table1[[#This Row],[Total user revenue]]&gt;=100000,"Standard",
"Basic")</f>
        <v>Premium</v>
      </c>
      <c r="V576" s="32">
        <f>SUMIF(A:A,Table1[[#This Row],[Customer ID]],W:W)</f>
        <v>184.67</v>
      </c>
      <c r="W576">
        <v>117.15</v>
      </c>
      <c r="X576" t="s">
        <v>24</v>
      </c>
      <c r="Y576" s="6">
        <f>COUNTIFS(Table1[MTN Device],Table1[[#This Row],[MTN Device]],Table1[Customer Churn Status],"Yes")/COUNTIF(Table1[MTN Device],Table1[[#This Row],[MTN Device]])</f>
        <v>0.26754385964912281</v>
      </c>
      <c r="Z576">
        <f>IF(Table1[[#This Row],[Customer Churn Status]]="Yes", 1, 0)</f>
        <v>1</v>
      </c>
      <c r="AA576" t="str">
        <f>IF(Table1[[#This Row],[Reasons for Churn]]= "No reason", "No Reason", "Churned")</f>
        <v>Churned</v>
      </c>
      <c r="AB576" t="s">
        <v>76</v>
      </c>
      <c r="AC576">
        <f t="shared" si="8"/>
        <v>50</v>
      </c>
    </row>
    <row r="577" spans="1:29" x14ac:dyDescent="0.25">
      <c r="A577" t="s">
        <v>668</v>
      </c>
      <c r="B577" t="s">
        <v>669</v>
      </c>
      <c r="C577" s="1">
        <v>45689</v>
      </c>
      <c r="D577">
        <v>36</v>
      </c>
      <c r="E577" t="str">
        <f>IF(Table1[[#This Row],[Age]]&lt;=19,"Teenager",
 IF(Table1[[#This Row],[Age]]&lt;=29,"Young Adult",
 IF(Table1[[#This Row],[Age]]&lt;=39,"Adult",
 IF(Table1[[#This Row],[Age]]&lt;=54,"Middle-Aged Adult",
 IF(Table1[[#This Row],[Age]]&lt;=64,"Pre-Retirement",
 "Senior/Retiree")))))</f>
        <v>Adult</v>
      </c>
      <c r="F577" t="s">
        <v>128</v>
      </c>
      <c r="G577" t="e">
        <f>VLOOKUP(Table1[[#This Row],[State]],#REF!,2,FALSE)</f>
        <v>#REF!</v>
      </c>
      <c r="H577" t="s">
        <v>36</v>
      </c>
      <c r="I577">
        <f>COUNTIF(A:A,Table1[[#This Row],[Customer ID]])</f>
        <v>3</v>
      </c>
      <c r="J577" t="str">
        <f>IF(Table1[[#This Row],[Device Count]]&gt;1,"Multiple Devices", "Single Device")</f>
        <v>Multiple Devices</v>
      </c>
      <c r="K577" t="s">
        <v>21</v>
      </c>
      <c r="L577" s="26">
        <v>3</v>
      </c>
      <c r="M577" t="s">
        <v>50</v>
      </c>
      <c r="N577">
        <v>17</v>
      </c>
      <c r="O57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77" t="s">
        <v>71</v>
      </c>
      <c r="Q577" s="2">
        <v>14500</v>
      </c>
      <c r="R577">
        <v>2</v>
      </c>
      <c r="S577" s="3">
        <v>29000</v>
      </c>
      <c r="T577" s="3">
        <f>SUMIF(A:A,Table1[[#This Row],[Customer ID]],S:S)</f>
        <v>629000</v>
      </c>
      <c r="U577" s="3" t="str" cm="1">
        <f t="array" ref="U577">_xlfn.SWITCH(TRUE,
Table1[[#This Row],[Total user revenue]]&gt;=1500000,"High-Premium",
Table1[[#This Row],[Total user revenue]]&gt;=500000,"Premium",
Table1[[#This Row],[Total user revenue]]&gt;=100000,"Standard",
"Basic")</f>
        <v>Premium</v>
      </c>
      <c r="V577" s="32">
        <f>SUMIF(A:A,Table1[[#This Row],[Customer ID]],W:W)</f>
        <v>184.67</v>
      </c>
      <c r="W577">
        <v>2.2799999999999998</v>
      </c>
      <c r="X577" t="s">
        <v>24</v>
      </c>
      <c r="Y577" s="6">
        <f>COUNTIFS(Table1[MTN Device],Table1[[#This Row],[MTN Device]],Table1[Customer Churn Status],"Yes")/COUNTIF(Table1[MTN Device],Table1[[#This Row],[MTN Device]])</f>
        <v>0.27947598253275108</v>
      </c>
      <c r="Z577">
        <f>IF(Table1[[#This Row],[Customer Churn Status]]="Yes", 1, 0)</f>
        <v>1</v>
      </c>
      <c r="AA577" t="str">
        <f>IF(Table1[[#This Row],[Reasons for Churn]]= "No reason", "No Reason", "Churned")</f>
        <v>Churned</v>
      </c>
      <c r="AB577" t="s">
        <v>76</v>
      </c>
      <c r="AC577">
        <f t="shared" si="8"/>
        <v>50</v>
      </c>
    </row>
    <row r="578" spans="1:29" x14ac:dyDescent="0.25">
      <c r="A578" t="s">
        <v>670</v>
      </c>
      <c r="B578" t="s">
        <v>671</v>
      </c>
      <c r="C578" s="1">
        <v>45689</v>
      </c>
      <c r="D578">
        <v>35</v>
      </c>
      <c r="E578" t="str">
        <f>IF(Table1[[#This Row],[Age]]&lt;=19,"Teenager",
 IF(Table1[[#This Row],[Age]]&lt;=29,"Young Adult",
 IF(Table1[[#This Row],[Age]]&lt;=39,"Adult",
 IF(Table1[[#This Row],[Age]]&lt;=54,"Middle-Aged Adult",
 IF(Table1[[#This Row],[Age]]&lt;=64,"Pre-Retirement",
 "Senior/Retiree")))))</f>
        <v>Adult</v>
      </c>
      <c r="F578" t="s">
        <v>45</v>
      </c>
      <c r="G578" t="e">
        <f>VLOOKUP(Table1[[#This Row],[State]],#REF!,2,FALSE)</f>
        <v>#REF!</v>
      </c>
      <c r="H578" t="s">
        <v>41</v>
      </c>
      <c r="I578">
        <f>COUNTIF(A:A,Table1[[#This Row],[Customer ID]])</f>
        <v>2</v>
      </c>
      <c r="J578" t="str">
        <f>IF(Table1[[#This Row],[Device Count]]&gt;1,"Multiple Devices", "Single Device")</f>
        <v>Multiple Devices</v>
      </c>
      <c r="K578" t="s">
        <v>21</v>
      </c>
      <c r="L578" s="26">
        <v>4</v>
      </c>
      <c r="M578" t="s">
        <v>114</v>
      </c>
      <c r="N578">
        <v>16</v>
      </c>
      <c r="O57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78" t="s">
        <v>65</v>
      </c>
      <c r="Q578" s="2">
        <v>30000</v>
      </c>
      <c r="R578">
        <v>18</v>
      </c>
      <c r="S578" s="3">
        <v>540000</v>
      </c>
      <c r="T578" s="3">
        <f>SUMIF(A:A,Table1[[#This Row],[Customer ID]],S:S)</f>
        <v>548000</v>
      </c>
      <c r="U578" s="3" t="str" cm="1">
        <f t="array" ref="U578">_xlfn.SWITCH(TRUE,
Table1[[#This Row],[Total user revenue]]&gt;=1500000,"High-Premium",
Table1[[#This Row],[Total user revenue]]&gt;=500000,"Premium",
Table1[[#This Row],[Total user revenue]]&gt;=100000,"Standard",
"Basic")</f>
        <v>Premium</v>
      </c>
      <c r="V578" s="32">
        <f>SUMIF(A:A,Table1[[#This Row],[Customer ID]],W:W)</f>
        <v>154.69</v>
      </c>
      <c r="W578">
        <v>129.09</v>
      </c>
      <c r="X578" t="s">
        <v>24</v>
      </c>
      <c r="Y578" s="6">
        <f>COUNTIFS(Table1[MTN Device],Table1[[#This Row],[MTN Device]],Table1[Customer Churn Status],"Yes")/COUNTIF(Table1[MTN Device],Table1[[#This Row],[MTN Device]])</f>
        <v>0.26754385964912281</v>
      </c>
      <c r="Z578">
        <f>IF(Table1[[#This Row],[Customer Churn Status]]="Yes", 1, 0)</f>
        <v>1</v>
      </c>
      <c r="AA578" t="str">
        <f>IF(Table1[[#This Row],[Reasons for Churn]]= "No reason", "No Reason", "Churned")</f>
        <v>Churned</v>
      </c>
      <c r="AB578" t="s">
        <v>25</v>
      </c>
      <c r="AC578">
        <f t="shared" ref="AC578:AC641" si="9">IF(L578=1,50,IF(L578=2,40,IF(L578=3,20,IF(L578=4,10,IF(L578=5,5,0)))))
+ IF(N578&lt;=3,30,IF(N578&lt;=12,20,IF(N578&lt;=24,10,5)))
+ IF(I578&gt;=3,10,5)
+ IF(V578&gt;150,10,0)</f>
        <v>35</v>
      </c>
    </row>
    <row r="579" spans="1:29" x14ac:dyDescent="0.25">
      <c r="A579" t="s">
        <v>670</v>
      </c>
      <c r="B579" t="s">
        <v>671</v>
      </c>
      <c r="C579" s="1">
        <v>45689</v>
      </c>
      <c r="D579">
        <v>35</v>
      </c>
      <c r="E579" t="str">
        <f>IF(Table1[[#This Row],[Age]]&lt;=19,"Teenager",
 IF(Table1[[#This Row],[Age]]&lt;=29,"Young Adult",
 IF(Table1[[#This Row],[Age]]&lt;=39,"Adult",
 IF(Table1[[#This Row],[Age]]&lt;=54,"Middle-Aged Adult",
 IF(Table1[[#This Row],[Age]]&lt;=64,"Pre-Retirement",
 "Senior/Retiree")))))</f>
        <v>Adult</v>
      </c>
      <c r="F579" t="s">
        <v>45</v>
      </c>
      <c r="G579" t="e">
        <f>VLOOKUP(Table1[[#This Row],[State]],#REF!,2,FALSE)</f>
        <v>#REF!</v>
      </c>
      <c r="H579" t="s">
        <v>29</v>
      </c>
      <c r="I579">
        <f>COUNTIF(A:A,Table1[[#This Row],[Customer ID]])</f>
        <v>2</v>
      </c>
      <c r="J579" t="str">
        <f>IF(Table1[[#This Row],[Device Count]]&gt;1,"Multiple Devices", "Single Device")</f>
        <v>Multiple Devices</v>
      </c>
      <c r="K579" t="s">
        <v>21</v>
      </c>
      <c r="L579" s="26">
        <v>4</v>
      </c>
      <c r="M579" t="s">
        <v>114</v>
      </c>
      <c r="N579">
        <v>16</v>
      </c>
      <c r="O57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79" t="s">
        <v>83</v>
      </c>
      <c r="Q579" s="2">
        <v>1000</v>
      </c>
      <c r="R579">
        <v>8</v>
      </c>
      <c r="S579" s="3">
        <v>8000</v>
      </c>
      <c r="T579" s="3">
        <f>SUMIF(A:A,Table1[[#This Row],[Customer ID]],S:S)</f>
        <v>548000</v>
      </c>
      <c r="U579" s="3" t="str" cm="1">
        <f t="array" ref="U579">_xlfn.SWITCH(TRUE,
Table1[[#This Row],[Total user revenue]]&gt;=1500000,"High-Premium",
Table1[[#This Row],[Total user revenue]]&gt;=500000,"Premium",
Table1[[#This Row],[Total user revenue]]&gt;=100000,"Standard",
"Basic")</f>
        <v>Premium</v>
      </c>
      <c r="V579" s="32">
        <f>SUMIF(A:A,Table1[[#This Row],[Customer ID]],W:W)</f>
        <v>154.69</v>
      </c>
      <c r="W579">
        <v>25.6</v>
      </c>
      <c r="X579" t="s">
        <v>24</v>
      </c>
      <c r="Y579" s="6">
        <f>COUNTIFS(Table1[MTN Device],Table1[[#This Row],[MTN Device]],Table1[Customer Churn Status],"Yes")/COUNTIF(Table1[MTN Device],Table1[[#This Row],[MTN Device]])</f>
        <v>0.3122923588039867</v>
      </c>
      <c r="Z579">
        <f>IF(Table1[[#This Row],[Customer Churn Status]]="Yes", 1, 0)</f>
        <v>1</v>
      </c>
      <c r="AA579" t="str">
        <f>IF(Table1[[#This Row],[Reasons for Churn]]= "No reason", "No Reason", "Churned")</f>
        <v>Churned</v>
      </c>
      <c r="AB579" t="s">
        <v>25</v>
      </c>
      <c r="AC579">
        <f t="shared" si="9"/>
        <v>35</v>
      </c>
    </row>
    <row r="580" spans="1:29" x14ac:dyDescent="0.25">
      <c r="A580" t="s">
        <v>672</v>
      </c>
      <c r="B580" t="s">
        <v>673</v>
      </c>
      <c r="C580" s="1">
        <v>45689</v>
      </c>
      <c r="D580">
        <v>60</v>
      </c>
      <c r="E580" t="str">
        <f>IF(Table1[[#This Row],[Age]]&lt;=19,"Teenager",
 IF(Table1[[#This Row],[Age]]&lt;=29,"Young Adult",
 IF(Table1[[#This Row],[Age]]&lt;=39,"Adult",
 IF(Table1[[#This Row],[Age]]&lt;=54,"Middle-Aged Adult",
 IF(Table1[[#This Row],[Age]]&lt;=64,"Pre-Retirement",
 "Senior/Retiree")))))</f>
        <v>Pre-Retirement</v>
      </c>
      <c r="F580" t="s">
        <v>198</v>
      </c>
      <c r="G580" t="e">
        <f>VLOOKUP(Table1[[#This Row],[State]],#REF!,2,FALSE)</f>
        <v>#REF!</v>
      </c>
      <c r="H580" t="s">
        <v>41</v>
      </c>
      <c r="I580">
        <f>COUNTIF(A:A,Table1[[#This Row],[Customer ID]])</f>
        <v>2</v>
      </c>
      <c r="J580" t="str">
        <f>IF(Table1[[#This Row],[Device Count]]&gt;1,"Multiple Devices", "Single Device")</f>
        <v>Multiple Devices</v>
      </c>
      <c r="K580" t="s">
        <v>21</v>
      </c>
      <c r="L580" s="26">
        <v>3</v>
      </c>
      <c r="M580" t="s">
        <v>50</v>
      </c>
      <c r="N580">
        <v>2</v>
      </c>
      <c r="O58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80" t="s">
        <v>71</v>
      </c>
      <c r="Q580" s="2">
        <v>14500</v>
      </c>
      <c r="R580">
        <v>18</v>
      </c>
      <c r="S580" s="3">
        <v>261000</v>
      </c>
      <c r="T580" s="3">
        <f>SUMIF(A:A,Table1[[#This Row],[Customer ID]],S:S)</f>
        <v>471000</v>
      </c>
      <c r="U580" s="3" t="str" cm="1">
        <f t="array" ref="U580">_xlfn.SWITCH(TRUE,
Table1[[#This Row],[Total user revenue]]&gt;=1500000,"High-Premium",
Table1[[#This Row],[Total user revenue]]&gt;=500000,"Premium",
Table1[[#This Row],[Total user revenue]]&gt;=100000,"Standard",
"Basic")</f>
        <v>Standard</v>
      </c>
      <c r="V580" s="32">
        <f>SUMIF(A:A,Table1[[#This Row],[Customer ID]],W:W)</f>
        <v>150.38999999999999</v>
      </c>
      <c r="W580">
        <v>112.03</v>
      </c>
      <c r="X580" t="s">
        <v>39</v>
      </c>
      <c r="Y580" s="6">
        <f>COUNTIFS(Table1[MTN Device],Table1[[#This Row],[MTN Device]],Table1[Customer Churn Status],"Yes")/COUNTIF(Table1[MTN Device],Table1[[#This Row],[MTN Device]])</f>
        <v>0.26754385964912281</v>
      </c>
      <c r="Z580">
        <f>IF(Table1[[#This Row],[Customer Churn Status]]="Yes", 1, 0)</f>
        <v>0</v>
      </c>
      <c r="AA580" t="str">
        <f>IF(Table1[[#This Row],[Reasons for Churn]]= "No reason", "No Reason", "Churned")</f>
        <v>No Reason</v>
      </c>
      <c r="AB580" t="s">
        <v>1083</v>
      </c>
      <c r="AC580">
        <f t="shared" si="9"/>
        <v>65</v>
      </c>
    </row>
    <row r="581" spans="1:29" x14ac:dyDescent="0.25">
      <c r="A581" t="s">
        <v>672</v>
      </c>
      <c r="B581" t="s">
        <v>673</v>
      </c>
      <c r="C581" s="1">
        <v>45689</v>
      </c>
      <c r="D581">
        <v>60</v>
      </c>
      <c r="E581" t="str">
        <f>IF(Table1[[#This Row],[Age]]&lt;=19,"Teenager",
 IF(Table1[[#This Row],[Age]]&lt;=29,"Young Adult",
 IF(Table1[[#This Row],[Age]]&lt;=39,"Adult",
 IF(Table1[[#This Row],[Age]]&lt;=54,"Middle-Aged Adult",
 IF(Table1[[#This Row],[Age]]&lt;=64,"Pre-Retirement",
 "Senior/Retiree")))))</f>
        <v>Pre-Retirement</v>
      </c>
      <c r="F581" t="s">
        <v>198</v>
      </c>
      <c r="G581" t="e">
        <f>VLOOKUP(Table1[[#This Row],[State]],#REF!,2,FALSE)</f>
        <v>#REF!</v>
      </c>
      <c r="H581" t="s">
        <v>20</v>
      </c>
      <c r="I581">
        <f>COUNTIF(A:A,Table1[[#This Row],[Customer ID]])</f>
        <v>2</v>
      </c>
      <c r="J581" t="str">
        <f>IF(Table1[[#This Row],[Device Count]]&gt;1,"Multiple Devices", "Single Device")</f>
        <v>Multiple Devices</v>
      </c>
      <c r="K581" t="s">
        <v>21</v>
      </c>
      <c r="L581" s="26">
        <v>3</v>
      </c>
      <c r="M581" t="s">
        <v>50</v>
      </c>
      <c r="N581">
        <v>2</v>
      </c>
      <c r="O58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581" t="s">
        <v>23</v>
      </c>
      <c r="Q581" s="2">
        <v>35000</v>
      </c>
      <c r="R581">
        <v>6</v>
      </c>
      <c r="S581" s="3">
        <v>210000</v>
      </c>
      <c r="T581" s="3">
        <f>SUMIF(A:A,Table1[[#This Row],[Customer ID]],S:S)</f>
        <v>471000</v>
      </c>
      <c r="U581" s="3" t="str" cm="1">
        <f t="array" ref="U581">_xlfn.SWITCH(TRUE,
Table1[[#This Row],[Total user revenue]]&gt;=1500000,"High-Premium",
Table1[[#This Row],[Total user revenue]]&gt;=500000,"Premium",
Table1[[#This Row],[Total user revenue]]&gt;=100000,"Standard",
"Basic")</f>
        <v>Standard</v>
      </c>
      <c r="V581" s="32">
        <f>SUMIF(A:A,Table1[[#This Row],[Customer ID]],W:W)</f>
        <v>150.38999999999999</v>
      </c>
      <c r="W581">
        <v>38.36</v>
      </c>
      <c r="X581" t="s">
        <v>39</v>
      </c>
      <c r="Y581" s="6">
        <f>COUNTIFS(Table1[MTN Device],Table1[[#This Row],[MTN Device]],Table1[Customer Churn Status],"Yes")/COUNTIF(Table1[MTN Device],Table1[[#This Row],[MTN Device]])</f>
        <v>0.30092592592592593</v>
      </c>
      <c r="Z581">
        <f>IF(Table1[[#This Row],[Customer Churn Status]]="Yes", 1, 0)</f>
        <v>0</v>
      </c>
      <c r="AA581" t="str">
        <f>IF(Table1[[#This Row],[Reasons for Churn]]= "No reason", "No Reason", "Churned")</f>
        <v>No Reason</v>
      </c>
      <c r="AB581" t="s">
        <v>1083</v>
      </c>
      <c r="AC581">
        <f t="shared" si="9"/>
        <v>65</v>
      </c>
    </row>
    <row r="582" spans="1:29" x14ac:dyDescent="0.25">
      <c r="A582" t="s">
        <v>674</v>
      </c>
      <c r="B582" t="s">
        <v>675</v>
      </c>
      <c r="C582" s="1">
        <v>45689</v>
      </c>
      <c r="D582">
        <v>60</v>
      </c>
      <c r="E582" t="str">
        <f>IF(Table1[[#This Row],[Age]]&lt;=19,"Teenager",
 IF(Table1[[#This Row],[Age]]&lt;=29,"Young Adult",
 IF(Table1[[#This Row],[Age]]&lt;=39,"Adult",
 IF(Table1[[#This Row],[Age]]&lt;=54,"Middle-Aged Adult",
 IF(Table1[[#This Row],[Age]]&lt;=64,"Pre-Retirement",
 "Senior/Retiree")))))</f>
        <v>Pre-Retirement</v>
      </c>
      <c r="F582" t="s">
        <v>258</v>
      </c>
      <c r="G582" t="e">
        <f>VLOOKUP(Table1[[#This Row],[State]],#REF!,2,FALSE)</f>
        <v>#REF!</v>
      </c>
      <c r="H582" t="s">
        <v>36</v>
      </c>
      <c r="I582">
        <f>COUNTIF(A:A,Table1[[#This Row],[Customer ID]])</f>
        <v>2</v>
      </c>
      <c r="J582" t="str">
        <f>IF(Table1[[#This Row],[Device Count]]&gt;1,"Multiple Devices", "Single Device")</f>
        <v>Multiple Devices</v>
      </c>
      <c r="K582" t="s">
        <v>30</v>
      </c>
      <c r="L582" s="26">
        <v>1</v>
      </c>
      <c r="M582" t="s">
        <v>37</v>
      </c>
      <c r="N582">
        <v>18</v>
      </c>
      <c r="O58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82" t="s">
        <v>115</v>
      </c>
      <c r="Q582" s="2">
        <v>25000</v>
      </c>
      <c r="R582">
        <v>17</v>
      </c>
      <c r="S582" s="3">
        <v>425000</v>
      </c>
      <c r="T582" s="3">
        <f>SUMIF(A:A,Table1[[#This Row],[Customer ID]],S:S)</f>
        <v>460000</v>
      </c>
      <c r="U582" s="3" t="str" cm="1">
        <f t="array" ref="U582">_xlfn.SWITCH(TRUE,
Table1[[#This Row],[Total user revenue]]&gt;=1500000,"High-Premium",
Table1[[#This Row],[Total user revenue]]&gt;=500000,"Premium",
Table1[[#This Row],[Total user revenue]]&gt;=100000,"Standard",
"Basic")</f>
        <v>Standard</v>
      </c>
      <c r="V582" s="32">
        <f>SUMIF(A:A,Table1[[#This Row],[Customer ID]],W:W)</f>
        <v>237.95000000000002</v>
      </c>
      <c r="W582">
        <v>91.09</v>
      </c>
      <c r="X582" t="s">
        <v>39</v>
      </c>
      <c r="Y582" s="6">
        <f>COUNTIFS(Table1[MTN Device],Table1[[#This Row],[MTN Device]],Table1[Customer Churn Status],"Yes")/COUNTIF(Table1[MTN Device],Table1[[#This Row],[MTN Device]])</f>
        <v>0.27947598253275108</v>
      </c>
      <c r="Z582">
        <f>IF(Table1[[#This Row],[Customer Churn Status]]="Yes", 1, 0)</f>
        <v>0</v>
      </c>
      <c r="AA582" t="str">
        <f>IF(Table1[[#This Row],[Reasons for Churn]]= "No reason", "No Reason", "Churned")</f>
        <v>No Reason</v>
      </c>
      <c r="AB582" t="s">
        <v>1083</v>
      </c>
      <c r="AC582">
        <f t="shared" si="9"/>
        <v>75</v>
      </c>
    </row>
    <row r="583" spans="1:29" x14ac:dyDescent="0.25">
      <c r="A583" t="s">
        <v>674</v>
      </c>
      <c r="B583" t="s">
        <v>675</v>
      </c>
      <c r="C583" s="1">
        <v>45689</v>
      </c>
      <c r="D583">
        <v>60</v>
      </c>
      <c r="E583" t="str">
        <f>IF(Table1[[#This Row],[Age]]&lt;=19,"Teenager",
 IF(Table1[[#This Row],[Age]]&lt;=29,"Young Adult",
 IF(Table1[[#This Row],[Age]]&lt;=39,"Adult",
 IF(Table1[[#This Row],[Age]]&lt;=54,"Middle-Aged Adult",
 IF(Table1[[#This Row],[Age]]&lt;=64,"Pre-Retirement",
 "Senior/Retiree")))))</f>
        <v>Pre-Retirement</v>
      </c>
      <c r="F583" t="s">
        <v>258</v>
      </c>
      <c r="G583" t="e">
        <f>VLOOKUP(Table1[[#This Row],[State]],#REF!,2,FALSE)</f>
        <v>#REF!</v>
      </c>
      <c r="H583" t="s">
        <v>20</v>
      </c>
      <c r="I583">
        <f>COUNTIF(A:A,Table1[[#This Row],[Customer ID]])</f>
        <v>2</v>
      </c>
      <c r="J583" t="str">
        <f>IF(Table1[[#This Row],[Device Count]]&gt;1,"Multiple Devices", "Single Device")</f>
        <v>Multiple Devices</v>
      </c>
      <c r="K583" t="s">
        <v>30</v>
      </c>
      <c r="L583" s="26">
        <v>1</v>
      </c>
      <c r="M583" t="s">
        <v>37</v>
      </c>
      <c r="N583">
        <v>18</v>
      </c>
      <c r="O58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83" t="s">
        <v>23</v>
      </c>
      <c r="Q583" s="2">
        <v>35000</v>
      </c>
      <c r="R583">
        <v>1</v>
      </c>
      <c r="S583" s="3">
        <v>35000</v>
      </c>
      <c r="T583" s="3">
        <f>SUMIF(A:A,Table1[[#This Row],[Customer ID]],S:S)</f>
        <v>460000</v>
      </c>
      <c r="U583" s="3" t="str" cm="1">
        <f t="array" ref="U583">_xlfn.SWITCH(TRUE,
Table1[[#This Row],[Total user revenue]]&gt;=1500000,"High-Premium",
Table1[[#This Row],[Total user revenue]]&gt;=500000,"Premium",
Table1[[#This Row],[Total user revenue]]&gt;=100000,"Standard",
"Basic")</f>
        <v>Standard</v>
      </c>
      <c r="V583" s="32">
        <f>SUMIF(A:A,Table1[[#This Row],[Customer ID]],W:W)</f>
        <v>237.95000000000002</v>
      </c>
      <c r="W583">
        <v>146.86000000000001</v>
      </c>
      <c r="X583" t="s">
        <v>39</v>
      </c>
      <c r="Y583" s="6">
        <f>COUNTIFS(Table1[MTN Device],Table1[[#This Row],[MTN Device]],Table1[Customer Churn Status],"Yes")/COUNTIF(Table1[MTN Device],Table1[[#This Row],[MTN Device]])</f>
        <v>0.30092592592592593</v>
      </c>
      <c r="Z583">
        <f>IF(Table1[[#This Row],[Customer Churn Status]]="Yes", 1, 0)</f>
        <v>0</v>
      </c>
      <c r="AA583" t="str">
        <f>IF(Table1[[#This Row],[Reasons for Churn]]= "No reason", "No Reason", "Churned")</f>
        <v>No Reason</v>
      </c>
      <c r="AB583" t="s">
        <v>1083</v>
      </c>
      <c r="AC583">
        <f t="shared" si="9"/>
        <v>75</v>
      </c>
    </row>
    <row r="584" spans="1:29" x14ac:dyDescent="0.25">
      <c r="A584" t="s">
        <v>676</v>
      </c>
      <c r="B584" t="s">
        <v>677</v>
      </c>
      <c r="C584" s="1">
        <v>45689</v>
      </c>
      <c r="D584">
        <v>46</v>
      </c>
      <c r="E584" t="str">
        <f>IF(Table1[[#This Row],[Age]]&lt;=19,"Teenager",
 IF(Table1[[#This Row],[Age]]&lt;=29,"Young Adult",
 IF(Table1[[#This Row],[Age]]&lt;=39,"Adult",
 IF(Table1[[#This Row],[Age]]&lt;=54,"Middle-Aged Adult",
 IF(Table1[[#This Row],[Age]]&lt;=64,"Pre-Retirement",
 "Senior/Retiree")))))</f>
        <v>Middle-Aged Adult</v>
      </c>
      <c r="F584" t="s">
        <v>258</v>
      </c>
      <c r="G584" t="e">
        <f>VLOOKUP(Table1[[#This Row],[State]],#REF!,2,FALSE)</f>
        <v>#REF!</v>
      </c>
      <c r="H584" t="s">
        <v>20</v>
      </c>
      <c r="I584">
        <f>COUNTIF(A:A,Table1[[#This Row],[Customer ID]])</f>
        <v>2</v>
      </c>
      <c r="J584" t="str">
        <f>IF(Table1[[#This Row],[Device Count]]&gt;1,"Multiple Devices", "Single Device")</f>
        <v>Multiple Devices</v>
      </c>
      <c r="K584" t="s">
        <v>21</v>
      </c>
      <c r="L584" s="26">
        <v>2</v>
      </c>
      <c r="M584" t="s">
        <v>22</v>
      </c>
      <c r="N584">
        <v>43</v>
      </c>
      <c r="O58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84" t="s">
        <v>51</v>
      </c>
      <c r="Q584" s="2">
        <v>9000</v>
      </c>
      <c r="R584">
        <v>11</v>
      </c>
      <c r="S584" s="3">
        <v>99000</v>
      </c>
      <c r="T584" s="3">
        <f>SUMIF(A:A,Table1[[#This Row],[Customer ID]],S:S)</f>
        <v>159000</v>
      </c>
      <c r="U584" s="3" t="str" cm="1">
        <f t="array" ref="U584">_xlfn.SWITCH(TRUE,
Table1[[#This Row],[Total user revenue]]&gt;=1500000,"High-Premium",
Table1[[#This Row],[Total user revenue]]&gt;=500000,"Premium",
Table1[[#This Row],[Total user revenue]]&gt;=100000,"Standard",
"Basic")</f>
        <v>Standard</v>
      </c>
      <c r="V584" s="32">
        <f>SUMIF(A:A,Table1[[#This Row],[Customer ID]],W:W)</f>
        <v>84.56</v>
      </c>
      <c r="W584">
        <v>64.86</v>
      </c>
      <c r="X584" t="s">
        <v>39</v>
      </c>
      <c r="Y584" s="6">
        <f>COUNTIFS(Table1[MTN Device],Table1[[#This Row],[MTN Device]],Table1[Customer Churn Status],"Yes")/COUNTIF(Table1[MTN Device],Table1[[#This Row],[MTN Device]])</f>
        <v>0.30092592592592593</v>
      </c>
      <c r="Z584">
        <f>IF(Table1[[#This Row],[Customer Churn Status]]="Yes", 1, 0)</f>
        <v>0</v>
      </c>
      <c r="AA584" t="str">
        <f>IF(Table1[[#This Row],[Reasons for Churn]]= "No reason", "No Reason", "Churned")</f>
        <v>No Reason</v>
      </c>
      <c r="AB584" t="s">
        <v>1083</v>
      </c>
      <c r="AC584">
        <f t="shared" si="9"/>
        <v>50</v>
      </c>
    </row>
    <row r="585" spans="1:29" x14ac:dyDescent="0.25">
      <c r="A585" t="s">
        <v>676</v>
      </c>
      <c r="B585" t="s">
        <v>677</v>
      </c>
      <c r="C585" s="1">
        <v>45689</v>
      </c>
      <c r="D585">
        <v>46</v>
      </c>
      <c r="E585" t="str">
        <f>IF(Table1[[#This Row],[Age]]&lt;=19,"Teenager",
 IF(Table1[[#This Row],[Age]]&lt;=29,"Young Adult",
 IF(Table1[[#This Row],[Age]]&lt;=39,"Adult",
 IF(Table1[[#This Row],[Age]]&lt;=54,"Middle-Aged Adult",
 IF(Table1[[#This Row],[Age]]&lt;=64,"Pre-Retirement",
 "Senior/Retiree")))))</f>
        <v>Middle-Aged Adult</v>
      </c>
      <c r="F585" t="s">
        <v>258</v>
      </c>
      <c r="G585" t="e">
        <f>VLOOKUP(Table1[[#This Row],[State]],#REF!,2,FALSE)</f>
        <v>#REF!</v>
      </c>
      <c r="H585" t="s">
        <v>36</v>
      </c>
      <c r="I585">
        <f>COUNTIF(A:A,Table1[[#This Row],[Customer ID]])</f>
        <v>2</v>
      </c>
      <c r="J585" t="str">
        <f>IF(Table1[[#This Row],[Device Count]]&gt;1,"Multiple Devices", "Single Device")</f>
        <v>Multiple Devices</v>
      </c>
      <c r="K585" t="s">
        <v>21</v>
      </c>
      <c r="L585" s="26">
        <v>2</v>
      </c>
      <c r="M585" t="s">
        <v>22</v>
      </c>
      <c r="N585">
        <v>43</v>
      </c>
      <c r="O58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85" t="s">
        <v>38</v>
      </c>
      <c r="Q585" s="2">
        <v>20000</v>
      </c>
      <c r="R585">
        <v>3</v>
      </c>
      <c r="S585" s="3">
        <v>60000</v>
      </c>
      <c r="T585" s="3">
        <f>SUMIF(A:A,Table1[[#This Row],[Customer ID]],S:S)</f>
        <v>159000</v>
      </c>
      <c r="U585" s="3" t="str" cm="1">
        <f t="array" ref="U585">_xlfn.SWITCH(TRUE,
Table1[[#This Row],[Total user revenue]]&gt;=1500000,"High-Premium",
Table1[[#This Row],[Total user revenue]]&gt;=500000,"Premium",
Table1[[#This Row],[Total user revenue]]&gt;=100000,"Standard",
"Basic")</f>
        <v>Standard</v>
      </c>
      <c r="V585" s="32">
        <f>SUMIF(A:A,Table1[[#This Row],[Customer ID]],W:W)</f>
        <v>84.56</v>
      </c>
      <c r="W585">
        <v>19.7</v>
      </c>
      <c r="X585" t="s">
        <v>39</v>
      </c>
      <c r="Y585" s="6">
        <f>COUNTIFS(Table1[MTN Device],Table1[[#This Row],[MTN Device]],Table1[Customer Churn Status],"Yes")/COUNTIF(Table1[MTN Device],Table1[[#This Row],[MTN Device]])</f>
        <v>0.27947598253275108</v>
      </c>
      <c r="Z585">
        <f>IF(Table1[[#This Row],[Customer Churn Status]]="Yes", 1, 0)</f>
        <v>0</v>
      </c>
      <c r="AA585" t="str">
        <f>IF(Table1[[#This Row],[Reasons for Churn]]= "No reason", "No Reason", "Churned")</f>
        <v>No Reason</v>
      </c>
      <c r="AB585" t="s">
        <v>1083</v>
      </c>
      <c r="AC585">
        <f t="shared" si="9"/>
        <v>50</v>
      </c>
    </row>
    <row r="586" spans="1:29" x14ac:dyDescent="0.25">
      <c r="A586" t="s">
        <v>678</v>
      </c>
      <c r="B586" t="s">
        <v>679</v>
      </c>
      <c r="C586" s="1">
        <v>45658</v>
      </c>
      <c r="D586">
        <v>32</v>
      </c>
      <c r="E586" t="str">
        <f>IF(Table1[[#This Row],[Age]]&lt;=19,"Teenager",
 IF(Table1[[#This Row],[Age]]&lt;=29,"Young Adult",
 IF(Table1[[#This Row],[Age]]&lt;=39,"Adult",
 IF(Table1[[#This Row],[Age]]&lt;=54,"Middle-Aged Adult",
 IF(Table1[[#This Row],[Age]]&lt;=64,"Pre-Retirement",
 "Senior/Retiree")))))</f>
        <v>Adult</v>
      </c>
      <c r="F586" t="s">
        <v>131</v>
      </c>
      <c r="G586" t="e">
        <f>VLOOKUP(Table1[[#This Row],[State]],#REF!,2,FALSE)</f>
        <v>#REF!</v>
      </c>
      <c r="H586" t="s">
        <v>29</v>
      </c>
      <c r="I586">
        <f>COUNTIF(A:A,Table1[[#This Row],[Customer ID]])</f>
        <v>3</v>
      </c>
      <c r="J586" t="str">
        <f>IF(Table1[[#This Row],[Device Count]]&gt;1,"Multiple Devices", "Single Device")</f>
        <v>Multiple Devices</v>
      </c>
      <c r="K586" t="s">
        <v>21</v>
      </c>
      <c r="L586" s="26">
        <v>4</v>
      </c>
      <c r="M586" t="s">
        <v>114</v>
      </c>
      <c r="N586">
        <v>13</v>
      </c>
      <c r="O58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86" t="s">
        <v>193</v>
      </c>
      <c r="Q586" s="2">
        <v>6500</v>
      </c>
      <c r="R586">
        <v>19</v>
      </c>
      <c r="S586" s="3">
        <v>123500</v>
      </c>
      <c r="T586" s="3">
        <f>SUMIF(A:A,Table1[[#This Row],[Customer ID]],S:S)</f>
        <v>427500</v>
      </c>
      <c r="U586" s="3" t="str" cm="1">
        <f t="array" ref="U586">_xlfn.SWITCH(TRUE,
Table1[[#This Row],[Total user revenue]]&gt;=1500000,"High-Premium",
Table1[[#This Row],[Total user revenue]]&gt;=500000,"Premium",
Table1[[#This Row],[Total user revenue]]&gt;=100000,"Standard",
"Basic")</f>
        <v>Standard</v>
      </c>
      <c r="V586" s="32">
        <f>SUMIF(A:A,Table1[[#This Row],[Customer ID]],W:W)</f>
        <v>138.38000000000002</v>
      </c>
      <c r="W586">
        <v>124.98</v>
      </c>
      <c r="X586" t="s">
        <v>24</v>
      </c>
      <c r="Y586" s="6">
        <f>COUNTIFS(Table1[MTN Device],Table1[[#This Row],[MTN Device]],Table1[Customer Churn Status],"Yes")/COUNTIF(Table1[MTN Device],Table1[[#This Row],[MTN Device]])</f>
        <v>0.3122923588039867</v>
      </c>
      <c r="Z586">
        <f>IF(Table1[[#This Row],[Customer Churn Status]]="Yes", 1, 0)</f>
        <v>1</v>
      </c>
      <c r="AA586" t="str">
        <f>IF(Table1[[#This Row],[Reasons for Churn]]= "No reason", "No Reason", "Churned")</f>
        <v>Churned</v>
      </c>
      <c r="AB586" t="s">
        <v>76</v>
      </c>
      <c r="AC586">
        <f t="shared" si="9"/>
        <v>30</v>
      </c>
    </row>
    <row r="587" spans="1:29" x14ac:dyDescent="0.25">
      <c r="A587" t="s">
        <v>678</v>
      </c>
      <c r="B587" t="s">
        <v>679</v>
      </c>
      <c r="C587" s="1">
        <v>45658</v>
      </c>
      <c r="D587">
        <v>32</v>
      </c>
      <c r="E587" t="str">
        <f>IF(Table1[[#This Row],[Age]]&lt;=19,"Teenager",
 IF(Table1[[#This Row],[Age]]&lt;=29,"Young Adult",
 IF(Table1[[#This Row],[Age]]&lt;=39,"Adult",
 IF(Table1[[#This Row],[Age]]&lt;=54,"Middle-Aged Adult",
 IF(Table1[[#This Row],[Age]]&lt;=64,"Pre-Retirement",
 "Senior/Retiree")))))</f>
        <v>Adult</v>
      </c>
      <c r="F587" t="s">
        <v>131</v>
      </c>
      <c r="G587" t="e">
        <f>VLOOKUP(Table1[[#This Row],[State]],#REF!,2,FALSE)</f>
        <v>#REF!</v>
      </c>
      <c r="H587" t="s">
        <v>36</v>
      </c>
      <c r="I587">
        <f>COUNTIF(A:A,Table1[[#This Row],[Customer ID]])</f>
        <v>3</v>
      </c>
      <c r="J587" t="str">
        <f>IF(Table1[[#This Row],[Device Count]]&gt;1,"Multiple Devices", "Single Device")</f>
        <v>Multiple Devices</v>
      </c>
      <c r="K587" t="s">
        <v>21</v>
      </c>
      <c r="L587" s="26">
        <v>4</v>
      </c>
      <c r="M587" t="s">
        <v>114</v>
      </c>
      <c r="N587">
        <v>13</v>
      </c>
      <c r="O58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87" t="s">
        <v>62</v>
      </c>
      <c r="Q587" s="2">
        <v>24000</v>
      </c>
      <c r="R587">
        <v>8</v>
      </c>
      <c r="S587" s="3">
        <v>192000</v>
      </c>
      <c r="T587" s="3">
        <f>SUMIF(A:A,Table1[[#This Row],[Customer ID]],S:S)</f>
        <v>427500</v>
      </c>
      <c r="U587" s="3" t="str" cm="1">
        <f t="array" ref="U587">_xlfn.SWITCH(TRUE,
Table1[[#This Row],[Total user revenue]]&gt;=1500000,"High-Premium",
Table1[[#This Row],[Total user revenue]]&gt;=500000,"Premium",
Table1[[#This Row],[Total user revenue]]&gt;=100000,"Standard",
"Basic")</f>
        <v>Standard</v>
      </c>
      <c r="V587" s="32">
        <f>SUMIF(A:A,Table1[[#This Row],[Customer ID]],W:W)</f>
        <v>138.38000000000002</v>
      </c>
      <c r="W587">
        <v>10.29</v>
      </c>
      <c r="X587" t="s">
        <v>24</v>
      </c>
      <c r="Y587" s="6">
        <f>COUNTIFS(Table1[MTN Device],Table1[[#This Row],[MTN Device]],Table1[Customer Churn Status],"Yes")/COUNTIF(Table1[MTN Device],Table1[[#This Row],[MTN Device]])</f>
        <v>0.27947598253275108</v>
      </c>
      <c r="Z587">
        <f>IF(Table1[[#This Row],[Customer Churn Status]]="Yes", 1, 0)</f>
        <v>1</v>
      </c>
      <c r="AA587" t="str">
        <f>IF(Table1[[#This Row],[Reasons for Churn]]= "No reason", "No Reason", "Churned")</f>
        <v>Churned</v>
      </c>
      <c r="AB587" t="s">
        <v>76</v>
      </c>
      <c r="AC587">
        <f t="shared" si="9"/>
        <v>30</v>
      </c>
    </row>
    <row r="588" spans="1:29" x14ac:dyDescent="0.25">
      <c r="A588" t="s">
        <v>678</v>
      </c>
      <c r="B588" t="s">
        <v>679</v>
      </c>
      <c r="C588" s="1">
        <v>45658</v>
      </c>
      <c r="D588">
        <v>32</v>
      </c>
      <c r="E588" t="str">
        <f>IF(Table1[[#This Row],[Age]]&lt;=19,"Teenager",
 IF(Table1[[#This Row],[Age]]&lt;=29,"Young Adult",
 IF(Table1[[#This Row],[Age]]&lt;=39,"Adult",
 IF(Table1[[#This Row],[Age]]&lt;=54,"Middle-Aged Adult",
 IF(Table1[[#This Row],[Age]]&lt;=64,"Pre-Retirement",
 "Senior/Retiree")))))</f>
        <v>Adult</v>
      </c>
      <c r="F588" t="s">
        <v>131</v>
      </c>
      <c r="G588" t="e">
        <f>VLOOKUP(Table1[[#This Row],[State]],#REF!,2,FALSE)</f>
        <v>#REF!</v>
      </c>
      <c r="H588" t="s">
        <v>20</v>
      </c>
      <c r="I588">
        <f>COUNTIF(A:A,Table1[[#This Row],[Customer ID]])</f>
        <v>3</v>
      </c>
      <c r="J588" t="str">
        <f>IF(Table1[[#This Row],[Device Count]]&gt;1,"Multiple Devices", "Single Device")</f>
        <v>Multiple Devices</v>
      </c>
      <c r="K588" t="s">
        <v>21</v>
      </c>
      <c r="L588" s="26">
        <v>4</v>
      </c>
      <c r="M588" t="s">
        <v>114</v>
      </c>
      <c r="N588">
        <v>13</v>
      </c>
      <c r="O58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88" t="s">
        <v>58</v>
      </c>
      <c r="Q588" s="2">
        <v>16000</v>
      </c>
      <c r="R588">
        <v>7</v>
      </c>
      <c r="S588" s="3">
        <v>112000</v>
      </c>
      <c r="T588" s="3">
        <f>SUMIF(A:A,Table1[[#This Row],[Customer ID]],S:S)</f>
        <v>427500</v>
      </c>
      <c r="U588" s="3" t="str" cm="1">
        <f t="array" ref="U588">_xlfn.SWITCH(TRUE,
Table1[[#This Row],[Total user revenue]]&gt;=1500000,"High-Premium",
Table1[[#This Row],[Total user revenue]]&gt;=500000,"Premium",
Table1[[#This Row],[Total user revenue]]&gt;=100000,"Standard",
"Basic")</f>
        <v>Standard</v>
      </c>
      <c r="V588" s="32">
        <f>SUMIF(A:A,Table1[[#This Row],[Customer ID]],W:W)</f>
        <v>138.38000000000002</v>
      </c>
      <c r="W588">
        <v>3.11</v>
      </c>
      <c r="X588" t="s">
        <v>24</v>
      </c>
      <c r="Y588" s="6">
        <f>COUNTIFS(Table1[MTN Device],Table1[[#This Row],[MTN Device]],Table1[Customer Churn Status],"Yes")/COUNTIF(Table1[MTN Device],Table1[[#This Row],[MTN Device]])</f>
        <v>0.30092592592592593</v>
      </c>
      <c r="Z588">
        <f>IF(Table1[[#This Row],[Customer Churn Status]]="Yes", 1, 0)</f>
        <v>1</v>
      </c>
      <c r="AA588" t="str">
        <f>IF(Table1[[#This Row],[Reasons for Churn]]= "No reason", "No Reason", "Churned")</f>
        <v>Churned</v>
      </c>
      <c r="AB588" t="s">
        <v>76</v>
      </c>
      <c r="AC588">
        <f t="shared" si="9"/>
        <v>30</v>
      </c>
    </row>
    <row r="589" spans="1:29" x14ac:dyDescent="0.25">
      <c r="A589" t="s">
        <v>680</v>
      </c>
      <c r="B589" t="s">
        <v>681</v>
      </c>
      <c r="C589" s="1">
        <v>45689</v>
      </c>
      <c r="D589">
        <v>26</v>
      </c>
      <c r="E589" t="str">
        <f>IF(Table1[[#This Row],[Age]]&lt;=19,"Teenager",
 IF(Table1[[#This Row],[Age]]&lt;=29,"Young Adult",
 IF(Table1[[#This Row],[Age]]&lt;=39,"Adult",
 IF(Table1[[#This Row],[Age]]&lt;=54,"Middle-Aged Adult",
 IF(Table1[[#This Row],[Age]]&lt;=64,"Pre-Retirement",
 "Senior/Retiree")))))</f>
        <v>Young Adult</v>
      </c>
      <c r="F589" t="s">
        <v>35</v>
      </c>
      <c r="G589" t="e">
        <f>VLOOKUP(Table1[[#This Row],[State]],#REF!,2,FALSE)</f>
        <v>#REF!</v>
      </c>
      <c r="H589" t="s">
        <v>36</v>
      </c>
      <c r="I589">
        <f>COUNTIF(A:A,Table1[[#This Row],[Customer ID]])</f>
        <v>1</v>
      </c>
      <c r="J589" t="str">
        <f>IF(Table1[[#This Row],[Device Count]]&gt;1,"Multiple Devices", "Single Device")</f>
        <v>Single Device</v>
      </c>
      <c r="K589" t="s">
        <v>21</v>
      </c>
      <c r="L589" s="26">
        <v>3</v>
      </c>
      <c r="M589" t="s">
        <v>50</v>
      </c>
      <c r="N589">
        <v>24</v>
      </c>
      <c r="O58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589" t="s">
        <v>42</v>
      </c>
      <c r="Q589" s="2">
        <v>9000</v>
      </c>
      <c r="R589">
        <v>10</v>
      </c>
      <c r="S589" s="3">
        <v>90000</v>
      </c>
      <c r="T589" s="3">
        <f>SUMIF(A:A,Table1[[#This Row],[Customer ID]],S:S)</f>
        <v>90000</v>
      </c>
      <c r="U589" s="3" t="str" cm="1">
        <f t="array" ref="U589">_xlfn.SWITCH(TRUE,
Table1[[#This Row],[Total user revenue]]&gt;=1500000,"High-Premium",
Table1[[#This Row],[Total user revenue]]&gt;=500000,"Premium",
Table1[[#This Row],[Total user revenue]]&gt;=100000,"Standard",
"Basic")</f>
        <v>Basic</v>
      </c>
      <c r="V589" s="32">
        <f>SUMIF(A:A,Table1[[#This Row],[Customer ID]],W:W)</f>
        <v>146.99</v>
      </c>
      <c r="W589">
        <v>146.99</v>
      </c>
      <c r="X589" t="s">
        <v>39</v>
      </c>
      <c r="Y589" s="6">
        <f>COUNTIFS(Table1[MTN Device],Table1[[#This Row],[MTN Device]],Table1[Customer Churn Status],"Yes")/COUNTIF(Table1[MTN Device],Table1[[#This Row],[MTN Device]])</f>
        <v>0.27947598253275108</v>
      </c>
      <c r="Z589">
        <f>IF(Table1[[#This Row],[Customer Churn Status]]="Yes", 1, 0)</f>
        <v>0</v>
      </c>
      <c r="AA589" t="str">
        <f>IF(Table1[[#This Row],[Reasons for Churn]]= "No reason", "No Reason", "Churned")</f>
        <v>No Reason</v>
      </c>
      <c r="AB589" t="s">
        <v>1083</v>
      </c>
      <c r="AC589">
        <f t="shared" si="9"/>
        <v>35</v>
      </c>
    </row>
    <row r="590" spans="1:29" x14ac:dyDescent="0.25">
      <c r="A590" t="s">
        <v>682</v>
      </c>
      <c r="B590" t="s">
        <v>683</v>
      </c>
      <c r="C590" s="1">
        <v>45689</v>
      </c>
      <c r="D590">
        <v>43</v>
      </c>
      <c r="E590" t="str">
        <f>IF(Table1[[#This Row],[Age]]&lt;=19,"Teenager",
 IF(Table1[[#This Row],[Age]]&lt;=29,"Young Adult",
 IF(Table1[[#This Row],[Age]]&lt;=39,"Adult",
 IF(Table1[[#This Row],[Age]]&lt;=54,"Middle-Aged Adult",
 IF(Table1[[#This Row],[Age]]&lt;=64,"Pre-Retirement",
 "Senior/Retiree")))))</f>
        <v>Middle-Aged Adult</v>
      </c>
      <c r="F590" t="s">
        <v>75</v>
      </c>
      <c r="G590" t="e">
        <f>VLOOKUP(Table1[[#This Row],[State]],#REF!,2,FALSE)</f>
        <v>#REF!</v>
      </c>
      <c r="H590" t="s">
        <v>20</v>
      </c>
      <c r="I590">
        <f>COUNTIF(A:A,Table1[[#This Row],[Customer ID]])</f>
        <v>1</v>
      </c>
      <c r="J590" t="str">
        <f>IF(Table1[[#This Row],[Device Count]]&gt;1,"Multiple Devices", "Single Device")</f>
        <v>Single Device</v>
      </c>
      <c r="K590" t="s">
        <v>21</v>
      </c>
      <c r="L590" s="26">
        <v>5</v>
      </c>
      <c r="M590" t="s">
        <v>55</v>
      </c>
      <c r="N590">
        <v>7</v>
      </c>
      <c r="O59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590" t="s">
        <v>46</v>
      </c>
      <c r="Q590" s="2">
        <v>4500</v>
      </c>
      <c r="R590">
        <v>18</v>
      </c>
      <c r="S590" s="3">
        <v>81000</v>
      </c>
      <c r="T590" s="3">
        <f>SUMIF(A:A,Table1[[#This Row],[Customer ID]],S:S)</f>
        <v>81000</v>
      </c>
      <c r="U590" s="3" t="str" cm="1">
        <f t="array" ref="U590">_xlfn.SWITCH(TRUE,
Table1[[#This Row],[Total user revenue]]&gt;=1500000,"High-Premium",
Table1[[#This Row],[Total user revenue]]&gt;=500000,"Premium",
Table1[[#This Row],[Total user revenue]]&gt;=100000,"Standard",
"Basic")</f>
        <v>Basic</v>
      </c>
      <c r="V590" s="32">
        <f>SUMIF(A:A,Table1[[#This Row],[Customer ID]],W:W)</f>
        <v>111.91</v>
      </c>
      <c r="W590">
        <v>111.91</v>
      </c>
      <c r="X590" t="s">
        <v>39</v>
      </c>
      <c r="Y590" s="6">
        <f>COUNTIFS(Table1[MTN Device],Table1[[#This Row],[MTN Device]],Table1[Customer Churn Status],"Yes")/COUNTIF(Table1[MTN Device],Table1[[#This Row],[MTN Device]])</f>
        <v>0.30092592592592593</v>
      </c>
      <c r="Z590">
        <f>IF(Table1[[#This Row],[Customer Churn Status]]="Yes", 1, 0)</f>
        <v>0</v>
      </c>
      <c r="AA590" t="str">
        <f>IF(Table1[[#This Row],[Reasons for Churn]]= "No reason", "No Reason", "Churned")</f>
        <v>No Reason</v>
      </c>
      <c r="AB590" t="s">
        <v>1083</v>
      </c>
      <c r="AC590">
        <f t="shared" si="9"/>
        <v>30</v>
      </c>
    </row>
    <row r="591" spans="1:29" x14ac:dyDescent="0.25">
      <c r="A591" t="s">
        <v>684</v>
      </c>
      <c r="B591" t="s">
        <v>685</v>
      </c>
      <c r="C591" s="1">
        <v>45689</v>
      </c>
      <c r="D591">
        <v>29</v>
      </c>
      <c r="E591" t="str">
        <f>IF(Table1[[#This Row],[Age]]&lt;=19,"Teenager",
 IF(Table1[[#This Row],[Age]]&lt;=29,"Young Adult",
 IF(Table1[[#This Row],[Age]]&lt;=39,"Adult",
 IF(Table1[[#This Row],[Age]]&lt;=54,"Middle-Aged Adult",
 IF(Table1[[#This Row],[Age]]&lt;=64,"Pre-Retirement",
 "Senior/Retiree")))))</f>
        <v>Young Adult</v>
      </c>
      <c r="F591" t="s">
        <v>152</v>
      </c>
      <c r="G591" t="e">
        <f>VLOOKUP(Table1[[#This Row],[State]],#REF!,2,FALSE)</f>
        <v>#REF!</v>
      </c>
      <c r="H591" t="s">
        <v>29</v>
      </c>
      <c r="I591">
        <f>COUNTIF(A:A,Table1[[#This Row],[Customer ID]])</f>
        <v>3</v>
      </c>
      <c r="J591" t="str">
        <f>IF(Table1[[#This Row],[Device Count]]&gt;1,"Multiple Devices", "Single Device")</f>
        <v>Multiple Devices</v>
      </c>
      <c r="K591" t="s">
        <v>30</v>
      </c>
      <c r="L591" s="26">
        <v>1</v>
      </c>
      <c r="M591" t="s">
        <v>37</v>
      </c>
      <c r="N591">
        <v>45</v>
      </c>
      <c r="O59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91" t="s">
        <v>164</v>
      </c>
      <c r="Q591" s="2">
        <v>600</v>
      </c>
      <c r="R591">
        <v>20</v>
      </c>
      <c r="S591" s="3">
        <v>12000</v>
      </c>
      <c r="T591" s="3">
        <f>SUMIF(A:A,Table1[[#This Row],[Customer ID]],S:S)</f>
        <v>1788000</v>
      </c>
      <c r="U591" s="3" t="str" cm="1">
        <f t="array" ref="U591">_xlfn.SWITCH(TRUE,
Table1[[#This Row],[Total user revenue]]&gt;=1500000,"High-Premium",
Table1[[#This Row],[Total user revenue]]&gt;=500000,"Premium",
Table1[[#This Row],[Total user revenue]]&gt;=100000,"Standard",
"Basic")</f>
        <v>High-Premium</v>
      </c>
      <c r="V591" s="32">
        <f>SUMIF(A:A,Table1[[#This Row],[Customer ID]],W:W)</f>
        <v>462.8</v>
      </c>
      <c r="W591">
        <v>107.01</v>
      </c>
      <c r="X591" t="s">
        <v>24</v>
      </c>
      <c r="Y591" s="6">
        <f>COUNTIFS(Table1[MTN Device],Table1[[#This Row],[MTN Device]],Table1[Customer Churn Status],"Yes")/COUNTIF(Table1[MTN Device],Table1[[#This Row],[MTN Device]])</f>
        <v>0.3122923588039867</v>
      </c>
      <c r="Z591">
        <f>IF(Table1[[#This Row],[Customer Churn Status]]="Yes", 1, 0)</f>
        <v>1</v>
      </c>
      <c r="AA591" t="str">
        <f>IF(Table1[[#This Row],[Reasons for Churn]]= "No reason", "No Reason", "Churned")</f>
        <v>Churned</v>
      </c>
      <c r="AB591" t="s">
        <v>265</v>
      </c>
      <c r="AC591">
        <f t="shared" si="9"/>
        <v>75</v>
      </c>
    </row>
    <row r="592" spans="1:29" x14ac:dyDescent="0.25">
      <c r="A592" t="s">
        <v>684</v>
      </c>
      <c r="B592" t="s">
        <v>685</v>
      </c>
      <c r="C592" s="1">
        <v>45689</v>
      </c>
      <c r="D592">
        <v>29</v>
      </c>
      <c r="E592" t="str">
        <f>IF(Table1[[#This Row],[Age]]&lt;=19,"Teenager",
 IF(Table1[[#This Row],[Age]]&lt;=29,"Young Adult",
 IF(Table1[[#This Row],[Age]]&lt;=39,"Adult",
 IF(Table1[[#This Row],[Age]]&lt;=54,"Middle-Aged Adult",
 IF(Table1[[#This Row],[Age]]&lt;=64,"Pre-Retirement",
 "Senior/Retiree")))))</f>
        <v>Young Adult</v>
      </c>
      <c r="F592" t="s">
        <v>152</v>
      </c>
      <c r="G592" t="e">
        <f>VLOOKUP(Table1[[#This Row],[State]],#REF!,2,FALSE)</f>
        <v>#REF!</v>
      </c>
      <c r="H592" t="s">
        <v>36</v>
      </c>
      <c r="I592">
        <f>COUNTIF(A:A,Table1[[#This Row],[Customer ID]])</f>
        <v>3</v>
      </c>
      <c r="J592" t="str">
        <f>IF(Table1[[#This Row],[Device Count]]&gt;1,"Multiple Devices", "Single Device")</f>
        <v>Multiple Devices</v>
      </c>
      <c r="K592" t="s">
        <v>30</v>
      </c>
      <c r="L592" s="26">
        <v>1</v>
      </c>
      <c r="M592" t="s">
        <v>37</v>
      </c>
      <c r="N592">
        <v>45</v>
      </c>
      <c r="O59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92" t="s">
        <v>57</v>
      </c>
      <c r="Q592" s="2">
        <v>150000</v>
      </c>
      <c r="R592">
        <v>11</v>
      </c>
      <c r="S592" s="3">
        <v>1650000</v>
      </c>
      <c r="T592" s="3">
        <f>SUMIF(A:A,Table1[[#This Row],[Customer ID]],S:S)</f>
        <v>1788000</v>
      </c>
      <c r="U592" s="3" t="str" cm="1">
        <f t="array" ref="U592">_xlfn.SWITCH(TRUE,
Table1[[#This Row],[Total user revenue]]&gt;=1500000,"High-Premium",
Table1[[#This Row],[Total user revenue]]&gt;=500000,"Premium",
Table1[[#This Row],[Total user revenue]]&gt;=100000,"Standard",
"Basic")</f>
        <v>High-Premium</v>
      </c>
      <c r="V592" s="32">
        <f>SUMIF(A:A,Table1[[#This Row],[Customer ID]],W:W)</f>
        <v>462.8</v>
      </c>
      <c r="W592">
        <v>186.74</v>
      </c>
      <c r="X592" t="s">
        <v>24</v>
      </c>
      <c r="Y592" s="6">
        <f>COUNTIFS(Table1[MTN Device],Table1[[#This Row],[MTN Device]],Table1[Customer Churn Status],"Yes")/COUNTIF(Table1[MTN Device],Table1[[#This Row],[MTN Device]])</f>
        <v>0.27947598253275108</v>
      </c>
      <c r="Z592">
        <f>IF(Table1[[#This Row],[Customer Churn Status]]="Yes", 1, 0)</f>
        <v>1</v>
      </c>
      <c r="AA592" t="str">
        <f>IF(Table1[[#This Row],[Reasons for Churn]]= "No reason", "No Reason", "Churned")</f>
        <v>Churned</v>
      </c>
      <c r="AB592" t="s">
        <v>265</v>
      </c>
      <c r="AC592">
        <f t="shared" si="9"/>
        <v>75</v>
      </c>
    </row>
    <row r="593" spans="1:29" x14ac:dyDescent="0.25">
      <c r="A593" t="s">
        <v>684</v>
      </c>
      <c r="B593" t="s">
        <v>685</v>
      </c>
      <c r="C593" s="1">
        <v>45689</v>
      </c>
      <c r="D593">
        <v>29</v>
      </c>
      <c r="E593" t="str">
        <f>IF(Table1[[#This Row],[Age]]&lt;=19,"Teenager",
 IF(Table1[[#This Row],[Age]]&lt;=29,"Young Adult",
 IF(Table1[[#This Row],[Age]]&lt;=39,"Adult",
 IF(Table1[[#This Row],[Age]]&lt;=54,"Middle-Aged Adult",
 IF(Table1[[#This Row],[Age]]&lt;=64,"Pre-Retirement",
 "Senior/Retiree")))))</f>
        <v>Young Adult</v>
      </c>
      <c r="F593" t="s">
        <v>152</v>
      </c>
      <c r="G593" t="e">
        <f>VLOOKUP(Table1[[#This Row],[State]],#REF!,2,FALSE)</f>
        <v>#REF!</v>
      </c>
      <c r="H593" t="s">
        <v>20</v>
      </c>
      <c r="I593">
        <f>COUNTIF(A:A,Table1[[#This Row],[Customer ID]])</f>
        <v>3</v>
      </c>
      <c r="J593" t="str">
        <f>IF(Table1[[#This Row],[Device Count]]&gt;1,"Multiple Devices", "Single Device")</f>
        <v>Multiple Devices</v>
      </c>
      <c r="K593" t="s">
        <v>30</v>
      </c>
      <c r="L593" s="26">
        <v>1</v>
      </c>
      <c r="M593" t="s">
        <v>37</v>
      </c>
      <c r="N593">
        <v>45</v>
      </c>
      <c r="O59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93" t="s">
        <v>51</v>
      </c>
      <c r="Q593" s="2">
        <v>9000</v>
      </c>
      <c r="R593">
        <v>14</v>
      </c>
      <c r="S593" s="3">
        <v>126000</v>
      </c>
      <c r="T593" s="3">
        <f>SUMIF(A:A,Table1[[#This Row],[Customer ID]],S:S)</f>
        <v>1788000</v>
      </c>
      <c r="U593" s="3" t="str" cm="1">
        <f t="array" ref="U593">_xlfn.SWITCH(TRUE,
Table1[[#This Row],[Total user revenue]]&gt;=1500000,"High-Premium",
Table1[[#This Row],[Total user revenue]]&gt;=500000,"Premium",
Table1[[#This Row],[Total user revenue]]&gt;=100000,"Standard",
"Basic")</f>
        <v>High-Premium</v>
      </c>
      <c r="V593" s="32">
        <f>SUMIF(A:A,Table1[[#This Row],[Customer ID]],W:W)</f>
        <v>462.8</v>
      </c>
      <c r="W593">
        <v>169.05</v>
      </c>
      <c r="X593" t="s">
        <v>24</v>
      </c>
      <c r="Y593" s="6">
        <f>COUNTIFS(Table1[MTN Device],Table1[[#This Row],[MTN Device]],Table1[Customer Churn Status],"Yes")/COUNTIF(Table1[MTN Device],Table1[[#This Row],[MTN Device]])</f>
        <v>0.30092592592592593</v>
      </c>
      <c r="Z593">
        <f>IF(Table1[[#This Row],[Customer Churn Status]]="Yes", 1, 0)</f>
        <v>1</v>
      </c>
      <c r="AA593" t="str">
        <f>IF(Table1[[#This Row],[Reasons for Churn]]= "No reason", "No Reason", "Churned")</f>
        <v>Churned</v>
      </c>
      <c r="AB593" t="s">
        <v>265</v>
      </c>
      <c r="AC593">
        <f t="shared" si="9"/>
        <v>75</v>
      </c>
    </row>
    <row r="594" spans="1:29" x14ac:dyDescent="0.25">
      <c r="A594" t="s">
        <v>686</v>
      </c>
      <c r="B594" t="s">
        <v>687</v>
      </c>
      <c r="C594" s="1">
        <v>45717</v>
      </c>
      <c r="D594">
        <v>57</v>
      </c>
      <c r="E594" t="str">
        <f>IF(Table1[[#This Row],[Age]]&lt;=19,"Teenager",
 IF(Table1[[#This Row],[Age]]&lt;=29,"Young Adult",
 IF(Table1[[#This Row],[Age]]&lt;=39,"Adult",
 IF(Table1[[#This Row],[Age]]&lt;=54,"Middle-Aged Adult",
 IF(Table1[[#This Row],[Age]]&lt;=64,"Pre-Retirement",
 "Senior/Retiree")))))</f>
        <v>Pre-Retirement</v>
      </c>
      <c r="F594" t="s">
        <v>70</v>
      </c>
      <c r="G594" t="e">
        <f>VLOOKUP(Table1[[#This Row],[State]],#REF!,2,FALSE)</f>
        <v>#REF!</v>
      </c>
      <c r="H594" t="s">
        <v>29</v>
      </c>
      <c r="I594">
        <f>COUNTIF(A:A,Table1[[#This Row],[Customer ID]])</f>
        <v>2</v>
      </c>
      <c r="J594" t="str">
        <f>IF(Table1[[#This Row],[Device Count]]&gt;1,"Multiple Devices", "Single Device")</f>
        <v>Multiple Devices</v>
      </c>
      <c r="K594" t="s">
        <v>21</v>
      </c>
      <c r="L594" s="26">
        <v>3</v>
      </c>
      <c r="M594" t="s">
        <v>50</v>
      </c>
      <c r="N594">
        <v>25</v>
      </c>
      <c r="O59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94" t="s">
        <v>102</v>
      </c>
      <c r="Q594" s="2">
        <v>900</v>
      </c>
      <c r="R594">
        <v>20</v>
      </c>
      <c r="S594" s="3">
        <v>18000</v>
      </c>
      <c r="T594" s="3">
        <f>SUMIF(A:A,Table1[[#This Row],[Customer ID]],S:S)</f>
        <v>108000</v>
      </c>
      <c r="U594" s="3" t="str" cm="1">
        <f t="array" ref="U594">_xlfn.SWITCH(TRUE,
Table1[[#This Row],[Total user revenue]]&gt;=1500000,"High-Premium",
Table1[[#This Row],[Total user revenue]]&gt;=500000,"Premium",
Table1[[#This Row],[Total user revenue]]&gt;=100000,"Standard",
"Basic")</f>
        <v>Standard</v>
      </c>
      <c r="V594" s="32">
        <f>SUMIF(A:A,Table1[[#This Row],[Customer ID]],W:W)</f>
        <v>300.36</v>
      </c>
      <c r="W594">
        <v>196.6</v>
      </c>
      <c r="X594" t="s">
        <v>39</v>
      </c>
      <c r="Y594" s="6">
        <f>COUNTIFS(Table1[MTN Device],Table1[[#This Row],[MTN Device]],Table1[Customer Churn Status],"Yes")/COUNTIF(Table1[MTN Device],Table1[[#This Row],[MTN Device]])</f>
        <v>0.3122923588039867</v>
      </c>
      <c r="Z594">
        <f>IF(Table1[[#This Row],[Customer Churn Status]]="Yes", 1, 0)</f>
        <v>0</v>
      </c>
      <c r="AA594" t="str">
        <f>IF(Table1[[#This Row],[Reasons for Churn]]= "No reason", "No Reason", "Churned")</f>
        <v>No Reason</v>
      </c>
      <c r="AB594" t="s">
        <v>1083</v>
      </c>
      <c r="AC594">
        <f t="shared" si="9"/>
        <v>40</v>
      </c>
    </row>
    <row r="595" spans="1:29" x14ac:dyDescent="0.25">
      <c r="A595" t="s">
        <v>686</v>
      </c>
      <c r="B595" t="s">
        <v>687</v>
      </c>
      <c r="C595" s="1">
        <v>45717</v>
      </c>
      <c r="D595">
        <v>57</v>
      </c>
      <c r="E595" t="str">
        <f>IF(Table1[[#This Row],[Age]]&lt;=19,"Teenager",
 IF(Table1[[#This Row],[Age]]&lt;=29,"Young Adult",
 IF(Table1[[#This Row],[Age]]&lt;=39,"Adult",
 IF(Table1[[#This Row],[Age]]&lt;=54,"Middle-Aged Adult",
 IF(Table1[[#This Row],[Age]]&lt;=64,"Pre-Retirement",
 "Senior/Retiree")))))</f>
        <v>Pre-Retirement</v>
      </c>
      <c r="F595" t="s">
        <v>70</v>
      </c>
      <c r="G595" t="e">
        <f>VLOOKUP(Table1[[#This Row],[State]],#REF!,2,FALSE)</f>
        <v>#REF!</v>
      </c>
      <c r="H595" t="s">
        <v>41</v>
      </c>
      <c r="I595">
        <f>COUNTIF(A:A,Table1[[#This Row],[Customer ID]])</f>
        <v>2</v>
      </c>
      <c r="J595" t="str">
        <f>IF(Table1[[#This Row],[Device Count]]&gt;1,"Multiple Devices", "Single Device")</f>
        <v>Multiple Devices</v>
      </c>
      <c r="K595" t="s">
        <v>21</v>
      </c>
      <c r="L595" s="26">
        <v>3</v>
      </c>
      <c r="M595" t="s">
        <v>50</v>
      </c>
      <c r="N595">
        <v>25</v>
      </c>
      <c r="O59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595" t="s">
        <v>42</v>
      </c>
      <c r="Q595" s="2">
        <v>9000</v>
      </c>
      <c r="R595">
        <v>10</v>
      </c>
      <c r="S595" s="3">
        <v>90000</v>
      </c>
      <c r="T595" s="3">
        <f>SUMIF(A:A,Table1[[#This Row],[Customer ID]],S:S)</f>
        <v>108000</v>
      </c>
      <c r="U595" s="3" t="str" cm="1">
        <f t="array" ref="U595">_xlfn.SWITCH(TRUE,
Table1[[#This Row],[Total user revenue]]&gt;=1500000,"High-Premium",
Table1[[#This Row],[Total user revenue]]&gt;=500000,"Premium",
Table1[[#This Row],[Total user revenue]]&gt;=100000,"Standard",
"Basic")</f>
        <v>Standard</v>
      </c>
      <c r="V595" s="32">
        <f>SUMIF(A:A,Table1[[#This Row],[Customer ID]],W:W)</f>
        <v>300.36</v>
      </c>
      <c r="W595">
        <v>103.76</v>
      </c>
      <c r="X595" t="s">
        <v>39</v>
      </c>
      <c r="Y595" s="6">
        <f>COUNTIFS(Table1[MTN Device],Table1[[#This Row],[MTN Device]],Table1[Customer Churn Status],"Yes")/COUNTIF(Table1[MTN Device],Table1[[#This Row],[MTN Device]])</f>
        <v>0.26754385964912281</v>
      </c>
      <c r="Z595">
        <f>IF(Table1[[#This Row],[Customer Churn Status]]="Yes", 1, 0)</f>
        <v>0</v>
      </c>
      <c r="AA595" t="str">
        <f>IF(Table1[[#This Row],[Reasons for Churn]]= "No reason", "No Reason", "Churned")</f>
        <v>No Reason</v>
      </c>
      <c r="AB595" t="s">
        <v>1083</v>
      </c>
      <c r="AC595">
        <f t="shared" si="9"/>
        <v>40</v>
      </c>
    </row>
    <row r="596" spans="1:29" x14ac:dyDescent="0.25">
      <c r="A596" t="s">
        <v>688</v>
      </c>
      <c r="B596" t="s">
        <v>689</v>
      </c>
      <c r="C596" s="1">
        <v>45717</v>
      </c>
      <c r="D596">
        <v>54</v>
      </c>
      <c r="E596" t="str">
        <f>IF(Table1[[#This Row],[Age]]&lt;=19,"Teenager",
 IF(Table1[[#This Row],[Age]]&lt;=29,"Young Adult",
 IF(Table1[[#This Row],[Age]]&lt;=39,"Adult",
 IF(Table1[[#This Row],[Age]]&lt;=54,"Middle-Aged Adult",
 IF(Table1[[#This Row],[Age]]&lt;=64,"Pre-Retirement",
 "Senior/Retiree")))))</f>
        <v>Middle-Aged Adult</v>
      </c>
      <c r="F596" t="s">
        <v>113</v>
      </c>
      <c r="G596" t="e">
        <f>VLOOKUP(Table1[[#This Row],[State]],#REF!,2,FALSE)</f>
        <v>#REF!</v>
      </c>
      <c r="H596" t="s">
        <v>36</v>
      </c>
      <c r="I596">
        <f>COUNTIF(A:A,Table1[[#This Row],[Customer ID]])</f>
        <v>3</v>
      </c>
      <c r="J596" t="str">
        <f>IF(Table1[[#This Row],[Device Count]]&gt;1,"Multiple Devices", "Single Device")</f>
        <v>Multiple Devices</v>
      </c>
      <c r="K596" t="s">
        <v>21</v>
      </c>
      <c r="L596" s="26">
        <v>1</v>
      </c>
      <c r="M596" t="s">
        <v>37</v>
      </c>
      <c r="N596">
        <v>55</v>
      </c>
      <c r="O59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96" t="s">
        <v>38</v>
      </c>
      <c r="Q596" s="2">
        <v>20000</v>
      </c>
      <c r="R596">
        <v>12</v>
      </c>
      <c r="S596" s="3">
        <v>240000</v>
      </c>
      <c r="T596" s="3">
        <f>SUMIF(A:A,Table1[[#This Row],[Customer ID]],S:S)</f>
        <v>463200</v>
      </c>
      <c r="U596" s="3" t="str" cm="1">
        <f t="array" ref="U596">_xlfn.SWITCH(TRUE,
Table1[[#This Row],[Total user revenue]]&gt;=1500000,"High-Premium",
Table1[[#This Row],[Total user revenue]]&gt;=500000,"Premium",
Table1[[#This Row],[Total user revenue]]&gt;=100000,"Standard",
"Basic")</f>
        <v>Standard</v>
      </c>
      <c r="V596" s="32">
        <f>SUMIF(A:A,Table1[[#This Row],[Customer ID]],W:W)</f>
        <v>86.490000000000009</v>
      </c>
      <c r="W596">
        <v>8.0299999999999994</v>
      </c>
      <c r="X596" t="s">
        <v>39</v>
      </c>
      <c r="Y596" s="6">
        <f>COUNTIFS(Table1[MTN Device],Table1[[#This Row],[MTN Device]],Table1[Customer Churn Status],"Yes")/COUNTIF(Table1[MTN Device],Table1[[#This Row],[MTN Device]])</f>
        <v>0.27947598253275108</v>
      </c>
      <c r="Z596">
        <f>IF(Table1[[#This Row],[Customer Churn Status]]="Yes", 1, 0)</f>
        <v>0</v>
      </c>
      <c r="AA596" t="str">
        <f>IF(Table1[[#This Row],[Reasons for Churn]]= "No reason", "No Reason", "Churned")</f>
        <v>No Reason</v>
      </c>
      <c r="AB596" t="s">
        <v>1083</v>
      </c>
      <c r="AC596">
        <f t="shared" si="9"/>
        <v>65</v>
      </c>
    </row>
    <row r="597" spans="1:29" x14ac:dyDescent="0.25">
      <c r="A597" t="s">
        <v>688</v>
      </c>
      <c r="B597" t="s">
        <v>689</v>
      </c>
      <c r="C597" s="1">
        <v>45717</v>
      </c>
      <c r="D597">
        <v>54</v>
      </c>
      <c r="E597" t="str">
        <f>IF(Table1[[#This Row],[Age]]&lt;=19,"Teenager",
 IF(Table1[[#This Row],[Age]]&lt;=29,"Young Adult",
 IF(Table1[[#This Row],[Age]]&lt;=39,"Adult",
 IF(Table1[[#This Row],[Age]]&lt;=54,"Middle-Aged Adult",
 IF(Table1[[#This Row],[Age]]&lt;=64,"Pre-Retirement",
 "Senior/Retiree")))))</f>
        <v>Middle-Aged Adult</v>
      </c>
      <c r="F597" t="s">
        <v>113</v>
      </c>
      <c r="G597" t="e">
        <f>VLOOKUP(Table1[[#This Row],[State]],#REF!,2,FALSE)</f>
        <v>#REF!</v>
      </c>
      <c r="H597" t="s">
        <v>29</v>
      </c>
      <c r="I597">
        <f>COUNTIF(A:A,Table1[[#This Row],[Customer ID]])</f>
        <v>3</v>
      </c>
      <c r="J597" t="str">
        <f>IF(Table1[[#This Row],[Device Count]]&gt;1,"Multiple Devices", "Single Device")</f>
        <v>Multiple Devices</v>
      </c>
      <c r="K597" t="s">
        <v>21</v>
      </c>
      <c r="L597" s="26">
        <v>1</v>
      </c>
      <c r="M597" t="s">
        <v>37</v>
      </c>
      <c r="N597">
        <v>55</v>
      </c>
      <c r="O59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97" t="s">
        <v>164</v>
      </c>
      <c r="Q597" s="2">
        <v>600</v>
      </c>
      <c r="R597">
        <v>12</v>
      </c>
      <c r="S597" s="3">
        <v>7200</v>
      </c>
      <c r="T597" s="3">
        <f>SUMIF(A:A,Table1[[#This Row],[Customer ID]],S:S)</f>
        <v>463200</v>
      </c>
      <c r="U597" s="3" t="str" cm="1">
        <f t="array" ref="U597">_xlfn.SWITCH(TRUE,
Table1[[#This Row],[Total user revenue]]&gt;=1500000,"High-Premium",
Table1[[#This Row],[Total user revenue]]&gt;=500000,"Premium",
Table1[[#This Row],[Total user revenue]]&gt;=100000,"Standard",
"Basic")</f>
        <v>Standard</v>
      </c>
      <c r="V597" s="32">
        <f>SUMIF(A:A,Table1[[#This Row],[Customer ID]],W:W)</f>
        <v>86.490000000000009</v>
      </c>
      <c r="W597">
        <v>28.11</v>
      </c>
      <c r="X597" t="s">
        <v>39</v>
      </c>
      <c r="Y597" s="6">
        <f>COUNTIFS(Table1[MTN Device],Table1[[#This Row],[MTN Device]],Table1[Customer Churn Status],"Yes")/COUNTIF(Table1[MTN Device],Table1[[#This Row],[MTN Device]])</f>
        <v>0.3122923588039867</v>
      </c>
      <c r="Z597">
        <f>IF(Table1[[#This Row],[Customer Churn Status]]="Yes", 1, 0)</f>
        <v>0</v>
      </c>
      <c r="AA597" t="str">
        <f>IF(Table1[[#This Row],[Reasons for Churn]]= "No reason", "No Reason", "Churned")</f>
        <v>No Reason</v>
      </c>
      <c r="AB597" t="s">
        <v>1083</v>
      </c>
      <c r="AC597">
        <f t="shared" si="9"/>
        <v>65</v>
      </c>
    </row>
    <row r="598" spans="1:29" x14ac:dyDescent="0.25">
      <c r="A598" t="s">
        <v>688</v>
      </c>
      <c r="B598" t="s">
        <v>689</v>
      </c>
      <c r="C598" s="1">
        <v>45717</v>
      </c>
      <c r="D598">
        <v>54</v>
      </c>
      <c r="E598" t="str">
        <f>IF(Table1[[#This Row],[Age]]&lt;=19,"Teenager",
 IF(Table1[[#This Row],[Age]]&lt;=29,"Young Adult",
 IF(Table1[[#This Row],[Age]]&lt;=39,"Adult",
 IF(Table1[[#This Row],[Age]]&lt;=54,"Middle-Aged Adult",
 IF(Table1[[#This Row],[Age]]&lt;=64,"Pre-Retirement",
 "Senior/Retiree")))))</f>
        <v>Middle-Aged Adult</v>
      </c>
      <c r="F598" t="s">
        <v>113</v>
      </c>
      <c r="G598" t="e">
        <f>VLOOKUP(Table1[[#This Row],[State]],#REF!,2,FALSE)</f>
        <v>#REF!</v>
      </c>
      <c r="H598" t="s">
        <v>41</v>
      </c>
      <c r="I598">
        <f>COUNTIF(A:A,Table1[[#This Row],[Customer ID]])</f>
        <v>3</v>
      </c>
      <c r="J598" t="str">
        <f>IF(Table1[[#This Row],[Device Count]]&gt;1,"Multiple Devices", "Single Device")</f>
        <v>Multiple Devices</v>
      </c>
      <c r="K598" t="s">
        <v>21</v>
      </c>
      <c r="L598" s="26">
        <v>1</v>
      </c>
      <c r="M598" t="s">
        <v>37</v>
      </c>
      <c r="N598">
        <v>55</v>
      </c>
      <c r="O59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98" t="s">
        <v>62</v>
      </c>
      <c r="Q598" s="2">
        <v>24000</v>
      </c>
      <c r="R598">
        <v>9</v>
      </c>
      <c r="S598" s="3">
        <v>216000</v>
      </c>
      <c r="T598" s="3">
        <f>SUMIF(A:A,Table1[[#This Row],[Customer ID]],S:S)</f>
        <v>463200</v>
      </c>
      <c r="U598" s="3" t="str" cm="1">
        <f t="array" ref="U598">_xlfn.SWITCH(TRUE,
Table1[[#This Row],[Total user revenue]]&gt;=1500000,"High-Premium",
Table1[[#This Row],[Total user revenue]]&gt;=500000,"Premium",
Table1[[#This Row],[Total user revenue]]&gt;=100000,"Standard",
"Basic")</f>
        <v>Standard</v>
      </c>
      <c r="V598" s="32">
        <f>SUMIF(A:A,Table1[[#This Row],[Customer ID]],W:W)</f>
        <v>86.490000000000009</v>
      </c>
      <c r="W598">
        <v>50.35</v>
      </c>
      <c r="X598" t="s">
        <v>39</v>
      </c>
      <c r="Y598" s="6">
        <f>COUNTIFS(Table1[MTN Device],Table1[[#This Row],[MTN Device]],Table1[Customer Churn Status],"Yes")/COUNTIF(Table1[MTN Device],Table1[[#This Row],[MTN Device]])</f>
        <v>0.26754385964912281</v>
      </c>
      <c r="Z598">
        <f>IF(Table1[[#This Row],[Customer Churn Status]]="Yes", 1, 0)</f>
        <v>0</v>
      </c>
      <c r="AA598" t="str">
        <f>IF(Table1[[#This Row],[Reasons for Churn]]= "No reason", "No Reason", "Churned")</f>
        <v>No Reason</v>
      </c>
      <c r="AB598" t="s">
        <v>1083</v>
      </c>
      <c r="AC598">
        <f t="shared" si="9"/>
        <v>65</v>
      </c>
    </row>
    <row r="599" spans="1:29" x14ac:dyDescent="0.25">
      <c r="A599" t="s">
        <v>690</v>
      </c>
      <c r="B599" t="s">
        <v>691</v>
      </c>
      <c r="C599" s="1">
        <v>45658</v>
      </c>
      <c r="D599">
        <v>27</v>
      </c>
      <c r="E599" t="str">
        <f>IF(Table1[[#This Row],[Age]]&lt;=19,"Teenager",
 IF(Table1[[#This Row],[Age]]&lt;=29,"Young Adult",
 IF(Table1[[#This Row],[Age]]&lt;=39,"Adult",
 IF(Table1[[#This Row],[Age]]&lt;=54,"Middle-Aged Adult",
 IF(Table1[[#This Row],[Age]]&lt;=64,"Pre-Retirement",
 "Senior/Retiree")))))</f>
        <v>Young Adult</v>
      </c>
      <c r="F599" t="s">
        <v>82</v>
      </c>
      <c r="G599" t="e">
        <f>VLOOKUP(Table1[[#This Row],[State]],#REF!,2,FALSE)</f>
        <v>#REF!</v>
      </c>
      <c r="H599" t="s">
        <v>29</v>
      </c>
      <c r="I599">
        <f>COUNTIF(A:A,Table1[[#This Row],[Customer ID]])</f>
        <v>1</v>
      </c>
      <c r="J599" t="str">
        <f>IF(Table1[[#This Row],[Device Count]]&gt;1,"Multiple Devices", "Single Device")</f>
        <v>Single Device</v>
      </c>
      <c r="K599" t="s">
        <v>21</v>
      </c>
      <c r="L599" s="26">
        <v>3</v>
      </c>
      <c r="M599" t="s">
        <v>50</v>
      </c>
      <c r="N599">
        <v>47</v>
      </c>
      <c r="O59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599" t="s">
        <v>83</v>
      </c>
      <c r="Q599" s="2">
        <v>1000</v>
      </c>
      <c r="R599">
        <v>10</v>
      </c>
      <c r="S599" s="3">
        <v>10000</v>
      </c>
      <c r="T599" s="3">
        <f>SUMIF(A:A,Table1[[#This Row],[Customer ID]],S:S)</f>
        <v>10000</v>
      </c>
      <c r="U599" s="3" t="str" cm="1">
        <f t="array" ref="U599">_xlfn.SWITCH(TRUE,
Table1[[#This Row],[Total user revenue]]&gt;=1500000,"High-Premium",
Table1[[#This Row],[Total user revenue]]&gt;=500000,"Premium",
Table1[[#This Row],[Total user revenue]]&gt;=100000,"Standard",
"Basic")</f>
        <v>Basic</v>
      </c>
      <c r="V599" s="32">
        <f>SUMIF(A:A,Table1[[#This Row],[Customer ID]],W:W)</f>
        <v>119.25</v>
      </c>
      <c r="W599">
        <v>119.25</v>
      </c>
      <c r="X599" t="s">
        <v>39</v>
      </c>
      <c r="Y599" s="6">
        <f>COUNTIFS(Table1[MTN Device],Table1[[#This Row],[MTN Device]],Table1[Customer Churn Status],"Yes")/COUNTIF(Table1[MTN Device],Table1[[#This Row],[MTN Device]])</f>
        <v>0.3122923588039867</v>
      </c>
      <c r="Z599">
        <f>IF(Table1[[#This Row],[Customer Churn Status]]="Yes", 1, 0)</f>
        <v>0</v>
      </c>
      <c r="AA599" t="str">
        <f>IF(Table1[[#This Row],[Reasons for Churn]]= "No reason", "No Reason", "Churned")</f>
        <v>No Reason</v>
      </c>
      <c r="AB599" t="s">
        <v>1083</v>
      </c>
      <c r="AC599">
        <f t="shared" si="9"/>
        <v>30</v>
      </c>
    </row>
    <row r="600" spans="1:29" x14ac:dyDescent="0.25">
      <c r="A600" t="s">
        <v>692</v>
      </c>
      <c r="B600" t="s">
        <v>693</v>
      </c>
      <c r="C600" s="1">
        <v>45717</v>
      </c>
      <c r="D600">
        <v>64</v>
      </c>
      <c r="E600" t="str">
        <f>IF(Table1[[#This Row],[Age]]&lt;=19,"Teenager",
 IF(Table1[[#This Row],[Age]]&lt;=29,"Young Adult",
 IF(Table1[[#This Row],[Age]]&lt;=39,"Adult",
 IF(Table1[[#This Row],[Age]]&lt;=54,"Middle-Aged Adult",
 IF(Table1[[#This Row],[Age]]&lt;=64,"Pre-Retirement",
 "Senior/Retiree")))))</f>
        <v>Pre-Retirement</v>
      </c>
      <c r="F600" t="s">
        <v>299</v>
      </c>
      <c r="G600" t="e">
        <f>VLOOKUP(Table1[[#This Row],[State]],#REF!,2,FALSE)</f>
        <v>#REF!</v>
      </c>
      <c r="H600" t="s">
        <v>29</v>
      </c>
      <c r="I600">
        <f>COUNTIF(A:A,Table1[[#This Row],[Customer ID]])</f>
        <v>2</v>
      </c>
      <c r="J600" t="str">
        <f>IF(Table1[[#This Row],[Device Count]]&gt;1,"Multiple Devices", "Single Device")</f>
        <v>Multiple Devices</v>
      </c>
      <c r="K600" t="s">
        <v>21</v>
      </c>
      <c r="L600" s="26">
        <v>3</v>
      </c>
      <c r="M600" t="s">
        <v>50</v>
      </c>
      <c r="N600">
        <v>59</v>
      </c>
      <c r="O60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00" t="s">
        <v>72</v>
      </c>
      <c r="Q600" s="2">
        <v>350</v>
      </c>
      <c r="R600">
        <v>20</v>
      </c>
      <c r="S600" s="3">
        <v>7000</v>
      </c>
      <c r="T600" s="3">
        <f>SUMIF(A:A,Table1[[#This Row],[Customer ID]],S:S)</f>
        <v>124000</v>
      </c>
      <c r="U600" s="3" t="str" cm="1">
        <f t="array" ref="U600">_xlfn.SWITCH(TRUE,
Table1[[#This Row],[Total user revenue]]&gt;=1500000,"High-Premium",
Table1[[#This Row],[Total user revenue]]&gt;=500000,"Premium",
Table1[[#This Row],[Total user revenue]]&gt;=100000,"Standard",
"Basic")</f>
        <v>Standard</v>
      </c>
      <c r="V600" s="32">
        <f>SUMIF(A:A,Table1[[#This Row],[Customer ID]],W:W)</f>
        <v>276.62</v>
      </c>
      <c r="W600">
        <v>149.66</v>
      </c>
      <c r="X600" t="s">
        <v>39</v>
      </c>
      <c r="Y600" s="6">
        <f>COUNTIFS(Table1[MTN Device],Table1[[#This Row],[MTN Device]],Table1[Customer Churn Status],"Yes")/COUNTIF(Table1[MTN Device],Table1[[#This Row],[MTN Device]])</f>
        <v>0.3122923588039867</v>
      </c>
      <c r="Z600">
        <f>IF(Table1[[#This Row],[Customer Churn Status]]="Yes", 1, 0)</f>
        <v>0</v>
      </c>
      <c r="AA600" t="str">
        <f>IF(Table1[[#This Row],[Reasons for Churn]]= "No reason", "No Reason", "Churned")</f>
        <v>No Reason</v>
      </c>
      <c r="AB600" t="s">
        <v>1083</v>
      </c>
      <c r="AC600">
        <f t="shared" si="9"/>
        <v>40</v>
      </c>
    </row>
    <row r="601" spans="1:29" x14ac:dyDescent="0.25">
      <c r="A601" t="s">
        <v>692</v>
      </c>
      <c r="B601" t="s">
        <v>693</v>
      </c>
      <c r="C601" s="1">
        <v>45717</v>
      </c>
      <c r="D601">
        <v>64</v>
      </c>
      <c r="E601" t="str">
        <f>IF(Table1[[#This Row],[Age]]&lt;=19,"Teenager",
 IF(Table1[[#This Row],[Age]]&lt;=29,"Young Adult",
 IF(Table1[[#This Row],[Age]]&lt;=39,"Adult",
 IF(Table1[[#This Row],[Age]]&lt;=54,"Middle-Aged Adult",
 IF(Table1[[#This Row],[Age]]&lt;=64,"Pre-Retirement",
 "Senior/Retiree")))))</f>
        <v>Pre-Retirement</v>
      </c>
      <c r="F601" t="s">
        <v>299</v>
      </c>
      <c r="G601" t="e">
        <f>VLOOKUP(Table1[[#This Row],[State]],#REF!,2,FALSE)</f>
        <v>#REF!</v>
      </c>
      <c r="H601" t="s">
        <v>41</v>
      </c>
      <c r="I601">
        <f>COUNTIF(A:A,Table1[[#This Row],[Customer ID]])</f>
        <v>2</v>
      </c>
      <c r="J601" t="str">
        <f>IF(Table1[[#This Row],[Device Count]]&gt;1,"Multiple Devices", "Single Device")</f>
        <v>Multiple Devices</v>
      </c>
      <c r="K601" t="s">
        <v>21</v>
      </c>
      <c r="L601" s="26">
        <v>3</v>
      </c>
      <c r="M601" t="s">
        <v>50</v>
      </c>
      <c r="N601">
        <v>59</v>
      </c>
      <c r="O60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01" t="s">
        <v>42</v>
      </c>
      <c r="Q601" s="2">
        <v>9000</v>
      </c>
      <c r="R601">
        <v>13</v>
      </c>
      <c r="S601" s="3">
        <v>117000</v>
      </c>
      <c r="T601" s="3">
        <f>SUMIF(A:A,Table1[[#This Row],[Customer ID]],S:S)</f>
        <v>124000</v>
      </c>
      <c r="U601" s="3" t="str" cm="1">
        <f t="array" ref="U601">_xlfn.SWITCH(TRUE,
Table1[[#This Row],[Total user revenue]]&gt;=1500000,"High-Premium",
Table1[[#This Row],[Total user revenue]]&gt;=500000,"Premium",
Table1[[#This Row],[Total user revenue]]&gt;=100000,"Standard",
"Basic")</f>
        <v>Standard</v>
      </c>
      <c r="V601" s="32">
        <f>SUMIF(A:A,Table1[[#This Row],[Customer ID]],W:W)</f>
        <v>276.62</v>
      </c>
      <c r="W601">
        <v>126.96</v>
      </c>
      <c r="X601" t="s">
        <v>39</v>
      </c>
      <c r="Y601" s="6">
        <f>COUNTIFS(Table1[MTN Device],Table1[[#This Row],[MTN Device]],Table1[Customer Churn Status],"Yes")/COUNTIF(Table1[MTN Device],Table1[[#This Row],[MTN Device]])</f>
        <v>0.26754385964912281</v>
      </c>
      <c r="Z601">
        <f>IF(Table1[[#This Row],[Customer Churn Status]]="Yes", 1, 0)</f>
        <v>0</v>
      </c>
      <c r="AA601" t="str">
        <f>IF(Table1[[#This Row],[Reasons for Churn]]= "No reason", "No Reason", "Churned")</f>
        <v>No Reason</v>
      </c>
      <c r="AB601" t="s">
        <v>1083</v>
      </c>
      <c r="AC601">
        <f t="shared" si="9"/>
        <v>40</v>
      </c>
    </row>
    <row r="602" spans="1:29" x14ac:dyDescent="0.25">
      <c r="A602" t="s">
        <v>694</v>
      </c>
      <c r="B602" t="s">
        <v>695</v>
      </c>
      <c r="C602" s="1">
        <v>45689</v>
      </c>
      <c r="D602">
        <v>55</v>
      </c>
      <c r="E602" t="str">
        <f>IF(Table1[[#This Row],[Age]]&lt;=19,"Teenager",
 IF(Table1[[#This Row],[Age]]&lt;=29,"Young Adult",
 IF(Table1[[#This Row],[Age]]&lt;=39,"Adult",
 IF(Table1[[#This Row],[Age]]&lt;=54,"Middle-Aged Adult",
 IF(Table1[[#This Row],[Age]]&lt;=64,"Pre-Retirement",
 "Senior/Retiree")))))</f>
        <v>Pre-Retirement</v>
      </c>
      <c r="F602" t="s">
        <v>75</v>
      </c>
      <c r="G602" t="e">
        <f>VLOOKUP(Table1[[#This Row],[State]],#REF!,2,FALSE)</f>
        <v>#REF!</v>
      </c>
      <c r="H602" t="s">
        <v>29</v>
      </c>
      <c r="I602">
        <f>COUNTIF(A:A,Table1[[#This Row],[Customer ID]])</f>
        <v>1</v>
      </c>
      <c r="J602" t="str">
        <f>IF(Table1[[#This Row],[Device Count]]&gt;1,"Multiple Devices", "Single Device")</f>
        <v>Single Device</v>
      </c>
      <c r="K602" t="s">
        <v>21</v>
      </c>
      <c r="L602" s="26">
        <v>3</v>
      </c>
      <c r="M602" t="s">
        <v>50</v>
      </c>
      <c r="N602">
        <v>21</v>
      </c>
      <c r="O60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02" t="s">
        <v>58</v>
      </c>
      <c r="Q602" s="2">
        <v>16000</v>
      </c>
      <c r="R602">
        <v>13</v>
      </c>
      <c r="S602" s="3">
        <v>208000</v>
      </c>
      <c r="T602" s="3">
        <f>SUMIF(A:A,Table1[[#This Row],[Customer ID]],S:S)</f>
        <v>208000</v>
      </c>
      <c r="U602" s="3" t="str" cm="1">
        <f t="array" ref="U602">_xlfn.SWITCH(TRUE,
Table1[[#This Row],[Total user revenue]]&gt;=1500000,"High-Premium",
Table1[[#This Row],[Total user revenue]]&gt;=500000,"Premium",
Table1[[#This Row],[Total user revenue]]&gt;=100000,"Standard",
"Basic")</f>
        <v>Standard</v>
      </c>
      <c r="V602" s="32">
        <f>SUMIF(A:A,Table1[[#This Row],[Customer ID]],W:W)</f>
        <v>134.88999999999999</v>
      </c>
      <c r="W602">
        <v>134.88999999999999</v>
      </c>
      <c r="X602" t="s">
        <v>39</v>
      </c>
      <c r="Y602" s="6">
        <f>COUNTIFS(Table1[MTN Device],Table1[[#This Row],[MTN Device]],Table1[Customer Churn Status],"Yes")/COUNTIF(Table1[MTN Device],Table1[[#This Row],[MTN Device]])</f>
        <v>0.3122923588039867</v>
      </c>
      <c r="Z602">
        <f>IF(Table1[[#This Row],[Customer Churn Status]]="Yes", 1, 0)</f>
        <v>0</v>
      </c>
      <c r="AA602" t="str">
        <f>IF(Table1[[#This Row],[Reasons for Churn]]= "No reason", "No Reason", "Churned")</f>
        <v>No Reason</v>
      </c>
      <c r="AB602" t="s">
        <v>1083</v>
      </c>
      <c r="AC602">
        <f t="shared" si="9"/>
        <v>35</v>
      </c>
    </row>
    <row r="603" spans="1:29" x14ac:dyDescent="0.25">
      <c r="A603" t="s">
        <v>696</v>
      </c>
      <c r="B603" t="s">
        <v>697</v>
      </c>
      <c r="C603" s="1">
        <v>45717</v>
      </c>
      <c r="D603">
        <v>80</v>
      </c>
      <c r="E603" t="str">
        <f>IF(Table1[[#This Row],[Age]]&lt;=19,"Teenager",
 IF(Table1[[#This Row],[Age]]&lt;=29,"Young Adult",
 IF(Table1[[#This Row],[Age]]&lt;=39,"Adult",
 IF(Table1[[#This Row],[Age]]&lt;=54,"Middle-Aged Adult",
 IF(Table1[[#This Row],[Age]]&lt;=64,"Pre-Retirement",
 "Senior/Retiree")))))</f>
        <v>Senior/Retiree</v>
      </c>
      <c r="F603" t="s">
        <v>299</v>
      </c>
      <c r="G603" t="e">
        <f>VLOOKUP(Table1[[#This Row],[State]],#REF!,2,FALSE)</f>
        <v>#REF!</v>
      </c>
      <c r="H603" t="s">
        <v>29</v>
      </c>
      <c r="I603">
        <f>COUNTIF(A:A,Table1[[#This Row],[Customer ID]])</f>
        <v>1</v>
      </c>
      <c r="J603" t="str">
        <f>IF(Table1[[#This Row],[Device Count]]&gt;1,"Multiple Devices", "Single Device")</f>
        <v>Single Device</v>
      </c>
      <c r="K603" t="s">
        <v>21</v>
      </c>
      <c r="L603" s="26">
        <v>4</v>
      </c>
      <c r="M603" t="s">
        <v>114</v>
      </c>
      <c r="N603">
        <v>28</v>
      </c>
      <c r="O60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03" t="s">
        <v>102</v>
      </c>
      <c r="Q603" s="2">
        <v>900</v>
      </c>
      <c r="R603">
        <v>9</v>
      </c>
      <c r="S603" s="3">
        <v>8100</v>
      </c>
      <c r="T603" s="3">
        <f>SUMIF(A:A,Table1[[#This Row],[Customer ID]],S:S)</f>
        <v>8100</v>
      </c>
      <c r="U603" s="3" t="str" cm="1">
        <f t="array" ref="U603">_xlfn.SWITCH(TRUE,
Table1[[#This Row],[Total user revenue]]&gt;=1500000,"High-Premium",
Table1[[#This Row],[Total user revenue]]&gt;=500000,"Premium",
Table1[[#This Row],[Total user revenue]]&gt;=100000,"Standard",
"Basic")</f>
        <v>Basic</v>
      </c>
      <c r="V603" s="32">
        <f>SUMIF(A:A,Table1[[#This Row],[Customer ID]],W:W)</f>
        <v>109.86</v>
      </c>
      <c r="W603">
        <v>109.86</v>
      </c>
      <c r="X603" t="s">
        <v>24</v>
      </c>
      <c r="Y603" s="6">
        <f>COUNTIFS(Table1[MTN Device],Table1[[#This Row],[MTN Device]],Table1[Customer Churn Status],"Yes")/COUNTIF(Table1[MTN Device],Table1[[#This Row],[MTN Device]])</f>
        <v>0.3122923588039867</v>
      </c>
      <c r="Z603">
        <f>IF(Table1[[#This Row],[Customer Churn Status]]="Yes", 1, 0)</f>
        <v>1</v>
      </c>
      <c r="AA603" t="str">
        <f>IF(Table1[[#This Row],[Reasons for Churn]]= "No reason", "No Reason", "Churned")</f>
        <v>Churned</v>
      </c>
      <c r="AB603" t="s">
        <v>96</v>
      </c>
      <c r="AC603">
        <f t="shared" si="9"/>
        <v>20</v>
      </c>
    </row>
    <row r="604" spans="1:29" x14ac:dyDescent="0.25">
      <c r="A604" t="s">
        <v>698</v>
      </c>
      <c r="B604" t="s">
        <v>699</v>
      </c>
      <c r="C604" s="1">
        <v>45689</v>
      </c>
      <c r="D604">
        <v>67</v>
      </c>
      <c r="E604" t="str">
        <f>IF(Table1[[#This Row],[Age]]&lt;=19,"Teenager",
 IF(Table1[[#This Row],[Age]]&lt;=29,"Young Adult",
 IF(Table1[[#This Row],[Age]]&lt;=39,"Adult",
 IF(Table1[[#This Row],[Age]]&lt;=54,"Middle-Aged Adult",
 IF(Table1[[#This Row],[Age]]&lt;=64,"Pre-Retirement",
 "Senior/Retiree")))))</f>
        <v>Senior/Retiree</v>
      </c>
      <c r="F604" t="s">
        <v>189</v>
      </c>
      <c r="G604" t="e">
        <f>VLOOKUP(Table1[[#This Row],[State]],#REF!,2,FALSE)</f>
        <v>#REF!</v>
      </c>
      <c r="H604" t="s">
        <v>29</v>
      </c>
      <c r="I604">
        <f>COUNTIF(A:A,Table1[[#This Row],[Customer ID]])</f>
        <v>1</v>
      </c>
      <c r="J604" t="str">
        <f>IF(Table1[[#This Row],[Device Count]]&gt;1,"Multiple Devices", "Single Device")</f>
        <v>Single Device</v>
      </c>
      <c r="K604" t="s">
        <v>30</v>
      </c>
      <c r="L604" s="26">
        <v>2</v>
      </c>
      <c r="M604" t="s">
        <v>22</v>
      </c>
      <c r="N604">
        <v>50</v>
      </c>
      <c r="O60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04" t="s">
        <v>87</v>
      </c>
      <c r="Q604" s="2">
        <v>7500</v>
      </c>
      <c r="R604">
        <v>7</v>
      </c>
      <c r="S604" s="3">
        <v>52500</v>
      </c>
      <c r="T604" s="3">
        <f>SUMIF(A:A,Table1[[#This Row],[Customer ID]],S:S)</f>
        <v>52500</v>
      </c>
      <c r="U604" s="3" t="str" cm="1">
        <f t="array" ref="U604">_xlfn.SWITCH(TRUE,
Table1[[#This Row],[Total user revenue]]&gt;=1500000,"High-Premium",
Table1[[#This Row],[Total user revenue]]&gt;=500000,"Premium",
Table1[[#This Row],[Total user revenue]]&gt;=100000,"Standard",
"Basic")</f>
        <v>Basic</v>
      </c>
      <c r="V604" s="32">
        <f>SUMIF(A:A,Table1[[#This Row],[Customer ID]],W:W)</f>
        <v>130.62</v>
      </c>
      <c r="W604">
        <v>130.62</v>
      </c>
      <c r="X604" t="s">
        <v>39</v>
      </c>
      <c r="Y604" s="6">
        <f>COUNTIFS(Table1[MTN Device],Table1[[#This Row],[MTN Device]],Table1[Customer Churn Status],"Yes")/COUNTIF(Table1[MTN Device],Table1[[#This Row],[MTN Device]])</f>
        <v>0.3122923588039867</v>
      </c>
      <c r="Z604">
        <f>IF(Table1[[#This Row],[Customer Churn Status]]="Yes", 1, 0)</f>
        <v>0</v>
      </c>
      <c r="AA604" t="str">
        <f>IF(Table1[[#This Row],[Reasons for Churn]]= "No reason", "No Reason", "Churned")</f>
        <v>No Reason</v>
      </c>
      <c r="AB604" t="s">
        <v>1083</v>
      </c>
      <c r="AC604">
        <f t="shared" si="9"/>
        <v>50</v>
      </c>
    </row>
    <row r="605" spans="1:29" x14ac:dyDescent="0.25">
      <c r="A605" t="s">
        <v>700</v>
      </c>
      <c r="B605" t="s">
        <v>701</v>
      </c>
      <c r="C605" s="1">
        <v>45689</v>
      </c>
      <c r="D605">
        <v>47</v>
      </c>
      <c r="E605" t="str">
        <f>IF(Table1[[#This Row],[Age]]&lt;=19,"Teenager",
 IF(Table1[[#This Row],[Age]]&lt;=29,"Young Adult",
 IF(Table1[[#This Row],[Age]]&lt;=39,"Adult",
 IF(Table1[[#This Row],[Age]]&lt;=54,"Middle-Aged Adult",
 IF(Table1[[#This Row],[Age]]&lt;=64,"Pre-Retirement",
 "Senior/Retiree")))))</f>
        <v>Middle-Aged Adult</v>
      </c>
      <c r="F605" t="s">
        <v>70</v>
      </c>
      <c r="G605" t="e">
        <f>VLOOKUP(Table1[[#This Row],[State]],#REF!,2,FALSE)</f>
        <v>#REF!</v>
      </c>
      <c r="H605" t="s">
        <v>41</v>
      </c>
      <c r="I605">
        <f>COUNTIF(A:A,Table1[[#This Row],[Customer ID]])</f>
        <v>3</v>
      </c>
      <c r="J605" t="str">
        <f>IF(Table1[[#This Row],[Device Count]]&gt;1,"Multiple Devices", "Single Device")</f>
        <v>Multiple Devices</v>
      </c>
      <c r="K605" t="s">
        <v>21</v>
      </c>
      <c r="L605" s="26">
        <v>3</v>
      </c>
      <c r="M605" t="s">
        <v>50</v>
      </c>
      <c r="N605">
        <v>18</v>
      </c>
      <c r="O60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05" t="s">
        <v>71</v>
      </c>
      <c r="Q605" s="2">
        <v>14500</v>
      </c>
      <c r="R605">
        <v>7</v>
      </c>
      <c r="S605" s="3">
        <v>101500</v>
      </c>
      <c r="T605" s="3">
        <f>SUMIF(A:A,Table1[[#This Row],[Customer ID]],S:S)</f>
        <v>213000</v>
      </c>
      <c r="U605" s="3" t="str" cm="1">
        <f t="array" ref="U605">_xlfn.SWITCH(TRUE,
Table1[[#This Row],[Total user revenue]]&gt;=1500000,"High-Premium",
Table1[[#This Row],[Total user revenue]]&gt;=500000,"Premium",
Table1[[#This Row],[Total user revenue]]&gt;=100000,"Standard",
"Basic")</f>
        <v>Standard</v>
      </c>
      <c r="V605" s="32">
        <f>SUMIF(A:A,Table1[[#This Row],[Customer ID]],W:W)</f>
        <v>176.87000000000003</v>
      </c>
      <c r="W605">
        <v>73.37</v>
      </c>
      <c r="X605" t="s">
        <v>39</v>
      </c>
      <c r="Y605" s="6">
        <f>COUNTIFS(Table1[MTN Device],Table1[[#This Row],[MTN Device]],Table1[Customer Churn Status],"Yes")/COUNTIF(Table1[MTN Device],Table1[[#This Row],[MTN Device]])</f>
        <v>0.26754385964912281</v>
      </c>
      <c r="Z605">
        <f>IF(Table1[[#This Row],[Customer Churn Status]]="Yes", 1, 0)</f>
        <v>0</v>
      </c>
      <c r="AA605" t="str">
        <f>IF(Table1[[#This Row],[Reasons for Churn]]= "No reason", "No Reason", "Churned")</f>
        <v>No Reason</v>
      </c>
      <c r="AB605" t="s">
        <v>1083</v>
      </c>
      <c r="AC605">
        <f t="shared" si="9"/>
        <v>50</v>
      </c>
    </row>
    <row r="606" spans="1:29" x14ac:dyDescent="0.25">
      <c r="A606" t="s">
        <v>700</v>
      </c>
      <c r="B606" t="s">
        <v>701</v>
      </c>
      <c r="C606" s="1">
        <v>45689</v>
      </c>
      <c r="D606">
        <v>47</v>
      </c>
      <c r="E606" t="str">
        <f>IF(Table1[[#This Row],[Age]]&lt;=19,"Teenager",
 IF(Table1[[#This Row],[Age]]&lt;=29,"Young Adult",
 IF(Table1[[#This Row],[Age]]&lt;=39,"Adult",
 IF(Table1[[#This Row],[Age]]&lt;=54,"Middle-Aged Adult",
 IF(Table1[[#This Row],[Age]]&lt;=64,"Pre-Retirement",
 "Senior/Retiree")))))</f>
        <v>Middle-Aged Adult</v>
      </c>
      <c r="F606" t="s">
        <v>70</v>
      </c>
      <c r="G606" t="e">
        <f>VLOOKUP(Table1[[#This Row],[State]],#REF!,2,FALSE)</f>
        <v>#REF!</v>
      </c>
      <c r="H606" t="s">
        <v>29</v>
      </c>
      <c r="I606">
        <f>COUNTIF(A:A,Table1[[#This Row],[Customer ID]])</f>
        <v>3</v>
      </c>
      <c r="J606" t="str">
        <f>IF(Table1[[#This Row],[Device Count]]&gt;1,"Multiple Devices", "Single Device")</f>
        <v>Multiple Devices</v>
      </c>
      <c r="K606" t="s">
        <v>21</v>
      </c>
      <c r="L606" s="26">
        <v>3</v>
      </c>
      <c r="M606" t="s">
        <v>50</v>
      </c>
      <c r="N606">
        <v>18</v>
      </c>
      <c r="O60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06" t="s">
        <v>56</v>
      </c>
      <c r="Q606" s="2">
        <v>3500</v>
      </c>
      <c r="R606">
        <v>1</v>
      </c>
      <c r="S606" s="3">
        <v>3500</v>
      </c>
      <c r="T606" s="3">
        <f>SUMIF(A:A,Table1[[#This Row],[Customer ID]],S:S)</f>
        <v>213000</v>
      </c>
      <c r="U606" s="3" t="str" cm="1">
        <f t="array" ref="U606">_xlfn.SWITCH(TRUE,
Table1[[#This Row],[Total user revenue]]&gt;=1500000,"High-Premium",
Table1[[#This Row],[Total user revenue]]&gt;=500000,"Premium",
Table1[[#This Row],[Total user revenue]]&gt;=100000,"Standard",
"Basic")</f>
        <v>Standard</v>
      </c>
      <c r="V606" s="32">
        <f>SUMIF(A:A,Table1[[#This Row],[Customer ID]],W:W)</f>
        <v>176.87000000000003</v>
      </c>
      <c r="W606">
        <v>69.23</v>
      </c>
      <c r="X606" t="s">
        <v>39</v>
      </c>
      <c r="Y606" s="6">
        <f>COUNTIFS(Table1[MTN Device],Table1[[#This Row],[MTN Device]],Table1[Customer Churn Status],"Yes")/COUNTIF(Table1[MTN Device],Table1[[#This Row],[MTN Device]])</f>
        <v>0.3122923588039867</v>
      </c>
      <c r="Z606">
        <f>IF(Table1[[#This Row],[Customer Churn Status]]="Yes", 1, 0)</f>
        <v>0</v>
      </c>
      <c r="AA606" t="str">
        <f>IF(Table1[[#This Row],[Reasons for Churn]]= "No reason", "No Reason", "Churned")</f>
        <v>No Reason</v>
      </c>
      <c r="AB606" t="s">
        <v>1083</v>
      </c>
      <c r="AC606">
        <f t="shared" si="9"/>
        <v>50</v>
      </c>
    </row>
    <row r="607" spans="1:29" x14ac:dyDescent="0.25">
      <c r="A607" t="s">
        <v>700</v>
      </c>
      <c r="B607" t="s">
        <v>701</v>
      </c>
      <c r="C607" s="1">
        <v>45689</v>
      </c>
      <c r="D607">
        <v>47</v>
      </c>
      <c r="E607" t="str">
        <f>IF(Table1[[#This Row],[Age]]&lt;=19,"Teenager",
 IF(Table1[[#This Row],[Age]]&lt;=29,"Young Adult",
 IF(Table1[[#This Row],[Age]]&lt;=39,"Adult",
 IF(Table1[[#This Row],[Age]]&lt;=54,"Middle-Aged Adult",
 IF(Table1[[#This Row],[Age]]&lt;=64,"Pre-Retirement",
 "Senior/Retiree")))))</f>
        <v>Middle-Aged Adult</v>
      </c>
      <c r="F607" t="s">
        <v>70</v>
      </c>
      <c r="G607" t="e">
        <f>VLOOKUP(Table1[[#This Row],[State]],#REF!,2,FALSE)</f>
        <v>#REF!</v>
      </c>
      <c r="H607" t="s">
        <v>20</v>
      </c>
      <c r="I607">
        <f>COUNTIF(A:A,Table1[[#This Row],[Customer ID]])</f>
        <v>3</v>
      </c>
      <c r="J607" t="str">
        <f>IF(Table1[[#This Row],[Device Count]]&gt;1,"Multiple Devices", "Single Device")</f>
        <v>Multiple Devices</v>
      </c>
      <c r="K607" t="s">
        <v>21</v>
      </c>
      <c r="L607" s="26">
        <v>3</v>
      </c>
      <c r="M607" t="s">
        <v>50</v>
      </c>
      <c r="N607">
        <v>18</v>
      </c>
      <c r="O60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07" t="s">
        <v>51</v>
      </c>
      <c r="Q607" s="2">
        <v>9000</v>
      </c>
      <c r="R607">
        <v>12</v>
      </c>
      <c r="S607" s="3">
        <v>108000</v>
      </c>
      <c r="T607" s="3">
        <f>SUMIF(A:A,Table1[[#This Row],[Customer ID]],S:S)</f>
        <v>213000</v>
      </c>
      <c r="U607" s="3" t="str" cm="1">
        <f t="array" ref="U607">_xlfn.SWITCH(TRUE,
Table1[[#This Row],[Total user revenue]]&gt;=1500000,"High-Premium",
Table1[[#This Row],[Total user revenue]]&gt;=500000,"Premium",
Table1[[#This Row],[Total user revenue]]&gt;=100000,"Standard",
"Basic")</f>
        <v>Standard</v>
      </c>
      <c r="V607" s="32">
        <f>SUMIF(A:A,Table1[[#This Row],[Customer ID]],W:W)</f>
        <v>176.87000000000003</v>
      </c>
      <c r="W607">
        <v>34.270000000000003</v>
      </c>
      <c r="X607" t="s">
        <v>39</v>
      </c>
      <c r="Y607" s="6">
        <f>COUNTIFS(Table1[MTN Device],Table1[[#This Row],[MTN Device]],Table1[Customer Churn Status],"Yes")/COUNTIF(Table1[MTN Device],Table1[[#This Row],[MTN Device]])</f>
        <v>0.30092592592592593</v>
      </c>
      <c r="Z607">
        <f>IF(Table1[[#This Row],[Customer Churn Status]]="Yes", 1, 0)</f>
        <v>0</v>
      </c>
      <c r="AA607" t="str">
        <f>IF(Table1[[#This Row],[Reasons for Churn]]= "No reason", "No Reason", "Churned")</f>
        <v>No Reason</v>
      </c>
      <c r="AB607" t="s">
        <v>1083</v>
      </c>
      <c r="AC607">
        <f t="shared" si="9"/>
        <v>50</v>
      </c>
    </row>
    <row r="608" spans="1:29" x14ac:dyDescent="0.25">
      <c r="A608" t="s">
        <v>702</v>
      </c>
      <c r="B608" t="s">
        <v>703</v>
      </c>
      <c r="C608" s="1">
        <v>45689</v>
      </c>
      <c r="D608">
        <v>34</v>
      </c>
      <c r="E608" t="str">
        <f>IF(Table1[[#This Row],[Age]]&lt;=19,"Teenager",
 IF(Table1[[#This Row],[Age]]&lt;=29,"Young Adult",
 IF(Table1[[#This Row],[Age]]&lt;=39,"Adult",
 IF(Table1[[#This Row],[Age]]&lt;=54,"Middle-Aged Adult",
 IF(Table1[[#This Row],[Age]]&lt;=64,"Pre-Retirement",
 "Senior/Retiree")))))</f>
        <v>Adult</v>
      </c>
      <c r="F608" t="s">
        <v>198</v>
      </c>
      <c r="G608" t="e">
        <f>VLOOKUP(Table1[[#This Row],[State]],#REF!,2,FALSE)</f>
        <v>#REF!</v>
      </c>
      <c r="H608" t="s">
        <v>41</v>
      </c>
      <c r="I608">
        <f>COUNTIF(A:A,Table1[[#This Row],[Customer ID]])</f>
        <v>1</v>
      </c>
      <c r="J608" t="str">
        <f>IF(Table1[[#This Row],[Device Count]]&gt;1,"Multiple Devices", "Single Device")</f>
        <v>Single Device</v>
      </c>
      <c r="K608" t="s">
        <v>21</v>
      </c>
      <c r="L608" s="26">
        <v>2</v>
      </c>
      <c r="M608" t="s">
        <v>22</v>
      </c>
      <c r="N608">
        <v>60</v>
      </c>
      <c r="O60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08" t="s">
        <v>42</v>
      </c>
      <c r="Q608" s="2">
        <v>9000</v>
      </c>
      <c r="R608">
        <v>8</v>
      </c>
      <c r="S608" s="3">
        <v>72000</v>
      </c>
      <c r="T608" s="3">
        <f>SUMIF(A:A,Table1[[#This Row],[Customer ID]],S:S)</f>
        <v>72000</v>
      </c>
      <c r="U608" s="3" t="str" cm="1">
        <f t="array" ref="U608">_xlfn.SWITCH(TRUE,
Table1[[#This Row],[Total user revenue]]&gt;=1500000,"High-Premium",
Table1[[#This Row],[Total user revenue]]&gt;=500000,"Premium",
Table1[[#This Row],[Total user revenue]]&gt;=100000,"Standard",
"Basic")</f>
        <v>Basic</v>
      </c>
      <c r="V608" s="32">
        <f>SUMIF(A:A,Table1[[#This Row],[Customer ID]],W:W)</f>
        <v>148.05000000000001</v>
      </c>
      <c r="W608">
        <v>148.05000000000001</v>
      </c>
      <c r="X608" t="s">
        <v>39</v>
      </c>
      <c r="Y608" s="6">
        <f>COUNTIFS(Table1[MTN Device],Table1[[#This Row],[MTN Device]],Table1[Customer Churn Status],"Yes")/COUNTIF(Table1[MTN Device],Table1[[#This Row],[MTN Device]])</f>
        <v>0.26754385964912281</v>
      </c>
      <c r="Z608">
        <f>IF(Table1[[#This Row],[Customer Churn Status]]="Yes", 1, 0)</f>
        <v>0</v>
      </c>
      <c r="AA608" t="str">
        <f>IF(Table1[[#This Row],[Reasons for Churn]]= "No reason", "No Reason", "Churned")</f>
        <v>No Reason</v>
      </c>
      <c r="AB608" t="s">
        <v>1083</v>
      </c>
      <c r="AC608">
        <f t="shared" si="9"/>
        <v>50</v>
      </c>
    </row>
    <row r="609" spans="1:29" x14ac:dyDescent="0.25">
      <c r="A609" t="s">
        <v>704</v>
      </c>
      <c r="B609" t="s">
        <v>705</v>
      </c>
      <c r="C609" s="1">
        <v>45658</v>
      </c>
      <c r="D609">
        <v>52</v>
      </c>
      <c r="E609" t="str">
        <f>IF(Table1[[#This Row],[Age]]&lt;=19,"Teenager",
 IF(Table1[[#This Row],[Age]]&lt;=29,"Young Adult",
 IF(Table1[[#This Row],[Age]]&lt;=39,"Adult",
 IF(Table1[[#This Row],[Age]]&lt;=54,"Middle-Aged Adult",
 IF(Table1[[#This Row],[Age]]&lt;=64,"Pre-Retirement",
 "Senior/Retiree")))))</f>
        <v>Middle-Aged Adult</v>
      </c>
      <c r="F609" t="s">
        <v>452</v>
      </c>
      <c r="G609" t="e">
        <f>VLOOKUP(Table1[[#This Row],[State]],#REF!,2,FALSE)</f>
        <v>#REF!</v>
      </c>
      <c r="H609" t="s">
        <v>36</v>
      </c>
      <c r="I609">
        <f>COUNTIF(A:A,Table1[[#This Row],[Customer ID]])</f>
        <v>1</v>
      </c>
      <c r="J609" t="str">
        <f>IF(Table1[[#This Row],[Device Count]]&gt;1,"Multiple Devices", "Single Device")</f>
        <v>Single Device</v>
      </c>
      <c r="K609" t="s">
        <v>30</v>
      </c>
      <c r="L609" s="26">
        <v>3</v>
      </c>
      <c r="M609" t="s">
        <v>50</v>
      </c>
      <c r="N609">
        <v>45</v>
      </c>
      <c r="O60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09" t="s">
        <v>71</v>
      </c>
      <c r="Q609" s="2">
        <v>14500</v>
      </c>
      <c r="R609">
        <v>7</v>
      </c>
      <c r="S609" s="3">
        <v>101500</v>
      </c>
      <c r="T609" s="3">
        <f>SUMIF(A:A,Table1[[#This Row],[Customer ID]],S:S)</f>
        <v>101500</v>
      </c>
      <c r="U609" s="3" t="str" cm="1">
        <f t="array" ref="U609">_xlfn.SWITCH(TRUE,
Table1[[#This Row],[Total user revenue]]&gt;=1500000,"High-Premium",
Table1[[#This Row],[Total user revenue]]&gt;=500000,"Premium",
Table1[[#This Row],[Total user revenue]]&gt;=100000,"Standard",
"Basic")</f>
        <v>Standard</v>
      </c>
      <c r="V609" s="32">
        <f>SUMIF(A:A,Table1[[#This Row],[Customer ID]],W:W)</f>
        <v>148.13</v>
      </c>
      <c r="W609">
        <v>148.13</v>
      </c>
      <c r="X609" t="s">
        <v>39</v>
      </c>
      <c r="Y609" s="6">
        <f>COUNTIFS(Table1[MTN Device],Table1[[#This Row],[MTN Device]],Table1[Customer Churn Status],"Yes")/COUNTIF(Table1[MTN Device],Table1[[#This Row],[MTN Device]])</f>
        <v>0.27947598253275108</v>
      </c>
      <c r="Z609">
        <f>IF(Table1[[#This Row],[Customer Churn Status]]="Yes", 1, 0)</f>
        <v>0</v>
      </c>
      <c r="AA609" t="str">
        <f>IF(Table1[[#This Row],[Reasons for Churn]]= "No reason", "No Reason", "Churned")</f>
        <v>No Reason</v>
      </c>
      <c r="AB609" t="s">
        <v>1083</v>
      </c>
      <c r="AC609">
        <f t="shared" si="9"/>
        <v>30</v>
      </c>
    </row>
    <row r="610" spans="1:29" x14ac:dyDescent="0.25">
      <c r="A610" t="s">
        <v>706</v>
      </c>
      <c r="B610" t="s">
        <v>707</v>
      </c>
      <c r="C610" s="1">
        <v>45658</v>
      </c>
      <c r="D610">
        <v>49</v>
      </c>
      <c r="E610" t="str">
        <f>IF(Table1[[#This Row],[Age]]&lt;=19,"Teenager",
 IF(Table1[[#This Row],[Age]]&lt;=29,"Young Adult",
 IF(Table1[[#This Row],[Age]]&lt;=39,"Adult",
 IF(Table1[[#This Row],[Age]]&lt;=54,"Middle-Aged Adult",
 IF(Table1[[#This Row],[Age]]&lt;=64,"Pre-Retirement",
 "Senior/Retiree")))))</f>
        <v>Middle-Aged Adult</v>
      </c>
      <c r="F610" t="s">
        <v>213</v>
      </c>
      <c r="G610" t="e">
        <f>VLOOKUP(Table1[[#This Row],[State]],#REF!,2,FALSE)</f>
        <v>#REF!</v>
      </c>
      <c r="H610" t="s">
        <v>41</v>
      </c>
      <c r="I610">
        <f>COUNTIF(A:A,Table1[[#This Row],[Customer ID]])</f>
        <v>3</v>
      </c>
      <c r="J610" t="str">
        <f>IF(Table1[[#This Row],[Device Count]]&gt;1,"Multiple Devices", "Single Device")</f>
        <v>Multiple Devices</v>
      </c>
      <c r="K610" t="s">
        <v>21</v>
      </c>
      <c r="L610" s="26">
        <v>4</v>
      </c>
      <c r="M610" t="s">
        <v>114</v>
      </c>
      <c r="N610">
        <v>45</v>
      </c>
      <c r="O6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10" t="s">
        <v>42</v>
      </c>
      <c r="Q610" s="2">
        <v>9000</v>
      </c>
      <c r="R610">
        <v>20</v>
      </c>
      <c r="S610" s="3">
        <v>180000</v>
      </c>
      <c r="T610" s="3">
        <f>SUMIF(A:A,Table1[[#This Row],[Customer ID]],S:S)</f>
        <v>198000</v>
      </c>
      <c r="U610" s="3" t="str" cm="1">
        <f t="array" ref="U610">_xlfn.SWITCH(TRUE,
Table1[[#This Row],[Total user revenue]]&gt;=1500000,"High-Premium",
Table1[[#This Row],[Total user revenue]]&gt;=500000,"Premium",
Table1[[#This Row],[Total user revenue]]&gt;=100000,"Standard",
"Basic")</f>
        <v>Standard</v>
      </c>
      <c r="V610" s="32">
        <f>SUMIF(A:A,Table1[[#This Row],[Customer ID]],W:W)</f>
        <v>146.28</v>
      </c>
      <c r="W610">
        <v>57.16</v>
      </c>
      <c r="X610" t="s">
        <v>39</v>
      </c>
      <c r="Y610" s="6">
        <f>COUNTIFS(Table1[MTN Device],Table1[[#This Row],[MTN Device]],Table1[Customer Churn Status],"Yes")/COUNTIF(Table1[MTN Device],Table1[[#This Row],[MTN Device]])</f>
        <v>0.26754385964912281</v>
      </c>
      <c r="Z610">
        <f>IF(Table1[[#This Row],[Customer Churn Status]]="Yes", 1, 0)</f>
        <v>0</v>
      </c>
      <c r="AA610" t="str">
        <f>IF(Table1[[#This Row],[Reasons for Churn]]= "No reason", "No Reason", "Churned")</f>
        <v>No Reason</v>
      </c>
      <c r="AB610" t="s">
        <v>1083</v>
      </c>
      <c r="AC610">
        <f t="shared" si="9"/>
        <v>25</v>
      </c>
    </row>
    <row r="611" spans="1:29" x14ac:dyDescent="0.25">
      <c r="A611" t="s">
        <v>706</v>
      </c>
      <c r="B611" t="s">
        <v>707</v>
      </c>
      <c r="C611" s="1">
        <v>45658</v>
      </c>
      <c r="D611">
        <v>49</v>
      </c>
      <c r="E611" t="str">
        <f>IF(Table1[[#This Row],[Age]]&lt;=19,"Teenager",
 IF(Table1[[#This Row],[Age]]&lt;=29,"Young Adult",
 IF(Table1[[#This Row],[Age]]&lt;=39,"Adult",
 IF(Table1[[#This Row],[Age]]&lt;=54,"Middle-Aged Adult",
 IF(Table1[[#This Row],[Age]]&lt;=64,"Pre-Retirement",
 "Senior/Retiree")))))</f>
        <v>Middle-Aged Adult</v>
      </c>
      <c r="F611" t="s">
        <v>213</v>
      </c>
      <c r="G611" t="e">
        <f>VLOOKUP(Table1[[#This Row],[State]],#REF!,2,FALSE)</f>
        <v>#REF!</v>
      </c>
      <c r="H611" t="s">
        <v>20</v>
      </c>
      <c r="I611">
        <f>COUNTIF(A:A,Table1[[#This Row],[Customer ID]])</f>
        <v>3</v>
      </c>
      <c r="J611" t="str">
        <f>IF(Table1[[#This Row],[Device Count]]&gt;1,"Multiple Devices", "Single Device")</f>
        <v>Multiple Devices</v>
      </c>
      <c r="K611" t="s">
        <v>21</v>
      </c>
      <c r="L611" s="26">
        <v>4</v>
      </c>
      <c r="M611" t="s">
        <v>114</v>
      </c>
      <c r="N611">
        <v>45</v>
      </c>
      <c r="O6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11" t="s">
        <v>51</v>
      </c>
      <c r="Q611" s="2">
        <v>9000</v>
      </c>
      <c r="R611">
        <v>1</v>
      </c>
      <c r="S611" s="3">
        <v>9000</v>
      </c>
      <c r="T611" s="3">
        <f>SUMIF(A:A,Table1[[#This Row],[Customer ID]],S:S)</f>
        <v>198000</v>
      </c>
      <c r="U611" s="3" t="str" cm="1">
        <f t="array" ref="U611">_xlfn.SWITCH(TRUE,
Table1[[#This Row],[Total user revenue]]&gt;=1500000,"High-Premium",
Table1[[#This Row],[Total user revenue]]&gt;=500000,"Premium",
Table1[[#This Row],[Total user revenue]]&gt;=100000,"Standard",
"Basic")</f>
        <v>Standard</v>
      </c>
      <c r="V611" s="32">
        <f>SUMIF(A:A,Table1[[#This Row],[Customer ID]],W:W)</f>
        <v>146.28</v>
      </c>
      <c r="W611">
        <v>11.09</v>
      </c>
      <c r="X611" t="s">
        <v>39</v>
      </c>
      <c r="Y611" s="6">
        <f>COUNTIFS(Table1[MTN Device],Table1[[#This Row],[MTN Device]],Table1[Customer Churn Status],"Yes")/COUNTIF(Table1[MTN Device],Table1[[#This Row],[MTN Device]])</f>
        <v>0.30092592592592593</v>
      </c>
      <c r="Z611">
        <f>IF(Table1[[#This Row],[Customer Churn Status]]="Yes", 1, 0)</f>
        <v>0</v>
      </c>
      <c r="AA611" t="str">
        <f>IF(Table1[[#This Row],[Reasons for Churn]]= "No reason", "No Reason", "Churned")</f>
        <v>No Reason</v>
      </c>
      <c r="AB611" t="s">
        <v>1083</v>
      </c>
      <c r="AC611">
        <f t="shared" si="9"/>
        <v>25</v>
      </c>
    </row>
    <row r="612" spans="1:29" x14ac:dyDescent="0.25">
      <c r="A612" t="s">
        <v>706</v>
      </c>
      <c r="B612" t="s">
        <v>707</v>
      </c>
      <c r="C612" s="1">
        <v>45658</v>
      </c>
      <c r="D612">
        <v>49</v>
      </c>
      <c r="E612" t="str">
        <f>IF(Table1[[#This Row],[Age]]&lt;=19,"Teenager",
 IF(Table1[[#This Row],[Age]]&lt;=29,"Young Adult",
 IF(Table1[[#This Row],[Age]]&lt;=39,"Adult",
 IF(Table1[[#This Row],[Age]]&lt;=54,"Middle-Aged Adult",
 IF(Table1[[#This Row],[Age]]&lt;=64,"Pre-Retirement",
 "Senior/Retiree")))))</f>
        <v>Middle-Aged Adult</v>
      </c>
      <c r="F612" t="s">
        <v>213</v>
      </c>
      <c r="G612" t="e">
        <f>VLOOKUP(Table1[[#This Row],[State]],#REF!,2,FALSE)</f>
        <v>#REF!</v>
      </c>
      <c r="H612" t="s">
        <v>29</v>
      </c>
      <c r="I612">
        <f>COUNTIF(A:A,Table1[[#This Row],[Customer ID]])</f>
        <v>3</v>
      </c>
      <c r="J612" t="str">
        <f>IF(Table1[[#This Row],[Device Count]]&gt;1,"Multiple Devices", "Single Device")</f>
        <v>Multiple Devices</v>
      </c>
      <c r="K612" t="s">
        <v>21</v>
      </c>
      <c r="L612" s="26">
        <v>4</v>
      </c>
      <c r="M612" t="s">
        <v>114</v>
      </c>
      <c r="N612">
        <v>45</v>
      </c>
      <c r="O6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12" t="s">
        <v>83</v>
      </c>
      <c r="Q612" s="2">
        <v>1000</v>
      </c>
      <c r="R612">
        <v>9</v>
      </c>
      <c r="S612" s="3">
        <v>9000</v>
      </c>
      <c r="T612" s="3">
        <f>SUMIF(A:A,Table1[[#This Row],[Customer ID]],S:S)</f>
        <v>198000</v>
      </c>
      <c r="U612" s="3" t="str" cm="1">
        <f t="array" ref="U612">_xlfn.SWITCH(TRUE,
Table1[[#This Row],[Total user revenue]]&gt;=1500000,"High-Premium",
Table1[[#This Row],[Total user revenue]]&gt;=500000,"Premium",
Table1[[#This Row],[Total user revenue]]&gt;=100000,"Standard",
"Basic")</f>
        <v>Standard</v>
      </c>
      <c r="V612" s="32">
        <f>SUMIF(A:A,Table1[[#This Row],[Customer ID]],W:W)</f>
        <v>146.28</v>
      </c>
      <c r="W612">
        <v>78.03</v>
      </c>
      <c r="X612" t="s">
        <v>39</v>
      </c>
      <c r="Y612" s="6">
        <f>COUNTIFS(Table1[MTN Device],Table1[[#This Row],[MTN Device]],Table1[Customer Churn Status],"Yes")/COUNTIF(Table1[MTN Device],Table1[[#This Row],[MTN Device]])</f>
        <v>0.3122923588039867</v>
      </c>
      <c r="Z612">
        <f>IF(Table1[[#This Row],[Customer Churn Status]]="Yes", 1, 0)</f>
        <v>0</v>
      </c>
      <c r="AA612" t="str">
        <f>IF(Table1[[#This Row],[Reasons for Churn]]= "No reason", "No Reason", "Churned")</f>
        <v>No Reason</v>
      </c>
      <c r="AB612" t="s">
        <v>1083</v>
      </c>
      <c r="AC612">
        <f t="shared" si="9"/>
        <v>25</v>
      </c>
    </row>
    <row r="613" spans="1:29" x14ac:dyDescent="0.25">
      <c r="A613" t="s">
        <v>708</v>
      </c>
      <c r="B613" t="s">
        <v>709</v>
      </c>
      <c r="C613" s="1">
        <v>45689</v>
      </c>
      <c r="D613">
        <v>29</v>
      </c>
      <c r="E613" t="str">
        <f>IF(Table1[[#This Row],[Age]]&lt;=19,"Teenager",
 IF(Table1[[#This Row],[Age]]&lt;=29,"Young Adult",
 IF(Table1[[#This Row],[Age]]&lt;=39,"Adult",
 IF(Table1[[#This Row],[Age]]&lt;=54,"Middle-Aged Adult",
 IF(Table1[[#This Row],[Age]]&lt;=64,"Pre-Retirement",
 "Senior/Retiree")))))</f>
        <v>Young Adult</v>
      </c>
      <c r="F613" t="s">
        <v>118</v>
      </c>
      <c r="G613" t="e">
        <f>VLOOKUP(Table1[[#This Row],[State]],#REF!,2,FALSE)</f>
        <v>#REF!</v>
      </c>
      <c r="H613" t="s">
        <v>41</v>
      </c>
      <c r="I613">
        <f>COUNTIF(A:A,Table1[[#This Row],[Customer ID]])</f>
        <v>3</v>
      </c>
      <c r="J613" t="str">
        <f>IF(Table1[[#This Row],[Device Count]]&gt;1,"Multiple Devices", "Single Device")</f>
        <v>Multiple Devices</v>
      </c>
      <c r="K613" t="s">
        <v>30</v>
      </c>
      <c r="L613" s="26">
        <v>2</v>
      </c>
      <c r="M613" t="s">
        <v>22</v>
      </c>
      <c r="N613">
        <v>56</v>
      </c>
      <c r="O6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13" t="s">
        <v>62</v>
      </c>
      <c r="Q613" s="2">
        <v>24000</v>
      </c>
      <c r="R613">
        <v>6</v>
      </c>
      <c r="S613" s="3">
        <v>144000</v>
      </c>
      <c r="T613" s="3">
        <f>SUMIF(A:A,Table1[[#This Row],[Customer ID]],S:S)</f>
        <v>364500</v>
      </c>
      <c r="U613" s="3" t="str" cm="1">
        <f t="array" ref="U613">_xlfn.SWITCH(TRUE,
Table1[[#This Row],[Total user revenue]]&gt;=1500000,"High-Premium",
Table1[[#This Row],[Total user revenue]]&gt;=500000,"Premium",
Table1[[#This Row],[Total user revenue]]&gt;=100000,"Standard",
"Basic")</f>
        <v>Standard</v>
      </c>
      <c r="V613" s="32">
        <f>SUMIF(A:A,Table1[[#This Row],[Customer ID]],W:W)</f>
        <v>215.36</v>
      </c>
      <c r="W613">
        <v>106.55</v>
      </c>
      <c r="X613" t="s">
        <v>39</v>
      </c>
      <c r="Y613" s="6">
        <f>COUNTIFS(Table1[MTN Device],Table1[[#This Row],[MTN Device]],Table1[Customer Churn Status],"Yes")/COUNTIF(Table1[MTN Device],Table1[[#This Row],[MTN Device]])</f>
        <v>0.26754385964912281</v>
      </c>
      <c r="Z613">
        <f>IF(Table1[[#This Row],[Customer Churn Status]]="Yes", 1, 0)</f>
        <v>0</v>
      </c>
      <c r="AA613" t="str">
        <f>IF(Table1[[#This Row],[Reasons for Churn]]= "No reason", "No Reason", "Churned")</f>
        <v>No Reason</v>
      </c>
      <c r="AB613" t="s">
        <v>1083</v>
      </c>
      <c r="AC613">
        <f t="shared" si="9"/>
        <v>65</v>
      </c>
    </row>
    <row r="614" spans="1:29" x14ac:dyDescent="0.25">
      <c r="A614" t="s">
        <v>708</v>
      </c>
      <c r="B614" t="s">
        <v>709</v>
      </c>
      <c r="C614" s="1">
        <v>45689</v>
      </c>
      <c r="D614">
        <v>29</v>
      </c>
      <c r="E614" t="str">
        <f>IF(Table1[[#This Row],[Age]]&lt;=19,"Teenager",
 IF(Table1[[#This Row],[Age]]&lt;=29,"Young Adult",
 IF(Table1[[#This Row],[Age]]&lt;=39,"Adult",
 IF(Table1[[#This Row],[Age]]&lt;=54,"Middle-Aged Adult",
 IF(Table1[[#This Row],[Age]]&lt;=64,"Pre-Retirement",
 "Senior/Retiree")))))</f>
        <v>Young Adult</v>
      </c>
      <c r="F614" t="s">
        <v>118</v>
      </c>
      <c r="G614" t="e">
        <f>VLOOKUP(Table1[[#This Row],[State]],#REF!,2,FALSE)</f>
        <v>#REF!</v>
      </c>
      <c r="H614" t="s">
        <v>20</v>
      </c>
      <c r="I614">
        <f>COUNTIF(A:A,Table1[[#This Row],[Customer ID]])</f>
        <v>3</v>
      </c>
      <c r="J614" t="str">
        <f>IF(Table1[[#This Row],[Device Count]]&gt;1,"Multiple Devices", "Single Device")</f>
        <v>Multiple Devices</v>
      </c>
      <c r="K614" t="s">
        <v>30</v>
      </c>
      <c r="L614" s="26">
        <v>2</v>
      </c>
      <c r="M614" t="s">
        <v>22</v>
      </c>
      <c r="N614">
        <v>56</v>
      </c>
      <c r="O6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14" t="s">
        <v>46</v>
      </c>
      <c r="Q614" s="2">
        <v>4500</v>
      </c>
      <c r="R614">
        <v>15</v>
      </c>
      <c r="S614" s="3">
        <v>67500</v>
      </c>
      <c r="T614" s="3">
        <f>SUMIF(A:A,Table1[[#This Row],[Customer ID]],S:S)</f>
        <v>364500</v>
      </c>
      <c r="U614" s="3" t="str" cm="1">
        <f t="array" ref="U614">_xlfn.SWITCH(TRUE,
Table1[[#This Row],[Total user revenue]]&gt;=1500000,"High-Premium",
Table1[[#This Row],[Total user revenue]]&gt;=500000,"Premium",
Table1[[#This Row],[Total user revenue]]&gt;=100000,"Standard",
"Basic")</f>
        <v>Standard</v>
      </c>
      <c r="V614" s="32">
        <f>SUMIF(A:A,Table1[[#This Row],[Customer ID]],W:W)</f>
        <v>215.36</v>
      </c>
      <c r="W614">
        <v>100.38</v>
      </c>
      <c r="X614" t="s">
        <v>39</v>
      </c>
      <c r="Y614" s="6">
        <f>COUNTIFS(Table1[MTN Device],Table1[[#This Row],[MTN Device]],Table1[Customer Churn Status],"Yes")/COUNTIF(Table1[MTN Device],Table1[[#This Row],[MTN Device]])</f>
        <v>0.30092592592592593</v>
      </c>
      <c r="Z614">
        <f>IF(Table1[[#This Row],[Customer Churn Status]]="Yes", 1, 0)</f>
        <v>0</v>
      </c>
      <c r="AA614" t="str">
        <f>IF(Table1[[#This Row],[Reasons for Churn]]= "No reason", "No Reason", "Churned")</f>
        <v>No Reason</v>
      </c>
      <c r="AB614" t="s">
        <v>1083</v>
      </c>
      <c r="AC614">
        <f t="shared" si="9"/>
        <v>65</v>
      </c>
    </row>
    <row r="615" spans="1:29" x14ac:dyDescent="0.25">
      <c r="A615" t="s">
        <v>708</v>
      </c>
      <c r="B615" t="s">
        <v>709</v>
      </c>
      <c r="C615" s="1">
        <v>45689</v>
      </c>
      <c r="D615">
        <v>29</v>
      </c>
      <c r="E615" t="str">
        <f>IF(Table1[[#This Row],[Age]]&lt;=19,"Teenager",
 IF(Table1[[#This Row],[Age]]&lt;=29,"Young Adult",
 IF(Table1[[#This Row],[Age]]&lt;=39,"Adult",
 IF(Table1[[#This Row],[Age]]&lt;=54,"Middle-Aged Adult",
 IF(Table1[[#This Row],[Age]]&lt;=64,"Pre-Retirement",
 "Senior/Retiree")))))</f>
        <v>Young Adult</v>
      </c>
      <c r="F615" t="s">
        <v>118</v>
      </c>
      <c r="G615" t="e">
        <f>VLOOKUP(Table1[[#This Row],[State]],#REF!,2,FALSE)</f>
        <v>#REF!</v>
      </c>
      <c r="H615" t="s">
        <v>36</v>
      </c>
      <c r="I615">
        <f>COUNTIF(A:A,Table1[[#This Row],[Customer ID]])</f>
        <v>3</v>
      </c>
      <c r="J615" t="str">
        <f>IF(Table1[[#This Row],[Device Count]]&gt;1,"Multiple Devices", "Single Device")</f>
        <v>Multiple Devices</v>
      </c>
      <c r="K615" t="s">
        <v>30</v>
      </c>
      <c r="L615" s="26">
        <v>2</v>
      </c>
      <c r="M615" t="s">
        <v>22</v>
      </c>
      <c r="N615">
        <v>56</v>
      </c>
      <c r="O6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15" t="s">
        <v>42</v>
      </c>
      <c r="Q615" s="2">
        <v>9000</v>
      </c>
      <c r="R615">
        <v>17</v>
      </c>
      <c r="S615" s="3">
        <v>153000</v>
      </c>
      <c r="T615" s="3">
        <f>SUMIF(A:A,Table1[[#This Row],[Customer ID]],S:S)</f>
        <v>364500</v>
      </c>
      <c r="U615" s="3" t="str" cm="1">
        <f t="array" ref="U615">_xlfn.SWITCH(TRUE,
Table1[[#This Row],[Total user revenue]]&gt;=1500000,"High-Premium",
Table1[[#This Row],[Total user revenue]]&gt;=500000,"Premium",
Table1[[#This Row],[Total user revenue]]&gt;=100000,"Standard",
"Basic")</f>
        <v>Standard</v>
      </c>
      <c r="V615" s="32">
        <f>SUMIF(A:A,Table1[[#This Row],[Customer ID]],W:W)</f>
        <v>215.36</v>
      </c>
      <c r="W615">
        <v>8.43</v>
      </c>
      <c r="X615" t="s">
        <v>39</v>
      </c>
      <c r="Y615" s="6">
        <f>COUNTIFS(Table1[MTN Device],Table1[[#This Row],[MTN Device]],Table1[Customer Churn Status],"Yes")/COUNTIF(Table1[MTN Device],Table1[[#This Row],[MTN Device]])</f>
        <v>0.27947598253275108</v>
      </c>
      <c r="Z615">
        <f>IF(Table1[[#This Row],[Customer Churn Status]]="Yes", 1, 0)</f>
        <v>0</v>
      </c>
      <c r="AA615" t="str">
        <f>IF(Table1[[#This Row],[Reasons for Churn]]= "No reason", "No Reason", "Churned")</f>
        <v>No Reason</v>
      </c>
      <c r="AB615" t="s">
        <v>1083</v>
      </c>
      <c r="AC615">
        <f t="shared" si="9"/>
        <v>65</v>
      </c>
    </row>
    <row r="616" spans="1:29" x14ac:dyDescent="0.25">
      <c r="A616" t="s">
        <v>710</v>
      </c>
      <c r="B616" t="s">
        <v>711</v>
      </c>
      <c r="C616" s="1">
        <v>45689</v>
      </c>
      <c r="D616">
        <v>58</v>
      </c>
      <c r="E616" t="str">
        <f>IF(Table1[[#This Row],[Age]]&lt;=19,"Teenager",
 IF(Table1[[#This Row],[Age]]&lt;=29,"Young Adult",
 IF(Table1[[#This Row],[Age]]&lt;=39,"Adult",
 IF(Table1[[#This Row],[Age]]&lt;=54,"Middle-Aged Adult",
 IF(Table1[[#This Row],[Age]]&lt;=64,"Pre-Retirement",
 "Senior/Retiree")))))</f>
        <v>Pre-Retirement</v>
      </c>
      <c r="F616" t="s">
        <v>90</v>
      </c>
      <c r="G616" t="e">
        <f>VLOOKUP(Table1[[#This Row],[State]],#REF!,2,FALSE)</f>
        <v>#REF!</v>
      </c>
      <c r="H616" t="s">
        <v>36</v>
      </c>
      <c r="I616">
        <f>COUNTIF(A:A,Table1[[#This Row],[Customer ID]])</f>
        <v>2</v>
      </c>
      <c r="J616" t="str">
        <f>IF(Table1[[#This Row],[Device Count]]&gt;1,"Multiple Devices", "Single Device")</f>
        <v>Multiple Devices</v>
      </c>
      <c r="K616" t="s">
        <v>30</v>
      </c>
      <c r="L616" s="26">
        <v>1</v>
      </c>
      <c r="M616" t="s">
        <v>37</v>
      </c>
      <c r="N616">
        <v>48</v>
      </c>
      <c r="O6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16" t="s">
        <v>62</v>
      </c>
      <c r="Q616" s="2">
        <v>24000</v>
      </c>
      <c r="R616">
        <v>17</v>
      </c>
      <c r="S616" s="3">
        <v>408000</v>
      </c>
      <c r="T616" s="3">
        <f>SUMIF(A:A,Table1[[#This Row],[Customer ID]],S:S)</f>
        <v>412500</v>
      </c>
      <c r="U616" s="3" t="str" cm="1">
        <f t="array" ref="U616">_xlfn.SWITCH(TRUE,
Table1[[#This Row],[Total user revenue]]&gt;=1500000,"High-Premium",
Table1[[#This Row],[Total user revenue]]&gt;=500000,"Premium",
Table1[[#This Row],[Total user revenue]]&gt;=100000,"Standard",
"Basic")</f>
        <v>Standard</v>
      </c>
      <c r="V616" s="32">
        <f>SUMIF(A:A,Table1[[#This Row],[Customer ID]],W:W)</f>
        <v>210.09</v>
      </c>
      <c r="W616">
        <v>47.62</v>
      </c>
      <c r="X616" t="s">
        <v>39</v>
      </c>
      <c r="Y616" s="6">
        <f>COUNTIFS(Table1[MTN Device],Table1[[#This Row],[MTN Device]],Table1[Customer Churn Status],"Yes")/COUNTIF(Table1[MTN Device],Table1[[#This Row],[MTN Device]])</f>
        <v>0.27947598253275108</v>
      </c>
      <c r="Z616">
        <f>IF(Table1[[#This Row],[Customer Churn Status]]="Yes", 1, 0)</f>
        <v>0</v>
      </c>
      <c r="AA616" t="str">
        <f>IF(Table1[[#This Row],[Reasons for Churn]]= "No reason", "No Reason", "Churned")</f>
        <v>No Reason</v>
      </c>
      <c r="AB616" t="s">
        <v>1083</v>
      </c>
      <c r="AC616">
        <f t="shared" si="9"/>
        <v>70</v>
      </c>
    </row>
    <row r="617" spans="1:29" x14ac:dyDescent="0.25">
      <c r="A617" t="s">
        <v>710</v>
      </c>
      <c r="B617" t="s">
        <v>711</v>
      </c>
      <c r="C617" s="1">
        <v>45689</v>
      </c>
      <c r="D617">
        <v>58</v>
      </c>
      <c r="E617" t="str">
        <f>IF(Table1[[#This Row],[Age]]&lt;=19,"Teenager",
 IF(Table1[[#This Row],[Age]]&lt;=29,"Young Adult",
 IF(Table1[[#This Row],[Age]]&lt;=39,"Adult",
 IF(Table1[[#This Row],[Age]]&lt;=54,"Middle-Aged Adult",
 IF(Table1[[#This Row],[Age]]&lt;=64,"Pre-Retirement",
 "Senior/Retiree")))))</f>
        <v>Pre-Retirement</v>
      </c>
      <c r="F617" t="s">
        <v>90</v>
      </c>
      <c r="G617" t="e">
        <f>VLOOKUP(Table1[[#This Row],[State]],#REF!,2,FALSE)</f>
        <v>#REF!</v>
      </c>
      <c r="H617" t="s">
        <v>29</v>
      </c>
      <c r="I617">
        <f>COUNTIF(A:A,Table1[[#This Row],[Customer ID]])</f>
        <v>2</v>
      </c>
      <c r="J617" t="str">
        <f>IF(Table1[[#This Row],[Device Count]]&gt;1,"Multiple Devices", "Single Device")</f>
        <v>Multiple Devices</v>
      </c>
      <c r="K617" t="s">
        <v>30</v>
      </c>
      <c r="L617" s="26">
        <v>1</v>
      </c>
      <c r="M617" t="s">
        <v>37</v>
      </c>
      <c r="N617">
        <v>48</v>
      </c>
      <c r="O6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17" t="s">
        <v>40</v>
      </c>
      <c r="Q617" s="2">
        <v>500</v>
      </c>
      <c r="R617">
        <v>9</v>
      </c>
      <c r="S617" s="3">
        <v>4500</v>
      </c>
      <c r="T617" s="3">
        <f>SUMIF(A:A,Table1[[#This Row],[Customer ID]],S:S)</f>
        <v>412500</v>
      </c>
      <c r="U617" s="3" t="str" cm="1">
        <f t="array" ref="U617">_xlfn.SWITCH(TRUE,
Table1[[#This Row],[Total user revenue]]&gt;=1500000,"High-Premium",
Table1[[#This Row],[Total user revenue]]&gt;=500000,"Premium",
Table1[[#This Row],[Total user revenue]]&gt;=100000,"Standard",
"Basic")</f>
        <v>Standard</v>
      </c>
      <c r="V617" s="32">
        <f>SUMIF(A:A,Table1[[#This Row],[Customer ID]],W:W)</f>
        <v>210.09</v>
      </c>
      <c r="W617">
        <v>162.47</v>
      </c>
      <c r="X617" t="s">
        <v>39</v>
      </c>
      <c r="Y617" s="6">
        <f>COUNTIFS(Table1[MTN Device],Table1[[#This Row],[MTN Device]],Table1[Customer Churn Status],"Yes")/COUNTIF(Table1[MTN Device],Table1[[#This Row],[MTN Device]])</f>
        <v>0.3122923588039867</v>
      </c>
      <c r="Z617">
        <f>IF(Table1[[#This Row],[Customer Churn Status]]="Yes", 1, 0)</f>
        <v>0</v>
      </c>
      <c r="AA617" t="str">
        <f>IF(Table1[[#This Row],[Reasons for Churn]]= "No reason", "No Reason", "Churned")</f>
        <v>No Reason</v>
      </c>
      <c r="AB617" t="s">
        <v>1083</v>
      </c>
      <c r="AC617">
        <f t="shared" si="9"/>
        <v>70</v>
      </c>
    </row>
    <row r="618" spans="1:29" x14ac:dyDescent="0.25">
      <c r="A618" t="s">
        <v>712</v>
      </c>
      <c r="B618" t="s">
        <v>713</v>
      </c>
      <c r="C618" s="1">
        <v>45717</v>
      </c>
      <c r="D618">
        <v>19</v>
      </c>
      <c r="E618" t="str">
        <f>IF(Table1[[#This Row],[Age]]&lt;=19,"Teenager",
 IF(Table1[[#This Row],[Age]]&lt;=29,"Young Adult",
 IF(Table1[[#This Row],[Age]]&lt;=39,"Adult",
 IF(Table1[[#This Row],[Age]]&lt;=54,"Middle-Aged Adult",
 IF(Table1[[#This Row],[Age]]&lt;=64,"Pre-Retirement",
 "Senior/Retiree")))))</f>
        <v>Teenager</v>
      </c>
      <c r="F618" t="s">
        <v>192</v>
      </c>
      <c r="G618" t="e">
        <f>VLOOKUP(Table1[[#This Row],[State]],#REF!,2,FALSE)</f>
        <v>#REF!</v>
      </c>
      <c r="H618" t="s">
        <v>29</v>
      </c>
      <c r="I618">
        <f>COUNTIF(A:A,Table1[[#This Row],[Customer ID]])</f>
        <v>1</v>
      </c>
      <c r="J618" t="str">
        <f>IF(Table1[[#This Row],[Device Count]]&gt;1,"Multiple Devices", "Single Device")</f>
        <v>Single Device</v>
      </c>
      <c r="K618" t="s">
        <v>21</v>
      </c>
      <c r="L618" s="26">
        <v>4</v>
      </c>
      <c r="M618" t="s">
        <v>114</v>
      </c>
      <c r="N618">
        <v>10</v>
      </c>
      <c r="O6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18" t="s">
        <v>72</v>
      </c>
      <c r="Q618" s="2">
        <v>350</v>
      </c>
      <c r="R618">
        <v>19</v>
      </c>
      <c r="S618" s="3">
        <v>6650</v>
      </c>
      <c r="T618" s="3">
        <f>SUMIF(A:A,Table1[[#This Row],[Customer ID]],S:S)</f>
        <v>6650</v>
      </c>
      <c r="U618" s="3" t="str" cm="1">
        <f t="array" ref="U618">_xlfn.SWITCH(TRUE,
Table1[[#This Row],[Total user revenue]]&gt;=1500000,"High-Premium",
Table1[[#This Row],[Total user revenue]]&gt;=500000,"Premium",
Table1[[#This Row],[Total user revenue]]&gt;=100000,"Standard",
"Basic")</f>
        <v>Basic</v>
      </c>
      <c r="V618" s="32">
        <f>SUMIF(A:A,Table1[[#This Row],[Customer ID]],W:W)</f>
        <v>83.76</v>
      </c>
      <c r="W618">
        <v>83.76</v>
      </c>
      <c r="X618" t="s">
        <v>39</v>
      </c>
      <c r="Y618" s="6">
        <f>COUNTIFS(Table1[MTN Device],Table1[[#This Row],[MTN Device]],Table1[Customer Churn Status],"Yes")/COUNTIF(Table1[MTN Device],Table1[[#This Row],[MTN Device]])</f>
        <v>0.3122923588039867</v>
      </c>
      <c r="Z618">
        <f>IF(Table1[[#This Row],[Customer Churn Status]]="Yes", 1, 0)</f>
        <v>0</v>
      </c>
      <c r="AA618" t="str">
        <f>IF(Table1[[#This Row],[Reasons for Churn]]= "No reason", "No Reason", "Churned")</f>
        <v>No Reason</v>
      </c>
      <c r="AB618" t="s">
        <v>1083</v>
      </c>
      <c r="AC618">
        <f t="shared" si="9"/>
        <v>35</v>
      </c>
    </row>
    <row r="619" spans="1:29" x14ac:dyDescent="0.25">
      <c r="A619" t="s">
        <v>714</v>
      </c>
      <c r="B619" t="s">
        <v>715</v>
      </c>
      <c r="C619" s="1">
        <v>45689</v>
      </c>
      <c r="D619">
        <v>70</v>
      </c>
      <c r="E619" t="str">
        <f>IF(Table1[[#This Row],[Age]]&lt;=19,"Teenager",
 IF(Table1[[#This Row],[Age]]&lt;=29,"Young Adult",
 IF(Table1[[#This Row],[Age]]&lt;=39,"Adult",
 IF(Table1[[#This Row],[Age]]&lt;=54,"Middle-Aged Adult",
 IF(Table1[[#This Row],[Age]]&lt;=64,"Pre-Retirement",
 "Senior/Retiree")))))</f>
        <v>Senior/Retiree</v>
      </c>
      <c r="F619" t="s">
        <v>149</v>
      </c>
      <c r="G619" t="e">
        <f>VLOOKUP(Table1[[#This Row],[State]],#REF!,2,FALSE)</f>
        <v>#REF!</v>
      </c>
      <c r="H619" t="s">
        <v>20</v>
      </c>
      <c r="I619">
        <f>COUNTIF(A:A,Table1[[#This Row],[Customer ID]])</f>
        <v>3</v>
      </c>
      <c r="J619" t="str">
        <f>IF(Table1[[#This Row],[Device Count]]&gt;1,"Multiple Devices", "Single Device")</f>
        <v>Multiple Devices</v>
      </c>
      <c r="K619" t="s">
        <v>30</v>
      </c>
      <c r="L619" s="26">
        <v>2</v>
      </c>
      <c r="M619" t="s">
        <v>22</v>
      </c>
      <c r="N619">
        <v>29</v>
      </c>
      <c r="O6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19" t="s">
        <v>46</v>
      </c>
      <c r="Q619" s="2">
        <v>4500</v>
      </c>
      <c r="R619">
        <v>5</v>
      </c>
      <c r="S619" s="3">
        <v>22500</v>
      </c>
      <c r="T619" s="3">
        <f>SUMIF(A:A,Table1[[#This Row],[Customer ID]],S:S)</f>
        <v>290500</v>
      </c>
      <c r="U619" s="3" t="str" cm="1">
        <f t="array" ref="U619">_xlfn.SWITCH(TRUE,
Table1[[#This Row],[Total user revenue]]&gt;=1500000,"High-Premium",
Table1[[#This Row],[Total user revenue]]&gt;=500000,"Premium",
Table1[[#This Row],[Total user revenue]]&gt;=100000,"Standard",
"Basic")</f>
        <v>Standard</v>
      </c>
      <c r="V619" s="32">
        <f>SUMIF(A:A,Table1[[#This Row],[Customer ID]],W:W)</f>
        <v>381.45</v>
      </c>
      <c r="W619">
        <v>86.3</v>
      </c>
      <c r="X619" t="s">
        <v>39</v>
      </c>
      <c r="Y619" s="6">
        <f>COUNTIFS(Table1[MTN Device],Table1[[#This Row],[MTN Device]],Table1[Customer Churn Status],"Yes")/COUNTIF(Table1[MTN Device],Table1[[#This Row],[MTN Device]])</f>
        <v>0.30092592592592593</v>
      </c>
      <c r="Z619">
        <f>IF(Table1[[#This Row],[Customer Churn Status]]="Yes", 1, 0)</f>
        <v>0</v>
      </c>
      <c r="AA619" t="str">
        <f>IF(Table1[[#This Row],[Reasons for Churn]]= "No reason", "No Reason", "Churned")</f>
        <v>No Reason</v>
      </c>
      <c r="AB619" t="s">
        <v>1083</v>
      </c>
      <c r="AC619">
        <f t="shared" si="9"/>
        <v>65</v>
      </c>
    </row>
    <row r="620" spans="1:29" x14ac:dyDescent="0.25">
      <c r="A620" t="s">
        <v>714</v>
      </c>
      <c r="B620" t="s">
        <v>715</v>
      </c>
      <c r="C620" s="1">
        <v>45689</v>
      </c>
      <c r="D620">
        <v>70</v>
      </c>
      <c r="E620" t="str">
        <f>IF(Table1[[#This Row],[Age]]&lt;=19,"Teenager",
 IF(Table1[[#This Row],[Age]]&lt;=29,"Young Adult",
 IF(Table1[[#This Row],[Age]]&lt;=39,"Adult",
 IF(Table1[[#This Row],[Age]]&lt;=54,"Middle-Aged Adult",
 IF(Table1[[#This Row],[Age]]&lt;=64,"Pre-Retirement",
 "Senior/Retiree")))))</f>
        <v>Senior/Retiree</v>
      </c>
      <c r="F620" t="s">
        <v>149</v>
      </c>
      <c r="G620" t="e">
        <f>VLOOKUP(Table1[[#This Row],[State]],#REF!,2,FALSE)</f>
        <v>#REF!</v>
      </c>
      <c r="H620" t="s">
        <v>41</v>
      </c>
      <c r="I620">
        <f>COUNTIF(A:A,Table1[[#This Row],[Customer ID]])</f>
        <v>3</v>
      </c>
      <c r="J620" t="str">
        <f>IF(Table1[[#This Row],[Device Count]]&gt;1,"Multiple Devices", "Single Device")</f>
        <v>Multiple Devices</v>
      </c>
      <c r="K620" t="s">
        <v>30</v>
      </c>
      <c r="L620" s="26">
        <v>2</v>
      </c>
      <c r="M620" t="s">
        <v>22</v>
      </c>
      <c r="N620">
        <v>29</v>
      </c>
      <c r="O6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20" t="s">
        <v>62</v>
      </c>
      <c r="Q620" s="2">
        <v>24000</v>
      </c>
      <c r="R620">
        <v>11</v>
      </c>
      <c r="S620" s="3">
        <v>264000</v>
      </c>
      <c r="T620" s="3">
        <f>SUMIF(A:A,Table1[[#This Row],[Customer ID]],S:S)</f>
        <v>290500</v>
      </c>
      <c r="U620" s="3" t="str" cm="1">
        <f t="array" ref="U620">_xlfn.SWITCH(TRUE,
Table1[[#This Row],[Total user revenue]]&gt;=1500000,"High-Premium",
Table1[[#This Row],[Total user revenue]]&gt;=500000,"Premium",
Table1[[#This Row],[Total user revenue]]&gt;=100000,"Standard",
"Basic")</f>
        <v>Standard</v>
      </c>
      <c r="V620" s="32">
        <f>SUMIF(A:A,Table1[[#This Row],[Customer ID]],W:W)</f>
        <v>381.45</v>
      </c>
      <c r="W620">
        <v>183.46</v>
      </c>
      <c r="X620" t="s">
        <v>39</v>
      </c>
      <c r="Y620" s="6">
        <f>COUNTIFS(Table1[MTN Device],Table1[[#This Row],[MTN Device]],Table1[Customer Churn Status],"Yes")/COUNTIF(Table1[MTN Device],Table1[[#This Row],[MTN Device]])</f>
        <v>0.26754385964912281</v>
      </c>
      <c r="Z620">
        <f>IF(Table1[[#This Row],[Customer Churn Status]]="Yes", 1, 0)</f>
        <v>0</v>
      </c>
      <c r="AA620" t="str">
        <f>IF(Table1[[#This Row],[Reasons for Churn]]= "No reason", "No Reason", "Churned")</f>
        <v>No Reason</v>
      </c>
      <c r="AB620" t="s">
        <v>1083</v>
      </c>
      <c r="AC620">
        <f t="shared" si="9"/>
        <v>65</v>
      </c>
    </row>
    <row r="621" spans="1:29" x14ac:dyDescent="0.25">
      <c r="A621" t="s">
        <v>714</v>
      </c>
      <c r="B621" t="s">
        <v>715</v>
      </c>
      <c r="C621" s="1">
        <v>45689</v>
      </c>
      <c r="D621">
        <v>70</v>
      </c>
      <c r="E621" t="str">
        <f>IF(Table1[[#This Row],[Age]]&lt;=19,"Teenager",
 IF(Table1[[#This Row],[Age]]&lt;=29,"Young Adult",
 IF(Table1[[#This Row],[Age]]&lt;=39,"Adult",
 IF(Table1[[#This Row],[Age]]&lt;=54,"Middle-Aged Adult",
 IF(Table1[[#This Row],[Age]]&lt;=64,"Pre-Retirement",
 "Senior/Retiree")))))</f>
        <v>Senior/Retiree</v>
      </c>
      <c r="F621" t="s">
        <v>149</v>
      </c>
      <c r="G621" t="e">
        <f>VLOOKUP(Table1[[#This Row],[State]],#REF!,2,FALSE)</f>
        <v>#REF!</v>
      </c>
      <c r="H621" t="s">
        <v>29</v>
      </c>
      <c r="I621">
        <f>COUNTIF(A:A,Table1[[#This Row],[Customer ID]])</f>
        <v>3</v>
      </c>
      <c r="J621" t="str">
        <f>IF(Table1[[#This Row],[Device Count]]&gt;1,"Multiple Devices", "Single Device")</f>
        <v>Multiple Devices</v>
      </c>
      <c r="K621" t="s">
        <v>30</v>
      </c>
      <c r="L621" s="26">
        <v>2</v>
      </c>
      <c r="M621" t="s">
        <v>22</v>
      </c>
      <c r="N621">
        <v>29</v>
      </c>
      <c r="O6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21" t="s">
        <v>83</v>
      </c>
      <c r="Q621" s="2">
        <v>1000</v>
      </c>
      <c r="R621">
        <v>4</v>
      </c>
      <c r="S621" s="3">
        <v>4000</v>
      </c>
      <c r="T621" s="3">
        <f>SUMIF(A:A,Table1[[#This Row],[Customer ID]],S:S)</f>
        <v>290500</v>
      </c>
      <c r="U621" s="3" t="str" cm="1">
        <f t="array" ref="U621">_xlfn.SWITCH(TRUE,
Table1[[#This Row],[Total user revenue]]&gt;=1500000,"High-Premium",
Table1[[#This Row],[Total user revenue]]&gt;=500000,"Premium",
Table1[[#This Row],[Total user revenue]]&gt;=100000,"Standard",
"Basic")</f>
        <v>Standard</v>
      </c>
      <c r="V621" s="32">
        <f>SUMIF(A:A,Table1[[#This Row],[Customer ID]],W:W)</f>
        <v>381.45</v>
      </c>
      <c r="W621">
        <v>111.69</v>
      </c>
      <c r="X621" t="s">
        <v>39</v>
      </c>
      <c r="Y621" s="6">
        <f>COUNTIFS(Table1[MTN Device],Table1[[#This Row],[MTN Device]],Table1[Customer Churn Status],"Yes")/COUNTIF(Table1[MTN Device],Table1[[#This Row],[MTN Device]])</f>
        <v>0.3122923588039867</v>
      </c>
      <c r="Z621">
        <f>IF(Table1[[#This Row],[Customer Churn Status]]="Yes", 1, 0)</f>
        <v>0</v>
      </c>
      <c r="AA621" t="str">
        <f>IF(Table1[[#This Row],[Reasons for Churn]]= "No reason", "No Reason", "Churned")</f>
        <v>No Reason</v>
      </c>
      <c r="AB621" t="s">
        <v>1083</v>
      </c>
      <c r="AC621">
        <f t="shared" si="9"/>
        <v>65</v>
      </c>
    </row>
    <row r="622" spans="1:29" x14ac:dyDescent="0.25">
      <c r="A622" t="s">
        <v>716</v>
      </c>
      <c r="B622" t="s">
        <v>717</v>
      </c>
      <c r="C622" s="1">
        <v>45717</v>
      </c>
      <c r="D622">
        <v>56</v>
      </c>
      <c r="E622" t="str">
        <f>IF(Table1[[#This Row],[Age]]&lt;=19,"Teenager",
 IF(Table1[[#This Row],[Age]]&lt;=29,"Young Adult",
 IF(Table1[[#This Row],[Age]]&lt;=39,"Adult",
 IF(Table1[[#This Row],[Age]]&lt;=54,"Middle-Aged Adult",
 IF(Table1[[#This Row],[Age]]&lt;=64,"Pre-Retirement",
 "Senior/Retiree")))))</f>
        <v>Pre-Retirement</v>
      </c>
      <c r="F622" t="s">
        <v>54</v>
      </c>
      <c r="G622" t="e">
        <f>VLOOKUP(Table1[[#This Row],[State]],#REF!,2,FALSE)</f>
        <v>#REF!</v>
      </c>
      <c r="H622" t="s">
        <v>29</v>
      </c>
      <c r="I622">
        <f>COUNTIF(A:A,Table1[[#This Row],[Customer ID]])</f>
        <v>2</v>
      </c>
      <c r="J622" t="str">
        <f>IF(Table1[[#This Row],[Device Count]]&gt;1,"Multiple Devices", "Single Device")</f>
        <v>Multiple Devices</v>
      </c>
      <c r="K622" t="s">
        <v>21</v>
      </c>
      <c r="L622" s="26">
        <v>4</v>
      </c>
      <c r="M622" t="s">
        <v>114</v>
      </c>
      <c r="N622">
        <v>49</v>
      </c>
      <c r="O6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22" t="s">
        <v>40</v>
      </c>
      <c r="Q622" s="2">
        <v>500</v>
      </c>
      <c r="R622">
        <v>7</v>
      </c>
      <c r="S622" s="3">
        <v>3500</v>
      </c>
      <c r="T622" s="3">
        <f>SUMIF(A:A,Table1[[#This Row],[Customer ID]],S:S)</f>
        <v>23500</v>
      </c>
      <c r="U622" s="3" t="str" cm="1">
        <f t="array" ref="U622">_xlfn.SWITCH(TRUE,
Table1[[#This Row],[Total user revenue]]&gt;=1500000,"High-Premium",
Table1[[#This Row],[Total user revenue]]&gt;=500000,"Premium",
Table1[[#This Row],[Total user revenue]]&gt;=100000,"Standard",
"Basic")</f>
        <v>Basic</v>
      </c>
      <c r="V622" s="32">
        <f>SUMIF(A:A,Table1[[#This Row],[Customer ID]],W:W)</f>
        <v>57.56</v>
      </c>
      <c r="W622">
        <v>30.82</v>
      </c>
      <c r="X622" t="s">
        <v>39</v>
      </c>
      <c r="Y622" s="6">
        <f>COUNTIFS(Table1[MTN Device],Table1[[#This Row],[MTN Device]],Table1[Customer Churn Status],"Yes")/COUNTIF(Table1[MTN Device],Table1[[#This Row],[MTN Device]])</f>
        <v>0.3122923588039867</v>
      </c>
      <c r="Z622">
        <f>IF(Table1[[#This Row],[Customer Churn Status]]="Yes", 1, 0)</f>
        <v>0</v>
      </c>
      <c r="AA622" t="str">
        <f>IF(Table1[[#This Row],[Reasons for Churn]]= "No reason", "No Reason", "Churned")</f>
        <v>No Reason</v>
      </c>
      <c r="AB622" t="s">
        <v>1083</v>
      </c>
      <c r="AC622">
        <f t="shared" si="9"/>
        <v>20</v>
      </c>
    </row>
    <row r="623" spans="1:29" x14ac:dyDescent="0.25">
      <c r="A623" t="s">
        <v>716</v>
      </c>
      <c r="B623" t="s">
        <v>717</v>
      </c>
      <c r="C623" s="1">
        <v>45717</v>
      </c>
      <c r="D623">
        <v>56</v>
      </c>
      <c r="E623" t="str">
        <f>IF(Table1[[#This Row],[Age]]&lt;=19,"Teenager",
 IF(Table1[[#This Row],[Age]]&lt;=29,"Young Adult",
 IF(Table1[[#This Row],[Age]]&lt;=39,"Adult",
 IF(Table1[[#This Row],[Age]]&lt;=54,"Middle-Aged Adult",
 IF(Table1[[#This Row],[Age]]&lt;=64,"Pre-Retirement",
 "Senior/Retiree")))))</f>
        <v>Pre-Retirement</v>
      </c>
      <c r="F623" t="s">
        <v>54</v>
      </c>
      <c r="G623" t="e">
        <f>VLOOKUP(Table1[[#This Row],[State]],#REF!,2,FALSE)</f>
        <v>#REF!</v>
      </c>
      <c r="H623" t="s">
        <v>36</v>
      </c>
      <c r="I623">
        <f>COUNTIF(A:A,Table1[[#This Row],[Customer ID]])</f>
        <v>2</v>
      </c>
      <c r="J623" t="str">
        <f>IF(Table1[[#This Row],[Device Count]]&gt;1,"Multiple Devices", "Single Device")</f>
        <v>Multiple Devices</v>
      </c>
      <c r="K623" t="s">
        <v>21</v>
      </c>
      <c r="L623" s="26">
        <v>4</v>
      </c>
      <c r="M623" t="s">
        <v>114</v>
      </c>
      <c r="N623">
        <v>49</v>
      </c>
      <c r="O6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23" t="s">
        <v>38</v>
      </c>
      <c r="Q623" s="2">
        <v>20000</v>
      </c>
      <c r="R623">
        <v>1</v>
      </c>
      <c r="S623" s="3">
        <v>20000</v>
      </c>
      <c r="T623" s="3">
        <f>SUMIF(A:A,Table1[[#This Row],[Customer ID]],S:S)</f>
        <v>23500</v>
      </c>
      <c r="U623" s="3" t="str" cm="1">
        <f t="array" ref="U623">_xlfn.SWITCH(TRUE,
Table1[[#This Row],[Total user revenue]]&gt;=1500000,"High-Premium",
Table1[[#This Row],[Total user revenue]]&gt;=500000,"Premium",
Table1[[#This Row],[Total user revenue]]&gt;=100000,"Standard",
"Basic")</f>
        <v>Basic</v>
      </c>
      <c r="V623" s="32">
        <f>SUMIF(A:A,Table1[[#This Row],[Customer ID]],W:W)</f>
        <v>57.56</v>
      </c>
      <c r="W623">
        <v>26.74</v>
      </c>
      <c r="X623" t="s">
        <v>39</v>
      </c>
      <c r="Y623" s="6">
        <f>COUNTIFS(Table1[MTN Device],Table1[[#This Row],[MTN Device]],Table1[Customer Churn Status],"Yes")/COUNTIF(Table1[MTN Device],Table1[[#This Row],[MTN Device]])</f>
        <v>0.27947598253275108</v>
      </c>
      <c r="Z623">
        <f>IF(Table1[[#This Row],[Customer Churn Status]]="Yes", 1, 0)</f>
        <v>0</v>
      </c>
      <c r="AA623" t="str">
        <f>IF(Table1[[#This Row],[Reasons for Churn]]= "No reason", "No Reason", "Churned")</f>
        <v>No Reason</v>
      </c>
      <c r="AB623" t="s">
        <v>1083</v>
      </c>
      <c r="AC623">
        <f t="shared" si="9"/>
        <v>20</v>
      </c>
    </row>
    <row r="624" spans="1:29" x14ac:dyDescent="0.25">
      <c r="A624" t="s">
        <v>718</v>
      </c>
      <c r="B624" t="s">
        <v>719</v>
      </c>
      <c r="C624" s="1">
        <v>45658</v>
      </c>
      <c r="D624">
        <v>45</v>
      </c>
      <c r="E624" t="str">
        <f>IF(Table1[[#This Row],[Age]]&lt;=19,"Teenager",
 IF(Table1[[#This Row],[Age]]&lt;=29,"Young Adult",
 IF(Table1[[#This Row],[Age]]&lt;=39,"Adult",
 IF(Table1[[#This Row],[Age]]&lt;=54,"Middle-Aged Adult",
 IF(Table1[[#This Row],[Age]]&lt;=64,"Pre-Retirement",
 "Senior/Retiree")))))</f>
        <v>Middle-Aged Adult</v>
      </c>
      <c r="F624" t="s">
        <v>113</v>
      </c>
      <c r="G624" t="e">
        <f>VLOOKUP(Table1[[#This Row],[State]],#REF!,2,FALSE)</f>
        <v>#REF!</v>
      </c>
      <c r="H624" t="s">
        <v>20</v>
      </c>
      <c r="I624">
        <f>COUNTIF(A:A,Table1[[#This Row],[Customer ID]])</f>
        <v>2</v>
      </c>
      <c r="J624" t="str">
        <f>IF(Table1[[#This Row],[Device Count]]&gt;1,"Multiple Devices", "Single Device")</f>
        <v>Multiple Devices</v>
      </c>
      <c r="K624" t="s">
        <v>21</v>
      </c>
      <c r="L624" s="26">
        <v>3</v>
      </c>
      <c r="M624" t="s">
        <v>50</v>
      </c>
      <c r="N624">
        <v>44</v>
      </c>
      <c r="O6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24" t="s">
        <v>23</v>
      </c>
      <c r="Q624" s="2">
        <v>35000</v>
      </c>
      <c r="R624">
        <v>12</v>
      </c>
      <c r="S624" s="3">
        <v>420000</v>
      </c>
      <c r="T624" s="3">
        <f>SUMIF(A:A,Table1[[#This Row],[Customer ID]],S:S)</f>
        <v>900000</v>
      </c>
      <c r="U624" s="3" t="str" cm="1">
        <f t="array" ref="U624">_xlfn.SWITCH(TRUE,
Table1[[#This Row],[Total user revenue]]&gt;=1500000,"High-Premium",
Table1[[#This Row],[Total user revenue]]&gt;=500000,"Premium",
Table1[[#This Row],[Total user revenue]]&gt;=100000,"Standard",
"Basic")</f>
        <v>Premium</v>
      </c>
      <c r="V624" s="32">
        <f>SUMIF(A:A,Table1[[#This Row],[Customer ID]],W:W)</f>
        <v>313.05</v>
      </c>
      <c r="W624">
        <v>142.55000000000001</v>
      </c>
      <c r="X624" t="s">
        <v>24</v>
      </c>
      <c r="Y624" s="6">
        <f>COUNTIFS(Table1[MTN Device],Table1[[#This Row],[MTN Device]],Table1[Customer Churn Status],"Yes")/COUNTIF(Table1[MTN Device],Table1[[#This Row],[MTN Device]])</f>
        <v>0.30092592592592593</v>
      </c>
      <c r="Z624">
        <f>IF(Table1[[#This Row],[Customer Churn Status]]="Yes", 1, 0)</f>
        <v>1</v>
      </c>
      <c r="AA624" t="str">
        <f>IF(Table1[[#This Row],[Reasons for Churn]]= "No reason", "No Reason", "Churned")</f>
        <v>Churned</v>
      </c>
      <c r="AB624" t="s">
        <v>32</v>
      </c>
      <c r="AC624">
        <f t="shared" si="9"/>
        <v>40</v>
      </c>
    </row>
    <row r="625" spans="1:29" x14ac:dyDescent="0.25">
      <c r="A625" t="s">
        <v>718</v>
      </c>
      <c r="B625" t="s">
        <v>719</v>
      </c>
      <c r="C625" s="1">
        <v>45658</v>
      </c>
      <c r="D625">
        <v>45</v>
      </c>
      <c r="E625" t="str">
        <f>IF(Table1[[#This Row],[Age]]&lt;=19,"Teenager",
 IF(Table1[[#This Row],[Age]]&lt;=29,"Young Adult",
 IF(Table1[[#This Row],[Age]]&lt;=39,"Adult",
 IF(Table1[[#This Row],[Age]]&lt;=54,"Middle-Aged Adult",
 IF(Table1[[#This Row],[Age]]&lt;=64,"Pre-Retirement",
 "Senior/Retiree")))))</f>
        <v>Middle-Aged Adult</v>
      </c>
      <c r="F625" t="s">
        <v>113</v>
      </c>
      <c r="G625" t="e">
        <f>VLOOKUP(Table1[[#This Row],[State]],#REF!,2,FALSE)</f>
        <v>#REF!</v>
      </c>
      <c r="H625" t="s">
        <v>36</v>
      </c>
      <c r="I625">
        <f>COUNTIF(A:A,Table1[[#This Row],[Customer ID]])</f>
        <v>2</v>
      </c>
      <c r="J625" t="str">
        <f>IF(Table1[[#This Row],[Device Count]]&gt;1,"Multiple Devices", "Single Device")</f>
        <v>Multiple Devices</v>
      </c>
      <c r="K625" t="s">
        <v>21</v>
      </c>
      <c r="L625" s="26">
        <v>3</v>
      </c>
      <c r="M625" t="s">
        <v>50</v>
      </c>
      <c r="N625">
        <v>44</v>
      </c>
      <c r="O6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25" t="s">
        <v>65</v>
      </c>
      <c r="Q625" s="2">
        <v>30000</v>
      </c>
      <c r="R625">
        <v>16</v>
      </c>
      <c r="S625" s="3">
        <v>480000</v>
      </c>
      <c r="T625" s="3">
        <f>SUMIF(A:A,Table1[[#This Row],[Customer ID]],S:S)</f>
        <v>900000</v>
      </c>
      <c r="U625" s="3" t="str" cm="1">
        <f t="array" ref="U625">_xlfn.SWITCH(TRUE,
Table1[[#This Row],[Total user revenue]]&gt;=1500000,"High-Premium",
Table1[[#This Row],[Total user revenue]]&gt;=500000,"Premium",
Table1[[#This Row],[Total user revenue]]&gt;=100000,"Standard",
"Basic")</f>
        <v>Premium</v>
      </c>
      <c r="V625" s="32">
        <f>SUMIF(A:A,Table1[[#This Row],[Customer ID]],W:W)</f>
        <v>313.05</v>
      </c>
      <c r="W625">
        <v>170.5</v>
      </c>
      <c r="X625" t="s">
        <v>24</v>
      </c>
      <c r="Y625" s="6">
        <f>COUNTIFS(Table1[MTN Device],Table1[[#This Row],[MTN Device]],Table1[Customer Churn Status],"Yes")/COUNTIF(Table1[MTN Device],Table1[[#This Row],[MTN Device]])</f>
        <v>0.27947598253275108</v>
      </c>
      <c r="Z625">
        <f>IF(Table1[[#This Row],[Customer Churn Status]]="Yes", 1, 0)</f>
        <v>1</v>
      </c>
      <c r="AA625" t="str">
        <f>IF(Table1[[#This Row],[Reasons for Churn]]= "No reason", "No Reason", "Churned")</f>
        <v>Churned</v>
      </c>
      <c r="AB625" t="s">
        <v>32</v>
      </c>
      <c r="AC625">
        <f t="shared" si="9"/>
        <v>40</v>
      </c>
    </row>
    <row r="626" spans="1:29" x14ac:dyDescent="0.25">
      <c r="A626" t="s">
        <v>720</v>
      </c>
      <c r="B626" t="s">
        <v>721</v>
      </c>
      <c r="C626" s="1">
        <v>45658</v>
      </c>
      <c r="D626">
        <v>33</v>
      </c>
      <c r="E626" t="str">
        <f>IF(Table1[[#This Row],[Age]]&lt;=19,"Teenager",
 IF(Table1[[#This Row],[Age]]&lt;=29,"Young Adult",
 IF(Table1[[#This Row],[Age]]&lt;=39,"Adult",
 IF(Table1[[#This Row],[Age]]&lt;=54,"Middle-Aged Adult",
 IF(Table1[[#This Row],[Age]]&lt;=64,"Pre-Retirement",
 "Senior/Retiree")))))</f>
        <v>Adult</v>
      </c>
      <c r="F626" t="s">
        <v>28</v>
      </c>
      <c r="G626" t="e">
        <f>VLOOKUP(Table1[[#This Row],[State]],#REF!,2,FALSE)</f>
        <v>#REF!</v>
      </c>
      <c r="H626" t="s">
        <v>36</v>
      </c>
      <c r="I626">
        <f>COUNTIF(A:A,Table1[[#This Row],[Customer ID]])</f>
        <v>1</v>
      </c>
      <c r="J626" t="str">
        <f>IF(Table1[[#This Row],[Device Count]]&gt;1,"Multiple Devices", "Single Device")</f>
        <v>Single Device</v>
      </c>
      <c r="K626" t="s">
        <v>21</v>
      </c>
      <c r="L626" s="26">
        <v>4</v>
      </c>
      <c r="M626" t="s">
        <v>114</v>
      </c>
      <c r="N626">
        <v>15</v>
      </c>
      <c r="O6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26" t="s">
        <v>105</v>
      </c>
      <c r="Q626" s="2">
        <v>75000</v>
      </c>
      <c r="R626">
        <v>7</v>
      </c>
      <c r="S626" s="3">
        <v>525000</v>
      </c>
      <c r="T626" s="3">
        <f>SUMIF(A:A,Table1[[#This Row],[Customer ID]],S:S)</f>
        <v>525000</v>
      </c>
      <c r="U626" s="3" t="str" cm="1">
        <f t="array" ref="U626">_xlfn.SWITCH(TRUE,
Table1[[#This Row],[Total user revenue]]&gt;=1500000,"High-Premium",
Table1[[#This Row],[Total user revenue]]&gt;=500000,"Premium",
Table1[[#This Row],[Total user revenue]]&gt;=100000,"Standard",
"Basic")</f>
        <v>Premium</v>
      </c>
      <c r="V626" s="32">
        <f>SUMIF(A:A,Table1[[#This Row],[Customer ID]],W:W)</f>
        <v>44.9</v>
      </c>
      <c r="W626">
        <v>44.9</v>
      </c>
      <c r="X626" t="s">
        <v>39</v>
      </c>
      <c r="Y626" s="6">
        <f>COUNTIFS(Table1[MTN Device],Table1[[#This Row],[MTN Device]],Table1[Customer Churn Status],"Yes")/COUNTIF(Table1[MTN Device],Table1[[#This Row],[MTN Device]])</f>
        <v>0.27947598253275108</v>
      </c>
      <c r="Z626">
        <f>IF(Table1[[#This Row],[Customer Churn Status]]="Yes", 1, 0)</f>
        <v>0</v>
      </c>
      <c r="AA626" t="str">
        <f>IF(Table1[[#This Row],[Reasons for Churn]]= "No reason", "No Reason", "Churned")</f>
        <v>No Reason</v>
      </c>
      <c r="AB626" t="s">
        <v>1083</v>
      </c>
      <c r="AC626">
        <f t="shared" si="9"/>
        <v>25</v>
      </c>
    </row>
    <row r="627" spans="1:29" x14ac:dyDescent="0.25">
      <c r="A627" t="s">
        <v>722</v>
      </c>
      <c r="B627" t="s">
        <v>723</v>
      </c>
      <c r="C627" s="1">
        <v>45689</v>
      </c>
      <c r="D627">
        <v>24</v>
      </c>
      <c r="E627" t="str">
        <f>IF(Table1[[#This Row],[Age]]&lt;=19,"Teenager",
 IF(Table1[[#This Row],[Age]]&lt;=29,"Young Adult",
 IF(Table1[[#This Row],[Age]]&lt;=39,"Adult",
 IF(Table1[[#This Row],[Age]]&lt;=54,"Middle-Aged Adult",
 IF(Table1[[#This Row],[Age]]&lt;=64,"Pre-Retirement",
 "Senior/Retiree")))))</f>
        <v>Young Adult</v>
      </c>
      <c r="F627" t="s">
        <v>131</v>
      </c>
      <c r="G627" t="e">
        <f>VLOOKUP(Table1[[#This Row],[State]],#REF!,2,FALSE)</f>
        <v>#REF!</v>
      </c>
      <c r="H627" t="s">
        <v>29</v>
      </c>
      <c r="I627">
        <f>COUNTIF(A:A,Table1[[#This Row],[Customer ID]])</f>
        <v>1</v>
      </c>
      <c r="J627" t="str">
        <f>IF(Table1[[#This Row],[Device Count]]&gt;1,"Multiple Devices", "Single Device")</f>
        <v>Single Device</v>
      </c>
      <c r="K627" t="s">
        <v>30</v>
      </c>
      <c r="L627" s="26">
        <v>3</v>
      </c>
      <c r="M627" t="s">
        <v>50</v>
      </c>
      <c r="N627">
        <v>56</v>
      </c>
      <c r="O6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27" t="s">
        <v>87</v>
      </c>
      <c r="Q627" s="2">
        <v>7500</v>
      </c>
      <c r="R627">
        <v>20</v>
      </c>
      <c r="S627" s="3">
        <v>150000</v>
      </c>
      <c r="T627" s="3">
        <f>SUMIF(A:A,Table1[[#This Row],[Customer ID]],S:S)</f>
        <v>150000</v>
      </c>
      <c r="U627" s="3" t="str" cm="1">
        <f t="array" ref="U627">_xlfn.SWITCH(TRUE,
Table1[[#This Row],[Total user revenue]]&gt;=1500000,"High-Premium",
Table1[[#This Row],[Total user revenue]]&gt;=500000,"Premium",
Table1[[#This Row],[Total user revenue]]&gt;=100000,"Standard",
"Basic")</f>
        <v>Standard</v>
      </c>
      <c r="V627" s="32">
        <f>SUMIF(A:A,Table1[[#This Row],[Customer ID]],W:W)</f>
        <v>155.35</v>
      </c>
      <c r="W627">
        <v>155.35</v>
      </c>
      <c r="X627" t="s">
        <v>39</v>
      </c>
      <c r="Y627" s="6">
        <f>COUNTIFS(Table1[MTN Device],Table1[[#This Row],[MTN Device]],Table1[Customer Churn Status],"Yes")/COUNTIF(Table1[MTN Device],Table1[[#This Row],[MTN Device]])</f>
        <v>0.3122923588039867</v>
      </c>
      <c r="Z627">
        <f>IF(Table1[[#This Row],[Customer Churn Status]]="Yes", 1, 0)</f>
        <v>0</v>
      </c>
      <c r="AA627" t="str">
        <f>IF(Table1[[#This Row],[Reasons for Churn]]= "No reason", "No Reason", "Churned")</f>
        <v>No Reason</v>
      </c>
      <c r="AB627" t="s">
        <v>1083</v>
      </c>
      <c r="AC627">
        <f t="shared" si="9"/>
        <v>40</v>
      </c>
    </row>
    <row r="628" spans="1:29" x14ac:dyDescent="0.25">
      <c r="A628" t="s">
        <v>724</v>
      </c>
      <c r="B628" t="s">
        <v>725</v>
      </c>
      <c r="C628" s="1">
        <v>45658</v>
      </c>
      <c r="D628">
        <v>56</v>
      </c>
      <c r="E628" t="str">
        <f>IF(Table1[[#This Row],[Age]]&lt;=19,"Teenager",
 IF(Table1[[#This Row],[Age]]&lt;=29,"Young Adult",
 IF(Table1[[#This Row],[Age]]&lt;=39,"Adult",
 IF(Table1[[#This Row],[Age]]&lt;=54,"Middle-Aged Adult",
 IF(Table1[[#This Row],[Age]]&lt;=64,"Pre-Retirement",
 "Senior/Retiree")))))</f>
        <v>Pre-Retirement</v>
      </c>
      <c r="F628" t="s">
        <v>82</v>
      </c>
      <c r="G628" t="e">
        <f>VLOOKUP(Table1[[#This Row],[State]],#REF!,2,FALSE)</f>
        <v>#REF!</v>
      </c>
      <c r="H628" t="s">
        <v>20</v>
      </c>
      <c r="I628">
        <f>COUNTIF(A:A,Table1[[#This Row],[Customer ID]])</f>
        <v>1</v>
      </c>
      <c r="J628" t="str">
        <f>IF(Table1[[#This Row],[Device Count]]&gt;1,"Multiple Devices", "Single Device")</f>
        <v>Single Device</v>
      </c>
      <c r="K628" t="s">
        <v>21</v>
      </c>
      <c r="L628" s="26">
        <v>4</v>
      </c>
      <c r="M628" t="s">
        <v>114</v>
      </c>
      <c r="N628">
        <v>34</v>
      </c>
      <c r="O6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28" t="s">
        <v>23</v>
      </c>
      <c r="Q628" s="2">
        <v>35000</v>
      </c>
      <c r="R628">
        <v>2</v>
      </c>
      <c r="S628" s="3">
        <v>70000</v>
      </c>
      <c r="T628" s="3">
        <f>SUMIF(A:A,Table1[[#This Row],[Customer ID]],S:S)</f>
        <v>70000</v>
      </c>
      <c r="U628" s="3" t="str" cm="1">
        <f t="array" ref="U628">_xlfn.SWITCH(TRUE,
Table1[[#This Row],[Total user revenue]]&gt;=1500000,"High-Premium",
Table1[[#This Row],[Total user revenue]]&gt;=500000,"Premium",
Table1[[#This Row],[Total user revenue]]&gt;=100000,"Standard",
"Basic")</f>
        <v>Basic</v>
      </c>
      <c r="V628" s="32">
        <f>SUMIF(A:A,Table1[[#This Row],[Customer ID]],W:W)</f>
        <v>196.77</v>
      </c>
      <c r="W628">
        <v>196.77</v>
      </c>
      <c r="X628" t="s">
        <v>39</v>
      </c>
      <c r="Y628" s="6">
        <f>COUNTIFS(Table1[MTN Device],Table1[[#This Row],[MTN Device]],Table1[Customer Churn Status],"Yes")/COUNTIF(Table1[MTN Device],Table1[[#This Row],[MTN Device]])</f>
        <v>0.30092592592592593</v>
      </c>
      <c r="Z628">
        <f>IF(Table1[[#This Row],[Customer Churn Status]]="Yes", 1, 0)</f>
        <v>0</v>
      </c>
      <c r="AA628" t="str">
        <f>IF(Table1[[#This Row],[Reasons for Churn]]= "No reason", "No Reason", "Churned")</f>
        <v>No Reason</v>
      </c>
      <c r="AB628" t="s">
        <v>1083</v>
      </c>
      <c r="AC628">
        <f t="shared" si="9"/>
        <v>30</v>
      </c>
    </row>
    <row r="629" spans="1:29" x14ac:dyDescent="0.25">
      <c r="A629" t="s">
        <v>726</v>
      </c>
      <c r="B629" t="s">
        <v>727</v>
      </c>
      <c r="C629" s="1">
        <v>45689</v>
      </c>
      <c r="D629">
        <v>22</v>
      </c>
      <c r="E629" t="str">
        <f>IF(Table1[[#This Row],[Age]]&lt;=19,"Teenager",
 IF(Table1[[#This Row],[Age]]&lt;=29,"Young Adult",
 IF(Table1[[#This Row],[Age]]&lt;=39,"Adult",
 IF(Table1[[#This Row],[Age]]&lt;=54,"Middle-Aged Adult",
 IF(Table1[[#This Row],[Age]]&lt;=64,"Pre-Retirement",
 "Senior/Retiree")))))</f>
        <v>Young Adult</v>
      </c>
      <c r="F629" t="s">
        <v>121</v>
      </c>
      <c r="G629" t="e">
        <f>VLOOKUP(Table1[[#This Row],[State]],#REF!,2,FALSE)</f>
        <v>#REF!</v>
      </c>
      <c r="H629" t="s">
        <v>29</v>
      </c>
      <c r="I629">
        <f>COUNTIF(A:A,Table1[[#This Row],[Customer ID]])</f>
        <v>2</v>
      </c>
      <c r="J629" t="str">
        <f>IF(Table1[[#This Row],[Device Count]]&gt;1,"Multiple Devices", "Single Device")</f>
        <v>Multiple Devices</v>
      </c>
      <c r="K629" t="s">
        <v>30</v>
      </c>
      <c r="L629" s="26">
        <v>3</v>
      </c>
      <c r="M629" t="s">
        <v>50</v>
      </c>
      <c r="N629">
        <v>29</v>
      </c>
      <c r="O6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29" t="s">
        <v>87</v>
      </c>
      <c r="Q629" s="2">
        <v>7500</v>
      </c>
      <c r="R629">
        <v>2</v>
      </c>
      <c r="S629" s="3">
        <v>15000</v>
      </c>
      <c r="T629" s="3">
        <f>SUMIF(A:A,Table1[[#This Row],[Customer ID]],S:S)</f>
        <v>375000</v>
      </c>
      <c r="U629" s="3" t="str" cm="1">
        <f t="array" ref="U629">_xlfn.SWITCH(TRUE,
Table1[[#This Row],[Total user revenue]]&gt;=1500000,"High-Premium",
Table1[[#This Row],[Total user revenue]]&gt;=500000,"Premium",
Table1[[#This Row],[Total user revenue]]&gt;=100000,"Standard",
"Basic")</f>
        <v>Standard</v>
      </c>
      <c r="V629" s="32">
        <f>SUMIF(A:A,Table1[[#This Row],[Customer ID]],W:W)</f>
        <v>240.02</v>
      </c>
      <c r="W629">
        <v>59.24</v>
      </c>
      <c r="X629" t="s">
        <v>39</v>
      </c>
      <c r="Y629" s="6">
        <f>COUNTIFS(Table1[MTN Device],Table1[[#This Row],[MTN Device]],Table1[Customer Churn Status],"Yes")/COUNTIF(Table1[MTN Device],Table1[[#This Row],[MTN Device]])</f>
        <v>0.3122923588039867</v>
      </c>
      <c r="Z629">
        <f>IF(Table1[[#This Row],[Customer Churn Status]]="Yes", 1, 0)</f>
        <v>0</v>
      </c>
      <c r="AA629" t="str">
        <f>IF(Table1[[#This Row],[Reasons for Churn]]= "No reason", "No Reason", "Churned")</f>
        <v>No Reason</v>
      </c>
      <c r="AB629" t="s">
        <v>1083</v>
      </c>
      <c r="AC629">
        <f t="shared" si="9"/>
        <v>40</v>
      </c>
    </row>
    <row r="630" spans="1:29" x14ac:dyDescent="0.25">
      <c r="A630" t="s">
        <v>726</v>
      </c>
      <c r="B630" t="s">
        <v>727</v>
      </c>
      <c r="C630" s="1">
        <v>45689</v>
      </c>
      <c r="D630">
        <v>22</v>
      </c>
      <c r="E630" t="str">
        <f>IF(Table1[[#This Row],[Age]]&lt;=19,"Teenager",
 IF(Table1[[#This Row],[Age]]&lt;=29,"Young Adult",
 IF(Table1[[#This Row],[Age]]&lt;=39,"Adult",
 IF(Table1[[#This Row],[Age]]&lt;=54,"Middle-Aged Adult",
 IF(Table1[[#This Row],[Age]]&lt;=64,"Pre-Retirement",
 "Senior/Retiree")))))</f>
        <v>Young Adult</v>
      </c>
      <c r="F630" t="s">
        <v>121</v>
      </c>
      <c r="G630" t="e">
        <f>VLOOKUP(Table1[[#This Row],[State]],#REF!,2,FALSE)</f>
        <v>#REF!</v>
      </c>
      <c r="H630" t="s">
        <v>41</v>
      </c>
      <c r="I630">
        <f>COUNTIF(A:A,Table1[[#This Row],[Customer ID]])</f>
        <v>2</v>
      </c>
      <c r="J630" t="str">
        <f>IF(Table1[[#This Row],[Device Count]]&gt;1,"Multiple Devices", "Single Device")</f>
        <v>Multiple Devices</v>
      </c>
      <c r="K630" t="s">
        <v>30</v>
      </c>
      <c r="L630" s="26">
        <v>3</v>
      </c>
      <c r="M630" t="s">
        <v>50</v>
      </c>
      <c r="N630">
        <v>29</v>
      </c>
      <c r="O6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30" t="s">
        <v>62</v>
      </c>
      <c r="Q630" s="2">
        <v>24000</v>
      </c>
      <c r="R630">
        <v>15</v>
      </c>
      <c r="S630" s="3">
        <v>360000</v>
      </c>
      <c r="T630" s="3">
        <f>SUMIF(A:A,Table1[[#This Row],[Customer ID]],S:S)</f>
        <v>375000</v>
      </c>
      <c r="U630" s="3" t="str" cm="1">
        <f t="array" ref="U630">_xlfn.SWITCH(TRUE,
Table1[[#This Row],[Total user revenue]]&gt;=1500000,"High-Premium",
Table1[[#This Row],[Total user revenue]]&gt;=500000,"Premium",
Table1[[#This Row],[Total user revenue]]&gt;=100000,"Standard",
"Basic")</f>
        <v>Standard</v>
      </c>
      <c r="V630" s="32">
        <f>SUMIF(A:A,Table1[[#This Row],[Customer ID]],W:W)</f>
        <v>240.02</v>
      </c>
      <c r="W630">
        <v>180.78</v>
      </c>
      <c r="X630" t="s">
        <v>39</v>
      </c>
      <c r="Y630" s="6">
        <f>COUNTIFS(Table1[MTN Device],Table1[[#This Row],[MTN Device]],Table1[Customer Churn Status],"Yes")/COUNTIF(Table1[MTN Device],Table1[[#This Row],[MTN Device]])</f>
        <v>0.26754385964912281</v>
      </c>
      <c r="Z630">
        <f>IF(Table1[[#This Row],[Customer Churn Status]]="Yes", 1, 0)</f>
        <v>0</v>
      </c>
      <c r="AA630" t="str">
        <f>IF(Table1[[#This Row],[Reasons for Churn]]= "No reason", "No Reason", "Churned")</f>
        <v>No Reason</v>
      </c>
      <c r="AB630" t="s">
        <v>1083</v>
      </c>
      <c r="AC630">
        <f t="shared" si="9"/>
        <v>40</v>
      </c>
    </row>
    <row r="631" spans="1:29" x14ac:dyDescent="0.25">
      <c r="A631" t="s">
        <v>728</v>
      </c>
      <c r="B631" t="s">
        <v>729</v>
      </c>
      <c r="C631" s="1">
        <v>45689</v>
      </c>
      <c r="D631">
        <v>27</v>
      </c>
      <c r="E631" t="str">
        <f>IF(Table1[[#This Row],[Age]]&lt;=19,"Teenager",
 IF(Table1[[#This Row],[Age]]&lt;=29,"Young Adult",
 IF(Table1[[#This Row],[Age]]&lt;=39,"Adult",
 IF(Table1[[#This Row],[Age]]&lt;=54,"Middle-Aged Adult",
 IF(Table1[[#This Row],[Age]]&lt;=64,"Pre-Retirement",
 "Senior/Retiree")))))</f>
        <v>Young Adult</v>
      </c>
      <c r="F631" t="s">
        <v>189</v>
      </c>
      <c r="G631" t="e">
        <f>VLOOKUP(Table1[[#This Row],[State]],#REF!,2,FALSE)</f>
        <v>#REF!</v>
      </c>
      <c r="H631" t="s">
        <v>41</v>
      </c>
      <c r="I631">
        <f>COUNTIF(A:A,Table1[[#This Row],[Customer ID]])</f>
        <v>2</v>
      </c>
      <c r="J631" t="str">
        <f>IF(Table1[[#This Row],[Device Count]]&gt;1,"Multiple Devices", "Single Device")</f>
        <v>Multiple Devices</v>
      </c>
      <c r="K631" t="s">
        <v>21</v>
      </c>
      <c r="L631" s="26">
        <v>4</v>
      </c>
      <c r="M631" t="s">
        <v>114</v>
      </c>
      <c r="N631">
        <v>12</v>
      </c>
      <c r="O6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31" t="s">
        <v>71</v>
      </c>
      <c r="Q631" s="2">
        <v>14500</v>
      </c>
      <c r="R631">
        <v>7</v>
      </c>
      <c r="S631" s="3">
        <v>101500</v>
      </c>
      <c r="T631" s="3">
        <f>SUMIF(A:A,Table1[[#This Row],[Customer ID]],S:S)</f>
        <v>162000</v>
      </c>
      <c r="U631" s="3" t="str" cm="1">
        <f t="array" ref="U631">_xlfn.SWITCH(TRUE,
Table1[[#This Row],[Total user revenue]]&gt;=1500000,"High-Premium",
Table1[[#This Row],[Total user revenue]]&gt;=500000,"Premium",
Table1[[#This Row],[Total user revenue]]&gt;=100000,"Standard",
"Basic")</f>
        <v>Standard</v>
      </c>
      <c r="V631" s="32">
        <f>SUMIF(A:A,Table1[[#This Row],[Customer ID]],W:W)</f>
        <v>136.76</v>
      </c>
      <c r="W631">
        <v>118.27</v>
      </c>
      <c r="X631" t="s">
        <v>39</v>
      </c>
      <c r="Y631" s="6">
        <f>COUNTIFS(Table1[MTN Device],Table1[[#This Row],[MTN Device]],Table1[Customer Churn Status],"Yes")/COUNTIF(Table1[MTN Device],Table1[[#This Row],[MTN Device]])</f>
        <v>0.26754385964912281</v>
      </c>
      <c r="Z631">
        <f>IF(Table1[[#This Row],[Customer Churn Status]]="Yes", 1, 0)</f>
        <v>0</v>
      </c>
      <c r="AA631" t="str">
        <f>IF(Table1[[#This Row],[Reasons for Churn]]= "No reason", "No Reason", "Churned")</f>
        <v>No Reason</v>
      </c>
      <c r="AB631" t="s">
        <v>1083</v>
      </c>
      <c r="AC631">
        <f t="shared" si="9"/>
        <v>35</v>
      </c>
    </row>
    <row r="632" spans="1:29" x14ac:dyDescent="0.25">
      <c r="A632" t="s">
        <v>728</v>
      </c>
      <c r="B632" t="s">
        <v>729</v>
      </c>
      <c r="C632" s="1">
        <v>45689</v>
      </c>
      <c r="D632">
        <v>27</v>
      </c>
      <c r="E632" t="str">
        <f>IF(Table1[[#This Row],[Age]]&lt;=19,"Teenager",
 IF(Table1[[#This Row],[Age]]&lt;=29,"Young Adult",
 IF(Table1[[#This Row],[Age]]&lt;=39,"Adult",
 IF(Table1[[#This Row],[Age]]&lt;=54,"Middle-Aged Adult",
 IF(Table1[[#This Row],[Age]]&lt;=64,"Pre-Retirement",
 "Senior/Retiree")))))</f>
        <v>Young Adult</v>
      </c>
      <c r="F632" t="s">
        <v>189</v>
      </c>
      <c r="G632" t="e">
        <f>VLOOKUP(Table1[[#This Row],[State]],#REF!,2,FALSE)</f>
        <v>#REF!</v>
      </c>
      <c r="H632" t="s">
        <v>29</v>
      </c>
      <c r="I632">
        <f>COUNTIF(A:A,Table1[[#This Row],[Customer ID]])</f>
        <v>2</v>
      </c>
      <c r="J632" t="str">
        <f>IF(Table1[[#This Row],[Device Count]]&gt;1,"Multiple Devices", "Single Device")</f>
        <v>Multiple Devices</v>
      </c>
      <c r="K632" t="s">
        <v>21</v>
      </c>
      <c r="L632" s="26">
        <v>4</v>
      </c>
      <c r="M632" t="s">
        <v>114</v>
      </c>
      <c r="N632">
        <v>12</v>
      </c>
      <c r="O6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32" t="s">
        <v>31</v>
      </c>
      <c r="Q632" s="2">
        <v>5500</v>
      </c>
      <c r="R632">
        <v>11</v>
      </c>
      <c r="S632" s="3">
        <v>60500</v>
      </c>
      <c r="T632" s="3">
        <f>SUMIF(A:A,Table1[[#This Row],[Customer ID]],S:S)</f>
        <v>162000</v>
      </c>
      <c r="U632" s="3" t="str" cm="1">
        <f t="array" ref="U632">_xlfn.SWITCH(TRUE,
Table1[[#This Row],[Total user revenue]]&gt;=1500000,"High-Premium",
Table1[[#This Row],[Total user revenue]]&gt;=500000,"Premium",
Table1[[#This Row],[Total user revenue]]&gt;=100000,"Standard",
"Basic")</f>
        <v>Standard</v>
      </c>
      <c r="V632" s="32">
        <f>SUMIF(A:A,Table1[[#This Row],[Customer ID]],W:W)</f>
        <v>136.76</v>
      </c>
      <c r="W632">
        <v>18.489999999999998</v>
      </c>
      <c r="X632" t="s">
        <v>39</v>
      </c>
      <c r="Y632" s="6">
        <f>COUNTIFS(Table1[MTN Device],Table1[[#This Row],[MTN Device]],Table1[Customer Churn Status],"Yes")/COUNTIF(Table1[MTN Device],Table1[[#This Row],[MTN Device]])</f>
        <v>0.3122923588039867</v>
      </c>
      <c r="Z632">
        <f>IF(Table1[[#This Row],[Customer Churn Status]]="Yes", 1, 0)</f>
        <v>0</v>
      </c>
      <c r="AA632" t="str">
        <f>IF(Table1[[#This Row],[Reasons for Churn]]= "No reason", "No Reason", "Churned")</f>
        <v>No Reason</v>
      </c>
      <c r="AB632" t="s">
        <v>1083</v>
      </c>
      <c r="AC632">
        <f t="shared" si="9"/>
        <v>35</v>
      </c>
    </row>
    <row r="633" spans="1:29" x14ac:dyDescent="0.25">
      <c r="A633" t="s">
        <v>730</v>
      </c>
      <c r="B633" t="s">
        <v>731</v>
      </c>
      <c r="C633" s="1">
        <v>45689</v>
      </c>
      <c r="D633">
        <v>31</v>
      </c>
      <c r="E633" t="str">
        <f>IF(Table1[[#This Row],[Age]]&lt;=19,"Teenager",
 IF(Table1[[#This Row],[Age]]&lt;=29,"Young Adult",
 IF(Table1[[#This Row],[Age]]&lt;=39,"Adult",
 IF(Table1[[#This Row],[Age]]&lt;=54,"Middle-Aged Adult",
 IF(Table1[[#This Row],[Age]]&lt;=64,"Pre-Retirement",
 "Senior/Retiree")))))</f>
        <v>Adult</v>
      </c>
      <c r="F633" t="s">
        <v>299</v>
      </c>
      <c r="G633" t="e">
        <f>VLOOKUP(Table1[[#This Row],[State]],#REF!,2,FALSE)</f>
        <v>#REF!</v>
      </c>
      <c r="H633" t="s">
        <v>20</v>
      </c>
      <c r="I633">
        <f>COUNTIF(A:A,Table1[[#This Row],[Customer ID]])</f>
        <v>2</v>
      </c>
      <c r="J633" t="str">
        <f>IF(Table1[[#This Row],[Device Count]]&gt;1,"Multiple Devices", "Single Device")</f>
        <v>Multiple Devices</v>
      </c>
      <c r="K633" t="s">
        <v>21</v>
      </c>
      <c r="L633" s="26">
        <v>3</v>
      </c>
      <c r="M633" t="s">
        <v>50</v>
      </c>
      <c r="N633">
        <v>46</v>
      </c>
      <c r="O6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33" t="s">
        <v>23</v>
      </c>
      <c r="Q633" s="2">
        <v>35000</v>
      </c>
      <c r="R633">
        <v>6</v>
      </c>
      <c r="S633" s="3">
        <v>210000</v>
      </c>
      <c r="T633" s="3">
        <f>SUMIF(A:A,Table1[[#This Row],[Customer ID]],S:S)</f>
        <v>227500</v>
      </c>
      <c r="U633" s="3" t="str" cm="1">
        <f t="array" ref="U633">_xlfn.SWITCH(TRUE,
Table1[[#This Row],[Total user revenue]]&gt;=1500000,"High-Premium",
Table1[[#This Row],[Total user revenue]]&gt;=500000,"Premium",
Table1[[#This Row],[Total user revenue]]&gt;=100000,"Standard",
"Basic")</f>
        <v>Standard</v>
      </c>
      <c r="V633" s="32">
        <f>SUMIF(A:A,Table1[[#This Row],[Customer ID]],W:W)</f>
        <v>122.58</v>
      </c>
      <c r="W633">
        <v>9.26</v>
      </c>
      <c r="X633" t="s">
        <v>24</v>
      </c>
      <c r="Y633" s="6">
        <f>COUNTIFS(Table1[MTN Device],Table1[[#This Row],[MTN Device]],Table1[Customer Churn Status],"Yes")/COUNTIF(Table1[MTN Device],Table1[[#This Row],[MTN Device]])</f>
        <v>0.30092592592592593</v>
      </c>
      <c r="Z633">
        <f>IF(Table1[[#This Row],[Customer Churn Status]]="Yes", 1, 0)</f>
        <v>1</v>
      </c>
      <c r="AA633" t="str">
        <f>IF(Table1[[#This Row],[Reasons for Churn]]= "No reason", "No Reason", "Churned")</f>
        <v>Churned</v>
      </c>
      <c r="AB633" t="s">
        <v>284</v>
      </c>
      <c r="AC633">
        <f t="shared" si="9"/>
        <v>30</v>
      </c>
    </row>
    <row r="634" spans="1:29" x14ac:dyDescent="0.25">
      <c r="A634" t="s">
        <v>730</v>
      </c>
      <c r="B634" t="s">
        <v>731</v>
      </c>
      <c r="C634" s="1">
        <v>45689</v>
      </c>
      <c r="D634">
        <v>31</v>
      </c>
      <c r="E634" t="str">
        <f>IF(Table1[[#This Row],[Age]]&lt;=19,"Teenager",
 IF(Table1[[#This Row],[Age]]&lt;=29,"Young Adult",
 IF(Table1[[#This Row],[Age]]&lt;=39,"Adult",
 IF(Table1[[#This Row],[Age]]&lt;=54,"Middle-Aged Adult",
 IF(Table1[[#This Row],[Age]]&lt;=64,"Pre-Retirement",
 "Senior/Retiree")))))</f>
        <v>Adult</v>
      </c>
      <c r="F634" t="s">
        <v>299</v>
      </c>
      <c r="G634" t="e">
        <f>VLOOKUP(Table1[[#This Row],[State]],#REF!,2,FALSE)</f>
        <v>#REF!</v>
      </c>
      <c r="H634" t="s">
        <v>29</v>
      </c>
      <c r="I634">
        <f>COUNTIF(A:A,Table1[[#This Row],[Customer ID]])</f>
        <v>2</v>
      </c>
      <c r="J634" t="str">
        <f>IF(Table1[[#This Row],[Device Count]]&gt;1,"Multiple Devices", "Single Device")</f>
        <v>Multiple Devices</v>
      </c>
      <c r="K634" t="s">
        <v>21</v>
      </c>
      <c r="L634" s="26">
        <v>3</v>
      </c>
      <c r="M634" t="s">
        <v>50</v>
      </c>
      <c r="N634">
        <v>46</v>
      </c>
      <c r="O6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34" t="s">
        <v>56</v>
      </c>
      <c r="Q634" s="2">
        <v>3500</v>
      </c>
      <c r="R634">
        <v>5</v>
      </c>
      <c r="S634" s="3">
        <v>17500</v>
      </c>
      <c r="T634" s="3">
        <f>SUMIF(A:A,Table1[[#This Row],[Customer ID]],S:S)</f>
        <v>227500</v>
      </c>
      <c r="U634" s="3" t="str" cm="1">
        <f t="array" ref="U634">_xlfn.SWITCH(TRUE,
Table1[[#This Row],[Total user revenue]]&gt;=1500000,"High-Premium",
Table1[[#This Row],[Total user revenue]]&gt;=500000,"Premium",
Table1[[#This Row],[Total user revenue]]&gt;=100000,"Standard",
"Basic")</f>
        <v>Standard</v>
      </c>
      <c r="V634" s="32">
        <f>SUMIF(A:A,Table1[[#This Row],[Customer ID]],W:W)</f>
        <v>122.58</v>
      </c>
      <c r="W634">
        <v>113.32</v>
      </c>
      <c r="X634" t="s">
        <v>24</v>
      </c>
      <c r="Y634" s="6">
        <f>COUNTIFS(Table1[MTN Device],Table1[[#This Row],[MTN Device]],Table1[Customer Churn Status],"Yes")/COUNTIF(Table1[MTN Device],Table1[[#This Row],[MTN Device]])</f>
        <v>0.3122923588039867</v>
      </c>
      <c r="Z634">
        <f>IF(Table1[[#This Row],[Customer Churn Status]]="Yes", 1, 0)</f>
        <v>1</v>
      </c>
      <c r="AA634" t="str">
        <f>IF(Table1[[#This Row],[Reasons for Churn]]= "No reason", "No Reason", "Churned")</f>
        <v>Churned</v>
      </c>
      <c r="AB634" t="s">
        <v>284</v>
      </c>
      <c r="AC634">
        <f t="shared" si="9"/>
        <v>30</v>
      </c>
    </row>
    <row r="635" spans="1:29" x14ac:dyDescent="0.25">
      <c r="A635" t="s">
        <v>732</v>
      </c>
      <c r="B635" t="s">
        <v>733</v>
      </c>
      <c r="C635" s="1">
        <v>45717</v>
      </c>
      <c r="D635">
        <v>34</v>
      </c>
      <c r="E635" t="str">
        <f>IF(Table1[[#This Row],[Age]]&lt;=19,"Teenager",
 IF(Table1[[#This Row],[Age]]&lt;=29,"Young Adult",
 IF(Table1[[#This Row],[Age]]&lt;=39,"Adult",
 IF(Table1[[#This Row],[Age]]&lt;=54,"Middle-Aged Adult",
 IF(Table1[[#This Row],[Age]]&lt;=64,"Pre-Retirement",
 "Senior/Retiree")))))</f>
        <v>Adult</v>
      </c>
      <c r="F635" t="s">
        <v>131</v>
      </c>
      <c r="G635" t="e">
        <f>VLOOKUP(Table1[[#This Row],[State]],#REF!,2,FALSE)</f>
        <v>#REF!</v>
      </c>
      <c r="H635" t="s">
        <v>36</v>
      </c>
      <c r="I635">
        <f>COUNTIF(A:A,Table1[[#This Row],[Customer ID]])</f>
        <v>2</v>
      </c>
      <c r="J635" t="str">
        <f>IF(Table1[[#This Row],[Device Count]]&gt;1,"Multiple Devices", "Single Device")</f>
        <v>Multiple Devices</v>
      </c>
      <c r="K635" t="s">
        <v>21</v>
      </c>
      <c r="L635" s="26">
        <v>3</v>
      </c>
      <c r="M635" t="s">
        <v>50</v>
      </c>
      <c r="N635">
        <v>27</v>
      </c>
      <c r="O6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35" t="s">
        <v>65</v>
      </c>
      <c r="Q635" s="2">
        <v>30000</v>
      </c>
      <c r="R635">
        <v>5</v>
      </c>
      <c r="S635" s="3">
        <v>150000</v>
      </c>
      <c r="T635" s="3">
        <f>SUMIF(A:A,Table1[[#This Row],[Customer ID]],S:S)</f>
        <v>153150</v>
      </c>
      <c r="U635" s="3" t="str" cm="1">
        <f t="array" ref="U635">_xlfn.SWITCH(TRUE,
Table1[[#This Row],[Total user revenue]]&gt;=1500000,"High-Premium",
Table1[[#This Row],[Total user revenue]]&gt;=500000,"Premium",
Table1[[#This Row],[Total user revenue]]&gt;=100000,"Standard",
"Basic")</f>
        <v>Standard</v>
      </c>
      <c r="V635" s="32">
        <f>SUMIF(A:A,Table1[[#This Row],[Customer ID]],W:W)</f>
        <v>25.15</v>
      </c>
      <c r="W635">
        <v>23.95</v>
      </c>
      <c r="X635" t="s">
        <v>39</v>
      </c>
      <c r="Y635" s="6">
        <f>COUNTIFS(Table1[MTN Device],Table1[[#This Row],[MTN Device]],Table1[Customer Churn Status],"Yes")/COUNTIF(Table1[MTN Device],Table1[[#This Row],[MTN Device]])</f>
        <v>0.27947598253275108</v>
      </c>
      <c r="Z635">
        <f>IF(Table1[[#This Row],[Customer Churn Status]]="Yes", 1, 0)</f>
        <v>0</v>
      </c>
      <c r="AA635" t="str">
        <f>IF(Table1[[#This Row],[Reasons for Churn]]= "No reason", "No Reason", "Churned")</f>
        <v>No Reason</v>
      </c>
      <c r="AB635" t="s">
        <v>1083</v>
      </c>
      <c r="AC635">
        <f t="shared" si="9"/>
        <v>30</v>
      </c>
    </row>
    <row r="636" spans="1:29" x14ac:dyDescent="0.25">
      <c r="A636" t="s">
        <v>732</v>
      </c>
      <c r="B636" t="s">
        <v>733</v>
      </c>
      <c r="C636" s="1">
        <v>45717</v>
      </c>
      <c r="D636">
        <v>34</v>
      </c>
      <c r="E636" t="str">
        <f>IF(Table1[[#This Row],[Age]]&lt;=19,"Teenager",
 IF(Table1[[#This Row],[Age]]&lt;=29,"Young Adult",
 IF(Table1[[#This Row],[Age]]&lt;=39,"Adult",
 IF(Table1[[#This Row],[Age]]&lt;=54,"Middle-Aged Adult",
 IF(Table1[[#This Row],[Age]]&lt;=64,"Pre-Retirement",
 "Senior/Retiree")))))</f>
        <v>Adult</v>
      </c>
      <c r="F636" t="s">
        <v>131</v>
      </c>
      <c r="G636" t="e">
        <f>VLOOKUP(Table1[[#This Row],[State]],#REF!,2,FALSE)</f>
        <v>#REF!</v>
      </c>
      <c r="H636" t="s">
        <v>29</v>
      </c>
      <c r="I636">
        <f>COUNTIF(A:A,Table1[[#This Row],[Customer ID]])</f>
        <v>2</v>
      </c>
      <c r="J636" t="str">
        <f>IF(Table1[[#This Row],[Device Count]]&gt;1,"Multiple Devices", "Single Device")</f>
        <v>Multiple Devices</v>
      </c>
      <c r="K636" t="s">
        <v>21</v>
      </c>
      <c r="L636" s="26">
        <v>3</v>
      </c>
      <c r="M636" t="s">
        <v>50</v>
      </c>
      <c r="N636">
        <v>27</v>
      </c>
      <c r="O6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36" t="s">
        <v>72</v>
      </c>
      <c r="Q636" s="2">
        <v>350</v>
      </c>
      <c r="R636">
        <v>9</v>
      </c>
      <c r="S636" s="3">
        <v>3150</v>
      </c>
      <c r="T636" s="3">
        <f>SUMIF(A:A,Table1[[#This Row],[Customer ID]],S:S)</f>
        <v>153150</v>
      </c>
      <c r="U636" s="3" t="str" cm="1">
        <f t="array" ref="U636">_xlfn.SWITCH(TRUE,
Table1[[#This Row],[Total user revenue]]&gt;=1500000,"High-Premium",
Table1[[#This Row],[Total user revenue]]&gt;=500000,"Premium",
Table1[[#This Row],[Total user revenue]]&gt;=100000,"Standard",
"Basic")</f>
        <v>Standard</v>
      </c>
      <c r="V636" s="32">
        <f>SUMIF(A:A,Table1[[#This Row],[Customer ID]],W:W)</f>
        <v>25.15</v>
      </c>
      <c r="W636">
        <v>1.2</v>
      </c>
      <c r="X636" t="s">
        <v>39</v>
      </c>
      <c r="Y636" s="6">
        <f>COUNTIFS(Table1[MTN Device],Table1[[#This Row],[MTN Device]],Table1[Customer Churn Status],"Yes")/COUNTIF(Table1[MTN Device],Table1[[#This Row],[MTN Device]])</f>
        <v>0.3122923588039867</v>
      </c>
      <c r="Z636">
        <f>IF(Table1[[#This Row],[Customer Churn Status]]="Yes", 1, 0)</f>
        <v>0</v>
      </c>
      <c r="AA636" t="str">
        <f>IF(Table1[[#This Row],[Reasons for Churn]]= "No reason", "No Reason", "Churned")</f>
        <v>No Reason</v>
      </c>
      <c r="AB636" t="s">
        <v>1083</v>
      </c>
      <c r="AC636">
        <f t="shared" si="9"/>
        <v>30</v>
      </c>
    </row>
    <row r="637" spans="1:29" x14ac:dyDescent="0.25">
      <c r="A637" t="s">
        <v>734</v>
      </c>
      <c r="B637" t="s">
        <v>735</v>
      </c>
      <c r="C637" s="1">
        <v>45658</v>
      </c>
      <c r="D637">
        <v>74</v>
      </c>
      <c r="E637" t="str">
        <f>IF(Table1[[#This Row],[Age]]&lt;=19,"Teenager",
 IF(Table1[[#This Row],[Age]]&lt;=29,"Young Adult",
 IF(Table1[[#This Row],[Age]]&lt;=39,"Adult",
 IF(Table1[[#This Row],[Age]]&lt;=54,"Middle-Aged Adult",
 IF(Table1[[#This Row],[Age]]&lt;=64,"Pre-Retirement",
 "Senior/Retiree")))))</f>
        <v>Senior/Retiree</v>
      </c>
      <c r="F637" t="s">
        <v>90</v>
      </c>
      <c r="G637" t="e">
        <f>VLOOKUP(Table1[[#This Row],[State]],#REF!,2,FALSE)</f>
        <v>#REF!</v>
      </c>
      <c r="H637" t="s">
        <v>20</v>
      </c>
      <c r="I637">
        <f>COUNTIF(A:A,Table1[[#This Row],[Customer ID]])</f>
        <v>1</v>
      </c>
      <c r="J637" t="str">
        <f>IF(Table1[[#This Row],[Device Count]]&gt;1,"Multiple Devices", "Single Device")</f>
        <v>Single Device</v>
      </c>
      <c r="K637" t="s">
        <v>30</v>
      </c>
      <c r="L637" s="26">
        <v>5</v>
      </c>
      <c r="M637" t="s">
        <v>55</v>
      </c>
      <c r="N637">
        <v>35</v>
      </c>
      <c r="O6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37" t="s">
        <v>23</v>
      </c>
      <c r="Q637" s="2">
        <v>35000</v>
      </c>
      <c r="R637">
        <v>15</v>
      </c>
      <c r="S637" s="3">
        <v>525000</v>
      </c>
      <c r="T637" s="3">
        <f>SUMIF(A:A,Table1[[#This Row],[Customer ID]],S:S)</f>
        <v>525000</v>
      </c>
      <c r="U637" s="3" t="str" cm="1">
        <f t="array" ref="U637">_xlfn.SWITCH(TRUE,
Table1[[#This Row],[Total user revenue]]&gt;=1500000,"High-Premium",
Table1[[#This Row],[Total user revenue]]&gt;=500000,"Premium",
Table1[[#This Row],[Total user revenue]]&gt;=100000,"Standard",
"Basic")</f>
        <v>Premium</v>
      </c>
      <c r="V637" s="32">
        <f>SUMIF(A:A,Table1[[#This Row],[Customer ID]],W:W)</f>
        <v>91.02</v>
      </c>
      <c r="W637">
        <v>91.02</v>
      </c>
      <c r="X637" t="s">
        <v>39</v>
      </c>
      <c r="Y637" s="6">
        <f>COUNTIFS(Table1[MTN Device],Table1[[#This Row],[MTN Device]],Table1[Customer Churn Status],"Yes")/COUNTIF(Table1[MTN Device],Table1[[#This Row],[MTN Device]])</f>
        <v>0.30092592592592593</v>
      </c>
      <c r="Z637">
        <f>IF(Table1[[#This Row],[Customer Churn Status]]="Yes", 1, 0)</f>
        <v>0</v>
      </c>
      <c r="AA637" t="str">
        <f>IF(Table1[[#This Row],[Reasons for Churn]]= "No reason", "No Reason", "Churned")</f>
        <v>No Reason</v>
      </c>
      <c r="AB637" t="s">
        <v>1083</v>
      </c>
      <c r="AC637">
        <f t="shared" si="9"/>
        <v>15</v>
      </c>
    </row>
    <row r="638" spans="1:29" x14ac:dyDescent="0.25">
      <c r="A638" t="s">
        <v>736</v>
      </c>
      <c r="B638" t="s">
        <v>737</v>
      </c>
      <c r="C638" s="1">
        <v>45689</v>
      </c>
      <c r="D638">
        <v>16</v>
      </c>
      <c r="E638" t="str">
        <f>IF(Table1[[#This Row],[Age]]&lt;=19,"Teenager",
 IF(Table1[[#This Row],[Age]]&lt;=29,"Young Adult",
 IF(Table1[[#This Row],[Age]]&lt;=39,"Adult",
 IF(Table1[[#This Row],[Age]]&lt;=54,"Middle-Aged Adult",
 IF(Table1[[#This Row],[Age]]&lt;=64,"Pre-Retirement",
 "Senior/Retiree")))))</f>
        <v>Teenager</v>
      </c>
      <c r="F638" t="s">
        <v>70</v>
      </c>
      <c r="G638" t="e">
        <f>VLOOKUP(Table1[[#This Row],[State]],#REF!,2,FALSE)</f>
        <v>#REF!</v>
      </c>
      <c r="H638" t="s">
        <v>29</v>
      </c>
      <c r="I638">
        <f>COUNTIF(A:A,Table1[[#This Row],[Customer ID]])</f>
        <v>1</v>
      </c>
      <c r="J638" t="str">
        <f>IF(Table1[[#This Row],[Device Count]]&gt;1,"Multiple Devices", "Single Device")</f>
        <v>Single Device</v>
      </c>
      <c r="K638" t="s">
        <v>30</v>
      </c>
      <c r="L638" s="26">
        <v>1</v>
      </c>
      <c r="M638" t="s">
        <v>37</v>
      </c>
      <c r="N638">
        <v>40</v>
      </c>
      <c r="O6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38" t="s">
        <v>102</v>
      </c>
      <c r="Q638" s="2">
        <v>900</v>
      </c>
      <c r="R638">
        <v>20</v>
      </c>
      <c r="S638" s="3">
        <v>18000</v>
      </c>
      <c r="T638" s="3">
        <f>SUMIF(A:A,Table1[[#This Row],[Customer ID]],S:S)</f>
        <v>18000</v>
      </c>
      <c r="U638" s="3" t="str" cm="1">
        <f t="array" ref="U638">_xlfn.SWITCH(TRUE,
Table1[[#This Row],[Total user revenue]]&gt;=1500000,"High-Premium",
Table1[[#This Row],[Total user revenue]]&gt;=500000,"Premium",
Table1[[#This Row],[Total user revenue]]&gt;=100000,"Standard",
"Basic")</f>
        <v>Basic</v>
      </c>
      <c r="V638" s="32">
        <f>SUMIF(A:A,Table1[[#This Row],[Customer ID]],W:W)</f>
        <v>133.57</v>
      </c>
      <c r="W638">
        <v>133.57</v>
      </c>
      <c r="X638" t="s">
        <v>24</v>
      </c>
      <c r="Y638" s="6">
        <f>COUNTIFS(Table1[MTN Device],Table1[[#This Row],[MTN Device]],Table1[Customer Churn Status],"Yes")/COUNTIF(Table1[MTN Device],Table1[[#This Row],[MTN Device]])</f>
        <v>0.3122923588039867</v>
      </c>
      <c r="Z638">
        <f>IF(Table1[[#This Row],[Customer Churn Status]]="Yes", 1, 0)</f>
        <v>1</v>
      </c>
      <c r="AA638" t="str">
        <f>IF(Table1[[#This Row],[Reasons for Churn]]= "No reason", "No Reason", "Churned")</f>
        <v>Churned</v>
      </c>
      <c r="AB638" t="s">
        <v>76</v>
      </c>
      <c r="AC638">
        <f t="shared" si="9"/>
        <v>60</v>
      </c>
    </row>
    <row r="639" spans="1:29" x14ac:dyDescent="0.25">
      <c r="A639" t="s">
        <v>738</v>
      </c>
      <c r="B639" t="s">
        <v>739</v>
      </c>
      <c r="C639" s="1">
        <v>45689</v>
      </c>
      <c r="D639">
        <v>58</v>
      </c>
      <c r="E639" t="str">
        <f>IF(Table1[[#This Row],[Age]]&lt;=19,"Teenager",
 IF(Table1[[#This Row],[Age]]&lt;=29,"Young Adult",
 IF(Table1[[#This Row],[Age]]&lt;=39,"Adult",
 IF(Table1[[#This Row],[Age]]&lt;=54,"Middle-Aged Adult",
 IF(Table1[[#This Row],[Age]]&lt;=64,"Pre-Retirement",
 "Senior/Retiree")))))</f>
        <v>Pre-Retirement</v>
      </c>
      <c r="F639" t="s">
        <v>299</v>
      </c>
      <c r="G639" t="e">
        <f>VLOOKUP(Table1[[#This Row],[State]],#REF!,2,FALSE)</f>
        <v>#REF!</v>
      </c>
      <c r="H639" t="s">
        <v>20</v>
      </c>
      <c r="I639">
        <f>COUNTIF(A:A,Table1[[#This Row],[Customer ID]])</f>
        <v>3</v>
      </c>
      <c r="J639" t="str">
        <f>IF(Table1[[#This Row],[Device Count]]&gt;1,"Multiple Devices", "Single Device")</f>
        <v>Multiple Devices</v>
      </c>
      <c r="K639" t="s">
        <v>21</v>
      </c>
      <c r="L639" s="26">
        <v>2</v>
      </c>
      <c r="M639" t="s">
        <v>22</v>
      </c>
      <c r="N639">
        <v>7</v>
      </c>
      <c r="O6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39" t="s">
        <v>58</v>
      </c>
      <c r="Q639" s="2">
        <v>16000</v>
      </c>
      <c r="R639">
        <v>10</v>
      </c>
      <c r="S639" s="3">
        <v>160000</v>
      </c>
      <c r="T639" s="3">
        <f>SUMIF(A:A,Table1[[#This Row],[Customer ID]],S:S)</f>
        <v>565500</v>
      </c>
      <c r="U639" s="3" t="str" cm="1">
        <f t="array" ref="U639">_xlfn.SWITCH(TRUE,
Table1[[#This Row],[Total user revenue]]&gt;=1500000,"High-Premium",
Table1[[#This Row],[Total user revenue]]&gt;=500000,"Premium",
Table1[[#This Row],[Total user revenue]]&gt;=100000,"Standard",
"Basic")</f>
        <v>Premium</v>
      </c>
      <c r="V639" s="32">
        <f>SUMIF(A:A,Table1[[#This Row],[Customer ID]],W:W)</f>
        <v>244.92000000000002</v>
      </c>
      <c r="W639">
        <v>19.079999999999998</v>
      </c>
      <c r="X639" t="s">
        <v>24</v>
      </c>
      <c r="Y639" s="6">
        <f>COUNTIFS(Table1[MTN Device],Table1[[#This Row],[MTN Device]],Table1[Customer Churn Status],"Yes")/COUNTIF(Table1[MTN Device],Table1[[#This Row],[MTN Device]])</f>
        <v>0.30092592592592593</v>
      </c>
      <c r="Z639">
        <f>IF(Table1[[#This Row],[Customer Churn Status]]="Yes", 1, 0)</f>
        <v>1</v>
      </c>
      <c r="AA639" t="str">
        <f>IF(Table1[[#This Row],[Reasons for Churn]]= "No reason", "No Reason", "Churned")</f>
        <v>Churned</v>
      </c>
      <c r="AB639" t="s">
        <v>96</v>
      </c>
      <c r="AC639">
        <f t="shared" si="9"/>
        <v>80</v>
      </c>
    </row>
    <row r="640" spans="1:29" x14ac:dyDescent="0.25">
      <c r="A640" t="s">
        <v>738</v>
      </c>
      <c r="B640" t="s">
        <v>739</v>
      </c>
      <c r="C640" s="1">
        <v>45689</v>
      </c>
      <c r="D640">
        <v>58</v>
      </c>
      <c r="E640" t="str">
        <f>IF(Table1[[#This Row],[Age]]&lt;=19,"Teenager",
 IF(Table1[[#This Row],[Age]]&lt;=29,"Young Adult",
 IF(Table1[[#This Row],[Age]]&lt;=39,"Adult",
 IF(Table1[[#This Row],[Age]]&lt;=54,"Middle-Aged Adult",
 IF(Table1[[#This Row],[Age]]&lt;=64,"Pre-Retirement",
 "Senior/Retiree")))))</f>
        <v>Pre-Retirement</v>
      </c>
      <c r="F640" t="s">
        <v>299</v>
      </c>
      <c r="G640" t="e">
        <f>VLOOKUP(Table1[[#This Row],[State]],#REF!,2,FALSE)</f>
        <v>#REF!</v>
      </c>
      <c r="H640" t="s">
        <v>29</v>
      </c>
      <c r="I640">
        <f>COUNTIF(A:A,Table1[[#This Row],[Customer ID]])</f>
        <v>3</v>
      </c>
      <c r="J640" t="str">
        <f>IF(Table1[[#This Row],[Device Count]]&gt;1,"Multiple Devices", "Single Device")</f>
        <v>Multiple Devices</v>
      </c>
      <c r="K640" t="s">
        <v>21</v>
      </c>
      <c r="L640" s="26">
        <v>2</v>
      </c>
      <c r="M640" t="s">
        <v>22</v>
      </c>
      <c r="N640">
        <v>7</v>
      </c>
      <c r="O6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40" t="s">
        <v>56</v>
      </c>
      <c r="Q640" s="2">
        <v>3500</v>
      </c>
      <c r="R640">
        <v>13</v>
      </c>
      <c r="S640" s="3">
        <v>45500</v>
      </c>
      <c r="T640" s="3">
        <f>SUMIF(A:A,Table1[[#This Row],[Customer ID]],S:S)</f>
        <v>565500</v>
      </c>
      <c r="U640" s="3" t="str" cm="1">
        <f t="array" ref="U640">_xlfn.SWITCH(TRUE,
Table1[[#This Row],[Total user revenue]]&gt;=1500000,"High-Premium",
Table1[[#This Row],[Total user revenue]]&gt;=500000,"Premium",
Table1[[#This Row],[Total user revenue]]&gt;=100000,"Standard",
"Basic")</f>
        <v>Premium</v>
      </c>
      <c r="V640" s="32">
        <f>SUMIF(A:A,Table1[[#This Row],[Customer ID]],W:W)</f>
        <v>244.92000000000002</v>
      </c>
      <c r="W640">
        <v>74.03</v>
      </c>
      <c r="X640" t="s">
        <v>24</v>
      </c>
      <c r="Y640" s="6">
        <f>COUNTIFS(Table1[MTN Device],Table1[[#This Row],[MTN Device]],Table1[Customer Churn Status],"Yes")/COUNTIF(Table1[MTN Device],Table1[[#This Row],[MTN Device]])</f>
        <v>0.3122923588039867</v>
      </c>
      <c r="Z640">
        <f>IF(Table1[[#This Row],[Customer Churn Status]]="Yes", 1, 0)</f>
        <v>1</v>
      </c>
      <c r="AA640" t="str">
        <f>IF(Table1[[#This Row],[Reasons for Churn]]= "No reason", "No Reason", "Churned")</f>
        <v>Churned</v>
      </c>
      <c r="AB640" t="s">
        <v>96</v>
      </c>
      <c r="AC640">
        <f t="shared" si="9"/>
        <v>80</v>
      </c>
    </row>
    <row r="641" spans="1:29" x14ac:dyDescent="0.25">
      <c r="A641" t="s">
        <v>738</v>
      </c>
      <c r="B641" t="s">
        <v>739</v>
      </c>
      <c r="C641" s="1">
        <v>45689</v>
      </c>
      <c r="D641">
        <v>58</v>
      </c>
      <c r="E641" t="str">
        <f>IF(Table1[[#This Row],[Age]]&lt;=19,"Teenager",
 IF(Table1[[#This Row],[Age]]&lt;=29,"Young Adult",
 IF(Table1[[#This Row],[Age]]&lt;=39,"Adult",
 IF(Table1[[#This Row],[Age]]&lt;=54,"Middle-Aged Adult",
 IF(Table1[[#This Row],[Age]]&lt;=64,"Pre-Retirement",
 "Senior/Retiree")))))</f>
        <v>Pre-Retirement</v>
      </c>
      <c r="F641" t="s">
        <v>299</v>
      </c>
      <c r="G641" t="e">
        <f>VLOOKUP(Table1[[#This Row],[State]],#REF!,2,FALSE)</f>
        <v>#REF!</v>
      </c>
      <c r="H641" t="s">
        <v>36</v>
      </c>
      <c r="I641">
        <f>COUNTIF(A:A,Table1[[#This Row],[Customer ID]])</f>
        <v>3</v>
      </c>
      <c r="J641" t="str">
        <f>IF(Table1[[#This Row],[Device Count]]&gt;1,"Multiple Devices", "Single Device")</f>
        <v>Multiple Devices</v>
      </c>
      <c r="K641" t="s">
        <v>21</v>
      </c>
      <c r="L641" s="26">
        <v>2</v>
      </c>
      <c r="M641" t="s">
        <v>22</v>
      </c>
      <c r="N641">
        <v>7</v>
      </c>
      <c r="O6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41" t="s">
        <v>38</v>
      </c>
      <c r="Q641" s="2">
        <v>20000</v>
      </c>
      <c r="R641">
        <v>18</v>
      </c>
      <c r="S641" s="3">
        <v>360000</v>
      </c>
      <c r="T641" s="3">
        <f>SUMIF(A:A,Table1[[#This Row],[Customer ID]],S:S)</f>
        <v>565500</v>
      </c>
      <c r="U641" s="3" t="str" cm="1">
        <f t="array" ref="U641">_xlfn.SWITCH(TRUE,
Table1[[#This Row],[Total user revenue]]&gt;=1500000,"High-Premium",
Table1[[#This Row],[Total user revenue]]&gt;=500000,"Premium",
Table1[[#This Row],[Total user revenue]]&gt;=100000,"Standard",
"Basic")</f>
        <v>Premium</v>
      </c>
      <c r="V641" s="32">
        <f>SUMIF(A:A,Table1[[#This Row],[Customer ID]],W:W)</f>
        <v>244.92000000000002</v>
      </c>
      <c r="W641">
        <v>151.81</v>
      </c>
      <c r="X641" t="s">
        <v>24</v>
      </c>
      <c r="Y641" s="6">
        <f>COUNTIFS(Table1[MTN Device],Table1[[#This Row],[MTN Device]],Table1[Customer Churn Status],"Yes")/COUNTIF(Table1[MTN Device],Table1[[#This Row],[MTN Device]])</f>
        <v>0.27947598253275108</v>
      </c>
      <c r="Z641">
        <f>IF(Table1[[#This Row],[Customer Churn Status]]="Yes", 1, 0)</f>
        <v>1</v>
      </c>
      <c r="AA641" t="str">
        <f>IF(Table1[[#This Row],[Reasons for Churn]]= "No reason", "No Reason", "Churned")</f>
        <v>Churned</v>
      </c>
      <c r="AB641" t="s">
        <v>96</v>
      </c>
      <c r="AC641">
        <f t="shared" si="9"/>
        <v>80</v>
      </c>
    </row>
    <row r="642" spans="1:29" x14ac:dyDescent="0.25">
      <c r="A642" t="s">
        <v>740</v>
      </c>
      <c r="B642" t="s">
        <v>741</v>
      </c>
      <c r="C642" s="1">
        <v>45717</v>
      </c>
      <c r="D642">
        <v>53</v>
      </c>
      <c r="E642" t="str">
        <f>IF(Table1[[#This Row],[Age]]&lt;=19,"Teenager",
 IF(Table1[[#This Row],[Age]]&lt;=29,"Young Adult",
 IF(Table1[[#This Row],[Age]]&lt;=39,"Adult",
 IF(Table1[[#This Row],[Age]]&lt;=54,"Middle-Aged Adult",
 IF(Table1[[#This Row],[Age]]&lt;=64,"Pre-Retirement",
 "Senior/Retiree")))))</f>
        <v>Middle-Aged Adult</v>
      </c>
      <c r="F642" t="s">
        <v>213</v>
      </c>
      <c r="G642" t="e">
        <f>VLOOKUP(Table1[[#This Row],[State]],#REF!,2,FALSE)</f>
        <v>#REF!</v>
      </c>
      <c r="H642" t="s">
        <v>20</v>
      </c>
      <c r="I642">
        <f>COUNTIF(A:A,Table1[[#This Row],[Customer ID]])</f>
        <v>3</v>
      </c>
      <c r="J642" t="str">
        <f>IF(Table1[[#This Row],[Device Count]]&gt;1,"Multiple Devices", "Single Device")</f>
        <v>Multiple Devices</v>
      </c>
      <c r="K642" t="s">
        <v>21</v>
      </c>
      <c r="L642" s="26">
        <v>3</v>
      </c>
      <c r="M642" t="s">
        <v>50</v>
      </c>
      <c r="N642">
        <v>8</v>
      </c>
      <c r="O6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42" t="s">
        <v>58</v>
      </c>
      <c r="Q642" s="2">
        <v>16000</v>
      </c>
      <c r="R642">
        <v>17</v>
      </c>
      <c r="S642" s="3">
        <v>272000</v>
      </c>
      <c r="T642" s="3">
        <f>SUMIF(A:A,Table1[[#This Row],[Customer ID]],S:S)</f>
        <v>1002000</v>
      </c>
      <c r="U642" s="3" t="str" cm="1">
        <f t="array" ref="U642">_xlfn.SWITCH(TRUE,
Table1[[#This Row],[Total user revenue]]&gt;=1500000,"High-Premium",
Table1[[#This Row],[Total user revenue]]&gt;=500000,"Premium",
Table1[[#This Row],[Total user revenue]]&gt;=100000,"Standard",
"Basic")</f>
        <v>Premium</v>
      </c>
      <c r="V642" s="32">
        <f>SUMIF(A:A,Table1[[#This Row],[Customer ID]],W:W)</f>
        <v>205</v>
      </c>
      <c r="W642">
        <v>22.31</v>
      </c>
      <c r="X642" t="s">
        <v>39</v>
      </c>
      <c r="Y642" s="6">
        <f>COUNTIFS(Table1[MTN Device],Table1[[#This Row],[MTN Device]],Table1[Customer Churn Status],"Yes")/COUNTIF(Table1[MTN Device],Table1[[#This Row],[MTN Device]])</f>
        <v>0.30092592592592593</v>
      </c>
      <c r="Z642">
        <f>IF(Table1[[#This Row],[Customer Churn Status]]="Yes", 1, 0)</f>
        <v>0</v>
      </c>
      <c r="AA642" t="str">
        <f>IF(Table1[[#This Row],[Reasons for Churn]]= "No reason", "No Reason", "Churned")</f>
        <v>No Reason</v>
      </c>
      <c r="AB642" t="s">
        <v>1083</v>
      </c>
      <c r="AC642">
        <f t="shared" ref="AC642:AC705" si="10">IF(L642=1,50,IF(L642=2,40,IF(L642=3,20,IF(L642=4,10,IF(L642=5,5,0)))))
+ IF(N642&lt;=3,30,IF(N642&lt;=12,20,IF(N642&lt;=24,10,5)))
+ IF(I642&gt;=3,10,5)
+ IF(V642&gt;150,10,0)</f>
        <v>60</v>
      </c>
    </row>
    <row r="643" spans="1:29" x14ac:dyDescent="0.25">
      <c r="A643" t="s">
        <v>740</v>
      </c>
      <c r="B643" t="s">
        <v>741</v>
      </c>
      <c r="C643" s="1">
        <v>45717</v>
      </c>
      <c r="D643">
        <v>53</v>
      </c>
      <c r="E643" t="str">
        <f>IF(Table1[[#This Row],[Age]]&lt;=19,"Teenager",
 IF(Table1[[#This Row],[Age]]&lt;=29,"Young Adult",
 IF(Table1[[#This Row],[Age]]&lt;=39,"Adult",
 IF(Table1[[#This Row],[Age]]&lt;=54,"Middle-Aged Adult",
 IF(Table1[[#This Row],[Age]]&lt;=64,"Pre-Retirement",
 "Senior/Retiree")))))</f>
        <v>Middle-Aged Adult</v>
      </c>
      <c r="F643" t="s">
        <v>213</v>
      </c>
      <c r="G643" t="e">
        <f>VLOOKUP(Table1[[#This Row],[State]],#REF!,2,FALSE)</f>
        <v>#REF!</v>
      </c>
      <c r="H643" t="s">
        <v>36</v>
      </c>
      <c r="I643">
        <f>COUNTIF(A:A,Table1[[#This Row],[Customer ID]])</f>
        <v>3</v>
      </c>
      <c r="J643" t="str">
        <f>IF(Table1[[#This Row],[Device Count]]&gt;1,"Multiple Devices", "Single Device")</f>
        <v>Multiple Devices</v>
      </c>
      <c r="K643" t="s">
        <v>21</v>
      </c>
      <c r="L643" s="26">
        <v>3</v>
      </c>
      <c r="M643" t="s">
        <v>50</v>
      </c>
      <c r="N643">
        <v>8</v>
      </c>
      <c r="O6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43" t="s">
        <v>38</v>
      </c>
      <c r="Q643" s="2">
        <v>20000</v>
      </c>
      <c r="R643">
        <v>20</v>
      </c>
      <c r="S643" s="3">
        <v>400000</v>
      </c>
      <c r="T643" s="3">
        <f>SUMIF(A:A,Table1[[#This Row],[Customer ID]],S:S)</f>
        <v>1002000</v>
      </c>
      <c r="U643" s="3" t="str" cm="1">
        <f t="array" ref="U643">_xlfn.SWITCH(TRUE,
Table1[[#This Row],[Total user revenue]]&gt;=1500000,"High-Premium",
Table1[[#This Row],[Total user revenue]]&gt;=500000,"Premium",
Table1[[#This Row],[Total user revenue]]&gt;=100000,"Standard",
"Basic")</f>
        <v>Premium</v>
      </c>
      <c r="V643" s="32">
        <f>SUMIF(A:A,Table1[[#This Row],[Customer ID]],W:W)</f>
        <v>205</v>
      </c>
      <c r="W643">
        <v>96.99</v>
      </c>
      <c r="X643" t="s">
        <v>39</v>
      </c>
      <c r="Y643" s="6">
        <f>COUNTIFS(Table1[MTN Device],Table1[[#This Row],[MTN Device]],Table1[Customer Churn Status],"Yes")/COUNTIF(Table1[MTN Device],Table1[[#This Row],[MTN Device]])</f>
        <v>0.27947598253275108</v>
      </c>
      <c r="Z643">
        <f>IF(Table1[[#This Row],[Customer Churn Status]]="Yes", 1, 0)</f>
        <v>0</v>
      </c>
      <c r="AA643" t="str">
        <f>IF(Table1[[#This Row],[Reasons for Churn]]= "No reason", "No Reason", "Churned")</f>
        <v>No Reason</v>
      </c>
      <c r="AB643" t="s">
        <v>1083</v>
      </c>
      <c r="AC643">
        <f t="shared" si="10"/>
        <v>60</v>
      </c>
    </row>
    <row r="644" spans="1:29" x14ac:dyDescent="0.25">
      <c r="A644" t="s">
        <v>740</v>
      </c>
      <c r="B644" t="s">
        <v>741</v>
      </c>
      <c r="C644" s="1">
        <v>45717</v>
      </c>
      <c r="D644">
        <v>53</v>
      </c>
      <c r="E644" t="str">
        <f>IF(Table1[[#This Row],[Age]]&lt;=19,"Teenager",
 IF(Table1[[#This Row],[Age]]&lt;=29,"Young Adult",
 IF(Table1[[#This Row],[Age]]&lt;=39,"Adult",
 IF(Table1[[#This Row],[Age]]&lt;=54,"Middle-Aged Adult",
 IF(Table1[[#This Row],[Age]]&lt;=64,"Pre-Retirement",
 "Senior/Retiree")))))</f>
        <v>Middle-Aged Adult</v>
      </c>
      <c r="F644" t="s">
        <v>213</v>
      </c>
      <c r="G644" t="e">
        <f>VLOOKUP(Table1[[#This Row],[State]],#REF!,2,FALSE)</f>
        <v>#REF!</v>
      </c>
      <c r="H644" t="s">
        <v>41</v>
      </c>
      <c r="I644">
        <f>COUNTIF(A:A,Table1[[#This Row],[Customer ID]])</f>
        <v>3</v>
      </c>
      <c r="J644" t="str">
        <f>IF(Table1[[#This Row],[Device Count]]&gt;1,"Multiple Devices", "Single Device")</f>
        <v>Multiple Devices</v>
      </c>
      <c r="K644" t="s">
        <v>21</v>
      </c>
      <c r="L644" s="26">
        <v>3</v>
      </c>
      <c r="M644" t="s">
        <v>50</v>
      </c>
      <c r="N644">
        <v>8</v>
      </c>
      <c r="O6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44" t="s">
        <v>65</v>
      </c>
      <c r="Q644" s="2">
        <v>30000</v>
      </c>
      <c r="R644">
        <v>11</v>
      </c>
      <c r="S644" s="3">
        <v>330000</v>
      </c>
      <c r="T644" s="3">
        <f>SUMIF(A:A,Table1[[#This Row],[Customer ID]],S:S)</f>
        <v>1002000</v>
      </c>
      <c r="U644" s="3" t="str" cm="1">
        <f t="array" ref="U644">_xlfn.SWITCH(TRUE,
Table1[[#This Row],[Total user revenue]]&gt;=1500000,"High-Premium",
Table1[[#This Row],[Total user revenue]]&gt;=500000,"Premium",
Table1[[#This Row],[Total user revenue]]&gt;=100000,"Standard",
"Basic")</f>
        <v>Premium</v>
      </c>
      <c r="V644" s="32">
        <f>SUMIF(A:A,Table1[[#This Row],[Customer ID]],W:W)</f>
        <v>205</v>
      </c>
      <c r="W644">
        <v>85.7</v>
      </c>
      <c r="X644" t="s">
        <v>39</v>
      </c>
      <c r="Y644" s="6">
        <f>COUNTIFS(Table1[MTN Device],Table1[[#This Row],[MTN Device]],Table1[Customer Churn Status],"Yes")/COUNTIF(Table1[MTN Device],Table1[[#This Row],[MTN Device]])</f>
        <v>0.26754385964912281</v>
      </c>
      <c r="Z644">
        <f>IF(Table1[[#This Row],[Customer Churn Status]]="Yes", 1, 0)</f>
        <v>0</v>
      </c>
      <c r="AA644" t="str">
        <f>IF(Table1[[#This Row],[Reasons for Churn]]= "No reason", "No Reason", "Churned")</f>
        <v>No Reason</v>
      </c>
      <c r="AB644" t="s">
        <v>1083</v>
      </c>
      <c r="AC644">
        <f t="shared" si="10"/>
        <v>60</v>
      </c>
    </row>
    <row r="645" spans="1:29" x14ac:dyDescent="0.25">
      <c r="A645" t="s">
        <v>742</v>
      </c>
      <c r="B645" t="s">
        <v>743</v>
      </c>
      <c r="C645" s="1">
        <v>45689</v>
      </c>
      <c r="D645">
        <v>61</v>
      </c>
      <c r="E645" t="str">
        <f>IF(Table1[[#This Row],[Age]]&lt;=19,"Teenager",
 IF(Table1[[#This Row],[Age]]&lt;=29,"Young Adult",
 IF(Table1[[#This Row],[Age]]&lt;=39,"Adult",
 IF(Table1[[#This Row],[Age]]&lt;=54,"Middle-Aged Adult",
 IF(Table1[[#This Row],[Age]]&lt;=64,"Pre-Retirement",
 "Senior/Retiree")))))</f>
        <v>Pre-Retirement</v>
      </c>
      <c r="F645" t="s">
        <v>140</v>
      </c>
      <c r="G645" t="e">
        <f>VLOOKUP(Table1[[#This Row],[State]],#REF!,2,FALSE)</f>
        <v>#REF!</v>
      </c>
      <c r="H645" t="s">
        <v>20</v>
      </c>
      <c r="I645">
        <f>COUNTIF(A:A,Table1[[#This Row],[Customer ID]])</f>
        <v>3</v>
      </c>
      <c r="J645" t="str">
        <f>IF(Table1[[#This Row],[Device Count]]&gt;1,"Multiple Devices", "Single Device")</f>
        <v>Multiple Devices</v>
      </c>
      <c r="K645" t="s">
        <v>30</v>
      </c>
      <c r="L645" s="26">
        <v>4</v>
      </c>
      <c r="M645" t="s">
        <v>114</v>
      </c>
      <c r="N645">
        <v>34</v>
      </c>
      <c r="O6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45" t="s">
        <v>46</v>
      </c>
      <c r="Q645" s="2">
        <v>4500</v>
      </c>
      <c r="R645">
        <v>1</v>
      </c>
      <c r="S645" s="3">
        <v>4500</v>
      </c>
      <c r="T645" s="3">
        <f>SUMIF(A:A,Table1[[#This Row],[Customer ID]],S:S)</f>
        <v>609400</v>
      </c>
      <c r="U645" s="3" t="str" cm="1">
        <f t="array" ref="U645">_xlfn.SWITCH(TRUE,
Table1[[#This Row],[Total user revenue]]&gt;=1500000,"High-Premium",
Table1[[#This Row],[Total user revenue]]&gt;=500000,"Premium",
Table1[[#This Row],[Total user revenue]]&gt;=100000,"Standard",
"Basic")</f>
        <v>Premium</v>
      </c>
      <c r="V645" s="32">
        <f>SUMIF(A:A,Table1[[#This Row],[Customer ID]],W:W)</f>
        <v>286.11</v>
      </c>
      <c r="W645">
        <v>0.82</v>
      </c>
      <c r="X645" t="s">
        <v>39</v>
      </c>
      <c r="Y645" s="6">
        <f>COUNTIFS(Table1[MTN Device],Table1[[#This Row],[MTN Device]],Table1[Customer Churn Status],"Yes")/COUNTIF(Table1[MTN Device],Table1[[#This Row],[MTN Device]])</f>
        <v>0.30092592592592593</v>
      </c>
      <c r="Z645">
        <f>IF(Table1[[#This Row],[Customer Churn Status]]="Yes", 1, 0)</f>
        <v>0</v>
      </c>
      <c r="AA645" t="str">
        <f>IF(Table1[[#This Row],[Reasons for Churn]]= "No reason", "No Reason", "Churned")</f>
        <v>No Reason</v>
      </c>
      <c r="AB645" t="s">
        <v>1083</v>
      </c>
      <c r="AC645">
        <f t="shared" si="10"/>
        <v>35</v>
      </c>
    </row>
    <row r="646" spans="1:29" x14ac:dyDescent="0.25">
      <c r="A646" t="s">
        <v>742</v>
      </c>
      <c r="B646" t="s">
        <v>743</v>
      </c>
      <c r="C646" s="1">
        <v>45689</v>
      </c>
      <c r="D646">
        <v>61</v>
      </c>
      <c r="E646" t="str">
        <f>IF(Table1[[#This Row],[Age]]&lt;=19,"Teenager",
 IF(Table1[[#This Row],[Age]]&lt;=29,"Young Adult",
 IF(Table1[[#This Row],[Age]]&lt;=39,"Adult",
 IF(Table1[[#This Row],[Age]]&lt;=54,"Middle-Aged Adult",
 IF(Table1[[#This Row],[Age]]&lt;=64,"Pre-Retirement",
 "Senior/Retiree")))))</f>
        <v>Pre-Retirement</v>
      </c>
      <c r="F646" t="s">
        <v>140</v>
      </c>
      <c r="G646" t="e">
        <f>VLOOKUP(Table1[[#This Row],[State]],#REF!,2,FALSE)</f>
        <v>#REF!</v>
      </c>
      <c r="H646" t="s">
        <v>36</v>
      </c>
      <c r="I646">
        <f>COUNTIF(A:A,Table1[[#This Row],[Customer ID]])</f>
        <v>3</v>
      </c>
      <c r="J646" t="str">
        <f>IF(Table1[[#This Row],[Device Count]]&gt;1,"Multiple Devices", "Single Device")</f>
        <v>Multiple Devices</v>
      </c>
      <c r="K646" t="s">
        <v>30</v>
      </c>
      <c r="L646" s="26">
        <v>4</v>
      </c>
      <c r="M646" t="s">
        <v>114</v>
      </c>
      <c r="N646">
        <v>34</v>
      </c>
      <c r="O6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46" t="s">
        <v>57</v>
      </c>
      <c r="Q646" s="2">
        <v>150000</v>
      </c>
      <c r="R646">
        <v>4</v>
      </c>
      <c r="S646" s="3">
        <v>600000</v>
      </c>
      <c r="T646" s="3">
        <f>SUMIF(A:A,Table1[[#This Row],[Customer ID]],S:S)</f>
        <v>609400</v>
      </c>
      <c r="U646" s="3" t="str" cm="1">
        <f t="array" ref="U646">_xlfn.SWITCH(TRUE,
Table1[[#This Row],[Total user revenue]]&gt;=1500000,"High-Premium",
Table1[[#This Row],[Total user revenue]]&gt;=500000,"Premium",
Table1[[#This Row],[Total user revenue]]&gt;=100000,"Standard",
"Basic")</f>
        <v>Premium</v>
      </c>
      <c r="V646" s="32">
        <f>SUMIF(A:A,Table1[[#This Row],[Customer ID]],W:W)</f>
        <v>286.11</v>
      </c>
      <c r="W646">
        <v>125.28</v>
      </c>
      <c r="X646" t="s">
        <v>39</v>
      </c>
      <c r="Y646" s="6">
        <f>COUNTIFS(Table1[MTN Device],Table1[[#This Row],[MTN Device]],Table1[Customer Churn Status],"Yes")/COUNTIF(Table1[MTN Device],Table1[[#This Row],[MTN Device]])</f>
        <v>0.27947598253275108</v>
      </c>
      <c r="Z646">
        <f>IF(Table1[[#This Row],[Customer Churn Status]]="Yes", 1, 0)</f>
        <v>0</v>
      </c>
      <c r="AA646" t="str">
        <f>IF(Table1[[#This Row],[Reasons for Churn]]= "No reason", "No Reason", "Churned")</f>
        <v>No Reason</v>
      </c>
      <c r="AB646" t="s">
        <v>1083</v>
      </c>
      <c r="AC646">
        <f t="shared" si="10"/>
        <v>35</v>
      </c>
    </row>
    <row r="647" spans="1:29" x14ac:dyDescent="0.25">
      <c r="A647" t="s">
        <v>742</v>
      </c>
      <c r="B647" t="s">
        <v>743</v>
      </c>
      <c r="C647" s="1">
        <v>45689</v>
      </c>
      <c r="D647">
        <v>61</v>
      </c>
      <c r="E647" t="str">
        <f>IF(Table1[[#This Row],[Age]]&lt;=19,"Teenager",
 IF(Table1[[#This Row],[Age]]&lt;=29,"Young Adult",
 IF(Table1[[#This Row],[Age]]&lt;=39,"Adult",
 IF(Table1[[#This Row],[Age]]&lt;=54,"Middle-Aged Adult",
 IF(Table1[[#This Row],[Age]]&lt;=64,"Pre-Retirement",
 "Senior/Retiree")))))</f>
        <v>Pre-Retirement</v>
      </c>
      <c r="F647" t="s">
        <v>140</v>
      </c>
      <c r="G647" t="e">
        <f>VLOOKUP(Table1[[#This Row],[State]],#REF!,2,FALSE)</f>
        <v>#REF!</v>
      </c>
      <c r="H647" t="s">
        <v>29</v>
      </c>
      <c r="I647">
        <f>COUNTIF(A:A,Table1[[#This Row],[Customer ID]])</f>
        <v>3</v>
      </c>
      <c r="J647" t="str">
        <f>IF(Table1[[#This Row],[Device Count]]&gt;1,"Multiple Devices", "Single Device")</f>
        <v>Multiple Devices</v>
      </c>
      <c r="K647" t="s">
        <v>30</v>
      </c>
      <c r="L647" s="26">
        <v>4</v>
      </c>
      <c r="M647" t="s">
        <v>114</v>
      </c>
      <c r="N647">
        <v>34</v>
      </c>
      <c r="O6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47" t="s">
        <v>72</v>
      </c>
      <c r="Q647" s="2">
        <v>350</v>
      </c>
      <c r="R647">
        <v>14</v>
      </c>
      <c r="S647" s="3">
        <v>4900</v>
      </c>
      <c r="T647" s="3">
        <f>SUMIF(A:A,Table1[[#This Row],[Customer ID]],S:S)</f>
        <v>609400</v>
      </c>
      <c r="U647" s="3" t="str" cm="1">
        <f t="array" ref="U647">_xlfn.SWITCH(TRUE,
Table1[[#This Row],[Total user revenue]]&gt;=1500000,"High-Premium",
Table1[[#This Row],[Total user revenue]]&gt;=500000,"Premium",
Table1[[#This Row],[Total user revenue]]&gt;=100000,"Standard",
"Basic")</f>
        <v>Premium</v>
      </c>
      <c r="V647" s="32">
        <f>SUMIF(A:A,Table1[[#This Row],[Customer ID]],W:W)</f>
        <v>286.11</v>
      </c>
      <c r="W647">
        <v>160.01</v>
      </c>
      <c r="X647" t="s">
        <v>39</v>
      </c>
      <c r="Y647" s="6">
        <f>COUNTIFS(Table1[MTN Device],Table1[[#This Row],[MTN Device]],Table1[Customer Churn Status],"Yes")/COUNTIF(Table1[MTN Device],Table1[[#This Row],[MTN Device]])</f>
        <v>0.3122923588039867</v>
      </c>
      <c r="Z647">
        <f>IF(Table1[[#This Row],[Customer Churn Status]]="Yes", 1, 0)</f>
        <v>0</v>
      </c>
      <c r="AA647" t="str">
        <f>IF(Table1[[#This Row],[Reasons for Churn]]= "No reason", "No Reason", "Churned")</f>
        <v>No Reason</v>
      </c>
      <c r="AB647" t="s">
        <v>1083</v>
      </c>
      <c r="AC647">
        <f t="shared" si="10"/>
        <v>35</v>
      </c>
    </row>
    <row r="648" spans="1:29" x14ac:dyDescent="0.25">
      <c r="A648" t="s">
        <v>744</v>
      </c>
      <c r="B648" t="s">
        <v>745</v>
      </c>
      <c r="C648" s="1">
        <v>45689</v>
      </c>
      <c r="D648">
        <v>21</v>
      </c>
      <c r="E648" t="str">
        <f>IF(Table1[[#This Row],[Age]]&lt;=19,"Teenager",
 IF(Table1[[#This Row],[Age]]&lt;=29,"Young Adult",
 IF(Table1[[#This Row],[Age]]&lt;=39,"Adult",
 IF(Table1[[#This Row],[Age]]&lt;=54,"Middle-Aged Adult",
 IF(Table1[[#This Row],[Age]]&lt;=64,"Pre-Retirement",
 "Senior/Retiree")))))</f>
        <v>Young Adult</v>
      </c>
      <c r="F648" t="s">
        <v>157</v>
      </c>
      <c r="G648" t="e">
        <f>VLOOKUP(Table1[[#This Row],[State]],#REF!,2,FALSE)</f>
        <v>#REF!</v>
      </c>
      <c r="H648" t="s">
        <v>36</v>
      </c>
      <c r="I648">
        <f>COUNTIF(A:A,Table1[[#This Row],[Customer ID]])</f>
        <v>3</v>
      </c>
      <c r="J648" t="str">
        <f>IF(Table1[[#This Row],[Device Count]]&gt;1,"Multiple Devices", "Single Device")</f>
        <v>Multiple Devices</v>
      </c>
      <c r="K648" t="s">
        <v>30</v>
      </c>
      <c r="L648" s="26">
        <v>1</v>
      </c>
      <c r="M648" t="s">
        <v>37</v>
      </c>
      <c r="N648">
        <v>36</v>
      </c>
      <c r="O6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48" t="s">
        <v>62</v>
      </c>
      <c r="Q648" s="2">
        <v>24000</v>
      </c>
      <c r="R648">
        <v>18</v>
      </c>
      <c r="S648" s="3">
        <v>432000</v>
      </c>
      <c r="T648" s="3">
        <f>SUMIF(A:A,Table1[[#This Row],[Customer ID]],S:S)</f>
        <v>1038000</v>
      </c>
      <c r="U648" s="3" t="str" cm="1">
        <f t="array" ref="U648">_xlfn.SWITCH(TRUE,
Table1[[#This Row],[Total user revenue]]&gt;=1500000,"High-Premium",
Table1[[#This Row],[Total user revenue]]&gt;=500000,"Premium",
Table1[[#This Row],[Total user revenue]]&gt;=100000,"Standard",
"Basic")</f>
        <v>Premium</v>
      </c>
      <c r="V648" s="32">
        <f>SUMIF(A:A,Table1[[#This Row],[Customer ID]],W:W)</f>
        <v>282.52999999999997</v>
      </c>
      <c r="W648">
        <v>60.41</v>
      </c>
      <c r="X648" t="s">
        <v>39</v>
      </c>
      <c r="Y648" s="6">
        <f>COUNTIFS(Table1[MTN Device],Table1[[#This Row],[MTN Device]],Table1[Customer Churn Status],"Yes")/COUNTIF(Table1[MTN Device],Table1[[#This Row],[MTN Device]])</f>
        <v>0.27947598253275108</v>
      </c>
      <c r="Z648">
        <f>IF(Table1[[#This Row],[Customer Churn Status]]="Yes", 1, 0)</f>
        <v>0</v>
      </c>
      <c r="AA648" t="str">
        <f>IF(Table1[[#This Row],[Reasons for Churn]]= "No reason", "No Reason", "Churned")</f>
        <v>No Reason</v>
      </c>
      <c r="AB648" t="s">
        <v>1083</v>
      </c>
      <c r="AC648">
        <f t="shared" si="10"/>
        <v>75</v>
      </c>
    </row>
    <row r="649" spans="1:29" x14ac:dyDescent="0.25">
      <c r="A649" t="s">
        <v>744</v>
      </c>
      <c r="B649" t="s">
        <v>745</v>
      </c>
      <c r="C649" s="1">
        <v>45689</v>
      </c>
      <c r="D649">
        <v>21</v>
      </c>
      <c r="E649" t="str">
        <f>IF(Table1[[#This Row],[Age]]&lt;=19,"Teenager",
 IF(Table1[[#This Row],[Age]]&lt;=29,"Young Adult",
 IF(Table1[[#This Row],[Age]]&lt;=39,"Adult",
 IF(Table1[[#This Row],[Age]]&lt;=54,"Middle-Aged Adult",
 IF(Table1[[#This Row],[Age]]&lt;=64,"Pre-Retirement",
 "Senior/Retiree")))))</f>
        <v>Young Adult</v>
      </c>
      <c r="F649" t="s">
        <v>157</v>
      </c>
      <c r="G649" t="e">
        <f>VLOOKUP(Table1[[#This Row],[State]],#REF!,2,FALSE)</f>
        <v>#REF!</v>
      </c>
      <c r="H649" t="s">
        <v>20</v>
      </c>
      <c r="I649">
        <f>COUNTIF(A:A,Table1[[#This Row],[Customer ID]])</f>
        <v>3</v>
      </c>
      <c r="J649" t="str">
        <f>IF(Table1[[#This Row],[Device Count]]&gt;1,"Multiple Devices", "Single Device")</f>
        <v>Multiple Devices</v>
      </c>
      <c r="K649" t="s">
        <v>30</v>
      </c>
      <c r="L649" s="26">
        <v>1</v>
      </c>
      <c r="M649" t="s">
        <v>37</v>
      </c>
      <c r="N649">
        <v>36</v>
      </c>
      <c r="O6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49" t="s">
        <v>51</v>
      </c>
      <c r="Q649" s="2">
        <v>9000</v>
      </c>
      <c r="R649">
        <v>4</v>
      </c>
      <c r="S649" s="3">
        <v>36000</v>
      </c>
      <c r="T649" s="3">
        <f>SUMIF(A:A,Table1[[#This Row],[Customer ID]],S:S)</f>
        <v>1038000</v>
      </c>
      <c r="U649" s="3" t="str" cm="1">
        <f t="array" ref="U649">_xlfn.SWITCH(TRUE,
Table1[[#This Row],[Total user revenue]]&gt;=1500000,"High-Premium",
Table1[[#This Row],[Total user revenue]]&gt;=500000,"Premium",
Table1[[#This Row],[Total user revenue]]&gt;=100000,"Standard",
"Basic")</f>
        <v>Premium</v>
      </c>
      <c r="V649" s="32">
        <f>SUMIF(A:A,Table1[[#This Row],[Customer ID]],W:W)</f>
        <v>282.52999999999997</v>
      </c>
      <c r="W649">
        <v>153.52000000000001</v>
      </c>
      <c r="X649" t="s">
        <v>39</v>
      </c>
      <c r="Y649" s="6">
        <f>COUNTIFS(Table1[MTN Device],Table1[[#This Row],[MTN Device]],Table1[Customer Churn Status],"Yes")/COUNTIF(Table1[MTN Device],Table1[[#This Row],[MTN Device]])</f>
        <v>0.30092592592592593</v>
      </c>
      <c r="Z649">
        <f>IF(Table1[[#This Row],[Customer Churn Status]]="Yes", 1, 0)</f>
        <v>0</v>
      </c>
      <c r="AA649" t="str">
        <f>IF(Table1[[#This Row],[Reasons for Churn]]= "No reason", "No Reason", "Churned")</f>
        <v>No Reason</v>
      </c>
      <c r="AB649" t="s">
        <v>1083</v>
      </c>
      <c r="AC649">
        <f t="shared" si="10"/>
        <v>75</v>
      </c>
    </row>
    <row r="650" spans="1:29" x14ac:dyDescent="0.25">
      <c r="A650" t="s">
        <v>744</v>
      </c>
      <c r="B650" t="s">
        <v>745</v>
      </c>
      <c r="C650" s="1">
        <v>45689</v>
      </c>
      <c r="D650">
        <v>21</v>
      </c>
      <c r="E650" t="str">
        <f>IF(Table1[[#This Row],[Age]]&lt;=19,"Teenager",
 IF(Table1[[#This Row],[Age]]&lt;=29,"Young Adult",
 IF(Table1[[#This Row],[Age]]&lt;=39,"Adult",
 IF(Table1[[#This Row],[Age]]&lt;=54,"Middle-Aged Adult",
 IF(Table1[[#This Row],[Age]]&lt;=64,"Pre-Retirement",
 "Senior/Retiree")))))</f>
        <v>Young Adult</v>
      </c>
      <c r="F650" t="s">
        <v>157</v>
      </c>
      <c r="G650" t="e">
        <f>VLOOKUP(Table1[[#This Row],[State]],#REF!,2,FALSE)</f>
        <v>#REF!</v>
      </c>
      <c r="H650" t="s">
        <v>41</v>
      </c>
      <c r="I650">
        <f>COUNTIF(A:A,Table1[[#This Row],[Customer ID]])</f>
        <v>3</v>
      </c>
      <c r="J650" t="str">
        <f>IF(Table1[[#This Row],[Device Count]]&gt;1,"Multiple Devices", "Single Device")</f>
        <v>Multiple Devices</v>
      </c>
      <c r="K650" t="s">
        <v>30</v>
      </c>
      <c r="L650" s="26">
        <v>1</v>
      </c>
      <c r="M650" t="s">
        <v>37</v>
      </c>
      <c r="N650">
        <v>36</v>
      </c>
      <c r="O6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50" t="s">
        <v>65</v>
      </c>
      <c r="Q650" s="2">
        <v>30000</v>
      </c>
      <c r="R650">
        <v>19</v>
      </c>
      <c r="S650" s="3">
        <v>570000</v>
      </c>
      <c r="T650" s="3">
        <f>SUMIF(A:A,Table1[[#This Row],[Customer ID]],S:S)</f>
        <v>1038000</v>
      </c>
      <c r="U650" s="3" t="str" cm="1">
        <f t="array" ref="U650">_xlfn.SWITCH(TRUE,
Table1[[#This Row],[Total user revenue]]&gt;=1500000,"High-Premium",
Table1[[#This Row],[Total user revenue]]&gt;=500000,"Premium",
Table1[[#This Row],[Total user revenue]]&gt;=100000,"Standard",
"Basic")</f>
        <v>Premium</v>
      </c>
      <c r="V650" s="32">
        <f>SUMIF(A:A,Table1[[#This Row],[Customer ID]],W:W)</f>
        <v>282.52999999999997</v>
      </c>
      <c r="W650">
        <v>68.599999999999994</v>
      </c>
      <c r="X650" t="s">
        <v>39</v>
      </c>
      <c r="Y650" s="6">
        <f>COUNTIFS(Table1[MTN Device],Table1[[#This Row],[MTN Device]],Table1[Customer Churn Status],"Yes")/COUNTIF(Table1[MTN Device],Table1[[#This Row],[MTN Device]])</f>
        <v>0.26754385964912281</v>
      </c>
      <c r="Z650">
        <f>IF(Table1[[#This Row],[Customer Churn Status]]="Yes", 1, 0)</f>
        <v>0</v>
      </c>
      <c r="AA650" t="str">
        <f>IF(Table1[[#This Row],[Reasons for Churn]]= "No reason", "No Reason", "Churned")</f>
        <v>No Reason</v>
      </c>
      <c r="AB650" t="s">
        <v>1083</v>
      </c>
      <c r="AC650">
        <f t="shared" si="10"/>
        <v>75</v>
      </c>
    </row>
    <row r="651" spans="1:29" x14ac:dyDescent="0.25">
      <c r="A651" t="s">
        <v>746</v>
      </c>
      <c r="B651" t="s">
        <v>747</v>
      </c>
      <c r="C651" s="1">
        <v>45717</v>
      </c>
      <c r="D651">
        <v>38</v>
      </c>
      <c r="E651" t="str">
        <f>IF(Table1[[#This Row],[Age]]&lt;=19,"Teenager",
 IF(Table1[[#This Row],[Age]]&lt;=29,"Young Adult",
 IF(Table1[[#This Row],[Age]]&lt;=39,"Adult",
 IF(Table1[[#This Row],[Age]]&lt;=54,"Middle-Aged Adult",
 IF(Table1[[#This Row],[Age]]&lt;=64,"Pre-Retirement",
 "Senior/Retiree")))))</f>
        <v>Adult</v>
      </c>
      <c r="F651" t="s">
        <v>121</v>
      </c>
      <c r="G651" t="e">
        <f>VLOOKUP(Table1[[#This Row],[State]],#REF!,2,FALSE)</f>
        <v>#REF!</v>
      </c>
      <c r="H651" t="s">
        <v>20</v>
      </c>
      <c r="I651">
        <f>COUNTIF(A:A,Table1[[#This Row],[Customer ID]])</f>
        <v>1</v>
      </c>
      <c r="J651" t="str">
        <f>IF(Table1[[#This Row],[Device Count]]&gt;1,"Multiple Devices", "Single Device")</f>
        <v>Single Device</v>
      </c>
      <c r="K651" t="s">
        <v>30</v>
      </c>
      <c r="L651" s="26">
        <v>4</v>
      </c>
      <c r="M651" t="s">
        <v>114</v>
      </c>
      <c r="N651">
        <v>54</v>
      </c>
      <c r="O6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51" t="s">
        <v>23</v>
      </c>
      <c r="Q651" s="2">
        <v>35000</v>
      </c>
      <c r="R651">
        <v>15</v>
      </c>
      <c r="S651" s="3">
        <v>525000</v>
      </c>
      <c r="T651" s="3">
        <f>SUMIF(A:A,Table1[[#This Row],[Customer ID]],S:S)</f>
        <v>525000</v>
      </c>
      <c r="U651" s="3" t="str" cm="1">
        <f t="array" ref="U651">_xlfn.SWITCH(TRUE,
Table1[[#This Row],[Total user revenue]]&gt;=1500000,"High-Premium",
Table1[[#This Row],[Total user revenue]]&gt;=500000,"Premium",
Table1[[#This Row],[Total user revenue]]&gt;=100000,"Standard",
"Basic")</f>
        <v>Premium</v>
      </c>
      <c r="V651" s="32">
        <f>SUMIF(A:A,Table1[[#This Row],[Customer ID]],W:W)</f>
        <v>31.5</v>
      </c>
      <c r="W651">
        <v>31.5</v>
      </c>
      <c r="X651" t="s">
        <v>39</v>
      </c>
      <c r="Y651" s="6">
        <f>COUNTIFS(Table1[MTN Device],Table1[[#This Row],[MTN Device]],Table1[Customer Churn Status],"Yes")/COUNTIF(Table1[MTN Device],Table1[[#This Row],[MTN Device]])</f>
        <v>0.30092592592592593</v>
      </c>
      <c r="Z651">
        <f>IF(Table1[[#This Row],[Customer Churn Status]]="Yes", 1, 0)</f>
        <v>0</v>
      </c>
      <c r="AA651" t="str">
        <f>IF(Table1[[#This Row],[Reasons for Churn]]= "No reason", "No Reason", "Churned")</f>
        <v>No Reason</v>
      </c>
      <c r="AB651" t="s">
        <v>1083</v>
      </c>
      <c r="AC651">
        <f t="shared" si="10"/>
        <v>20</v>
      </c>
    </row>
    <row r="652" spans="1:29" x14ac:dyDescent="0.25">
      <c r="A652" t="s">
        <v>748</v>
      </c>
      <c r="B652" t="s">
        <v>749</v>
      </c>
      <c r="C652" s="1">
        <v>45658</v>
      </c>
      <c r="D652">
        <v>58</v>
      </c>
      <c r="E652" t="str">
        <f>IF(Table1[[#This Row],[Age]]&lt;=19,"Teenager",
 IF(Table1[[#This Row],[Age]]&lt;=29,"Young Adult",
 IF(Table1[[#This Row],[Age]]&lt;=39,"Adult",
 IF(Table1[[#This Row],[Age]]&lt;=54,"Middle-Aged Adult",
 IF(Table1[[#This Row],[Age]]&lt;=64,"Pre-Retirement",
 "Senior/Retiree")))))</f>
        <v>Pre-Retirement</v>
      </c>
      <c r="F652" t="s">
        <v>35</v>
      </c>
      <c r="G652" t="e">
        <f>VLOOKUP(Table1[[#This Row],[State]],#REF!,2,FALSE)</f>
        <v>#REF!</v>
      </c>
      <c r="H652" t="s">
        <v>36</v>
      </c>
      <c r="I652">
        <f>COUNTIF(A:A,Table1[[#This Row],[Customer ID]])</f>
        <v>3</v>
      </c>
      <c r="J652" t="str">
        <f>IF(Table1[[#This Row],[Device Count]]&gt;1,"Multiple Devices", "Single Device")</f>
        <v>Multiple Devices</v>
      </c>
      <c r="K652" t="s">
        <v>30</v>
      </c>
      <c r="L652" s="26">
        <v>5</v>
      </c>
      <c r="M652" t="s">
        <v>55</v>
      </c>
      <c r="N652">
        <v>60</v>
      </c>
      <c r="O6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52" t="s">
        <v>71</v>
      </c>
      <c r="Q652" s="2">
        <v>14500</v>
      </c>
      <c r="R652">
        <v>11</v>
      </c>
      <c r="S652" s="3">
        <v>159500</v>
      </c>
      <c r="T652" s="3">
        <f>SUMIF(A:A,Table1[[#This Row],[Customer ID]],S:S)</f>
        <v>507000</v>
      </c>
      <c r="U652" s="3" t="str" cm="1">
        <f t="array" ref="U652">_xlfn.SWITCH(TRUE,
Table1[[#This Row],[Total user revenue]]&gt;=1500000,"High-Premium",
Table1[[#This Row],[Total user revenue]]&gt;=500000,"Premium",
Table1[[#This Row],[Total user revenue]]&gt;=100000,"Standard",
"Basic")</f>
        <v>Premium</v>
      </c>
      <c r="V652" s="32">
        <f>SUMIF(A:A,Table1[[#This Row],[Customer ID]],W:W)</f>
        <v>297.63</v>
      </c>
      <c r="W652">
        <v>115.69</v>
      </c>
      <c r="X652" t="s">
        <v>24</v>
      </c>
      <c r="Y652" s="6">
        <f>COUNTIFS(Table1[MTN Device],Table1[[#This Row],[MTN Device]],Table1[Customer Churn Status],"Yes")/COUNTIF(Table1[MTN Device],Table1[[#This Row],[MTN Device]])</f>
        <v>0.27947598253275108</v>
      </c>
      <c r="Z652">
        <f>IF(Table1[[#This Row],[Customer Churn Status]]="Yes", 1, 0)</f>
        <v>1</v>
      </c>
      <c r="AA652" t="str">
        <f>IF(Table1[[#This Row],[Reasons for Churn]]= "No reason", "No Reason", "Churned")</f>
        <v>Churned</v>
      </c>
      <c r="AB652" t="s">
        <v>284</v>
      </c>
      <c r="AC652">
        <f t="shared" si="10"/>
        <v>30</v>
      </c>
    </row>
    <row r="653" spans="1:29" x14ac:dyDescent="0.25">
      <c r="A653" t="s">
        <v>748</v>
      </c>
      <c r="B653" t="s">
        <v>749</v>
      </c>
      <c r="C653" s="1">
        <v>45658</v>
      </c>
      <c r="D653">
        <v>58</v>
      </c>
      <c r="E653" t="str">
        <f>IF(Table1[[#This Row],[Age]]&lt;=19,"Teenager",
 IF(Table1[[#This Row],[Age]]&lt;=29,"Young Adult",
 IF(Table1[[#This Row],[Age]]&lt;=39,"Adult",
 IF(Table1[[#This Row],[Age]]&lt;=54,"Middle-Aged Adult",
 IF(Table1[[#This Row],[Age]]&lt;=64,"Pre-Retirement",
 "Senior/Retiree")))))</f>
        <v>Pre-Retirement</v>
      </c>
      <c r="F653" t="s">
        <v>35</v>
      </c>
      <c r="G653" t="e">
        <f>VLOOKUP(Table1[[#This Row],[State]],#REF!,2,FALSE)</f>
        <v>#REF!</v>
      </c>
      <c r="H653" t="s">
        <v>29</v>
      </c>
      <c r="I653">
        <f>COUNTIF(A:A,Table1[[#This Row],[Customer ID]])</f>
        <v>3</v>
      </c>
      <c r="J653" t="str">
        <f>IF(Table1[[#This Row],[Device Count]]&gt;1,"Multiple Devices", "Single Device")</f>
        <v>Multiple Devices</v>
      </c>
      <c r="K653" t="s">
        <v>30</v>
      </c>
      <c r="L653" s="26">
        <v>5</v>
      </c>
      <c r="M653" t="s">
        <v>55</v>
      </c>
      <c r="N653">
        <v>60</v>
      </c>
      <c r="O6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53" t="s">
        <v>56</v>
      </c>
      <c r="Q653" s="2">
        <v>3500</v>
      </c>
      <c r="R653">
        <v>5</v>
      </c>
      <c r="S653" s="3">
        <v>17500</v>
      </c>
      <c r="T653" s="3">
        <f>SUMIF(A:A,Table1[[#This Row],[Customer ID]],S:S)</f>
        <v>507000</v>
      </c>
      <c r="U653" s="3" t="str" cm="1">
        <f t="array" ref="U653">_xlfn.SWITCH(TRUE,
Table1[[#This Row],[Total user revenue]]&gt;=1500000,"High-Premium",
Table1[[#This Row],[Total user revenue]]&gt;=500000,"Premium",
Table1[[#This Row],[Total user revenue]]&gt;=100000,"Standard",
"Basic")</f>
        <v>Premium</v>
      </c>
      <c r="V653" s="32">
        <f>SUMIF(A:A,Table1[[#This Row],[Customer ID]],W:W)</f>
        <v>297.63</v>
      </c>
      <c r="W653">
        <v>13.71</v>
      </c>
      <c r="X653" t="s">
        <v>24</v>
      </c>
      <c r="Y653" s="6">
        <f>COUNTIFS(Table1[MTN Device],Table1[[#This Row],[MTN Device]],Table1[Customer Churn Status],"Yes")/COUNTIF(Table1[MTN Device],Table1[[#This Row],[MTN Device]])</f>
        <v>0.3122923588039867</v>
      </c>
      <c r="Z653">
        <f>IF(Table1[[#This Row],[Customer Churn Status]]="Yes", 1, 0)</f>
        <v>1</v>
      </c>
      <c r="AA653" t="str">
        <f>IF(Table1[[#This Row],[Reasons for Churn]]= "No reason", "No Reason", "Churned")</f>
        <v>Churned</v>
      </c>
      <c r="AB653" t="s">
        <v>284</v>
      </c>
      <c r="AC653">
        <f t="shared" si="10"/>
        <v>30</v>
      </c>
    </row>
    <row r="654" spans="1:29" x14ac:dyDescent="0.25">
      <c r="A654" t="s">
        <v>748</v>
      </c>
      <c r="B654" t="s">
        <v>749</v>
      </c>
      <c r="C654" s="1">
        <v>45658</v>
      </c>
      <c r="D654">
        <v>58</v>
      </c>
      <c r="E654" t="str">
        <f>IF(Table1[[#This Row],[Age]]&lt;=19,"Teenager",
 IF(Table1[[#This Row],[Age]]&lt;=29,"Young Adult",
 IF(Table1[[#This Row],[Age]]&lt;=39,"Adult",
 IF(Table1[[#This Row],[Age]]&lt;=54,"Middle-Aged Adult",
 IF(Table1[[#This Row],[Age]]&lt;=64,"Pre-Retirement",
 "Senior/Retiree")))))</f>
        <v>Pre-Retirement</v>
      </c>
      <c r="F654" t="s">
        <v>35</v>
      </c>
      <c r="G654" t="e">
        <f>VLOOKUP(Table1[[#This Row],[State]],#REF!,2,FALSE)</f>
        <v>#REF!</v>
      </c>
      <c r="H654" t="s">
        <v>41</v>
      </c>
      <c r="I654">
        <f>COUNTIF(A:A,Table1[[#This Row],[Customer ID]])</f>
        <v>3</v>
      </c>
      <c r="J654" t="str">
        <f>IF(Table1[[#This Row],[Device Count]]&gt;1,"Multiple Devices", "Single Device")</f>
        <v>Multiple Devices</v>
      </c>
      <c r="K654" t="s">
        <v>30</v>
      </c>
      <c r="L654" s="26">
        <v>5</v>
      </c>
      <c r="M654" t="s">
        <v>55</v>
      </c>
      <c r="N654">
        <v>60</v>
      </c>
      <c r="O6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54" t="s">
        <v>65</v>
      </c>
      <c r="Q654" s="2">
        <v>30000</v>
      </c>
      <c r="R654">
        <v>11</v>
      </c>
      <c r="S654" s="3">
        <v>330000</v>
      </c>
      <c r="T654" s="3">
        <f>SUMIF(A:A,Table1[[#This Row],[Customer ID]],S:S)</f>
        <v>507000</v>
      </c>
      <c r="U654" s="3" t="str" cm="1">
        <f t="array" ref="U654">_xlfn.SWITCH(TRUE,
Table1[[#This Row],[Total user revenue]]&gt;=1500000,"High-Premium",
Table1[[#This Row],[Total user revenue]]&gt;=500000,"Premium",
Table1[[#This Row],[Total user revenue]]&gt;=100000,"Standard",
"Basic")</f>
        <v>Premium</v>
      </c>
      <c r="V654" s="32">
        <f>SUMIF(A:A,Table1[[#This Row],[Customer ID]],W:W)</f>
        <v>297.63</v>
      </c>
      <c r="W654">
        <v>168.23</v>
      </c>
      <c r="X654" t="s">
        <v>24</v>
      </c>
      <c r="Y654" s="6">
        <f>COUNTIFS(Table1[MTN Device],Table1[[#This Row],[MTN Device]],Table1[Customer Churn Status],"Yes")/COUNTIF(Table1[MTN Device],Table1[[#This Row],[MTN Device]])</f>
        <v>0.26754385964912281</v>
      </c>
      <c r="Z654">
        <f>IF(Table1[[#This Row],[Customer Churn Status]]="Yes", 1, 0)</f>
        <v>1</v>
      </c>
      <c r="AA654" t="str">
        <f>IF(Table1[[#This Row],[Reasons for Churn]]= "No reason", "No Reason", "Churned")</f>
        <v>Churned</v>
      </c>
      <c r="AB654" t="s">
        <v>284</v>
      </c>
      <c r="AC654">
        <f t="shared" si="10"/>
        <v>30</v>
      </c>
    </row>
    <row r="655" spans="1:29" x14ac:dyDescent="0.25">
      <c r="A655" t="s">
        <v>750</v>
      </c>
      <c r="B655" t="s">
        <v>751</v>
      </c>
      <c r="C655" s="1">
        <v>45658</v>
      </c>
      <c r="D655">
        <v>37</v>
      </c>
      <c r="E655" t="str">
        <f>IF(Table1[[#This Row],[Age]]&lt;=19,"Teenager",
 IF(Table1[[#This Row],[Age]]&lt;=29,"Young Adult",
 IF(Table1[[#This Row],[Age]]&lt;=39,"Adult",
 IF(Table1[[#This Row],[Age]]&lt;=54,"Middle-Aged Adult",
 IF(Table1[[#This Row],[Age]]&lt;=64,"Pre-Retirement",
 "Senior/Retiree")))))</f>
        <v>Adult</v>
      </c>
      <c r="F655" t="s">
        <v>61</v>
      </c>
      <c r="G655" t="e">
        <f>VLOOKUP(Table1[[#This Row],[State]],#REF!,2,FALSE)</f>
        <v>#REF!</v>
      </c>
      <c r="H655" t="s">
        <v>41</v>
      </c>
      <c r="I655">
        <f>COUNTIF(A:A,Table1[[#This Row],[Customer ID]])</f>
        <v>2</v>
      </c>
      <c r="J655" t="str">
        <f>IF(Table1[[#This Row],[Device Count]]&gt;1,"Multiple Devices", "Single Device")</f>
        <v>Multiple Devices</v>
      </c>
      <c r="K655" t="s">
        <v>21</v>
      </c>
      <c r="L655" s="26">
        <v>3</v>
      </c>
      <c r="M655" t="s">
        <v>50</v>
      </c>
      <c r="N655">
        <v>39</v>
      </c>
      <c r="O6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55" t="s">
        <v>71</v>
      </c>
      <c r="Q655" s="2">
        <v>14500</v>
      </c>
      <c r="R655">
        <v>8</v>
      </c>
      <c r="S655" s="3">
        <v>116000</v>
      </c>
      <c r="T655" s="3">
        <f>SUMIF(A:A,Table1[[#This Row],[Customer ID]],S:S)</f>
        <v>206000</v>
      </c>
      <c r="U655" s="3" t="str" cm="1">
        <f t="array" ref="U655">_xlfn.SWITCH(TRUE,
Table1[[#This Row],[Total user revenue]]&gt;=1500000,"High-Premium",
Table1[[#This Row],[Total user revenue]]&gt;=500000,"Premium",
Table1[[#This Row],[Total user revenue]]&gt;=100000,"Standard",
"Basic")</f>
        <v>Standard</v>
      </c>
      <c r="V655" s="32">
        <f>SUMIF(A:A,Table1[[#This Row],[Customer ID]],W:W)</f>
        <v>108.47999999999999</v>
      </c>
      <c r="W655">
        <v>17.82</v>
      </c>
      <c r="X655" t="s">
        <v>39</v>
      </c>
      <c r="Y655" s="6">
        <f>COUNTIFS(Table1[MTN Device],Table1[[#This Row],[MTN Device]],Table1[Customer Churn Status],"Yes")/COUNTIF(Table1[MTN Device],Table1[[#This Row],[MTN Device]])</f>
        <v>0.26754385964912281</v>
      </c>
      <c r="Z655">
        <f>IF(Table1[[#This Row],[Customer Churn Status]]="Yes", 1, 0)</f>
        <v>0</v>
      </c>
      <c r="AA655" t="str">
        <f>IF(Table1[[#This Row],[Reasons for Churn]]= "No reason", "No Reason", "Churned")</f>
        <v>No Reason</v>
      </c>
      <c r="AB655" t="s">
        <v>1083</v>
      </c>
      <c r="AC655">
        <f t="shared" si="10"/>
        <v>30</v>
      </c>
    </row>
    <row r="656" spans="1:29" x14ac:dyDescent="0.25">
      <c r="A656" t="s">
        <v>750</v>
      </c>
      <c r="B656" t="s">
        <v>751</v>
      </c>
      <c r="C656" s="1">
        <v>45658</v>
      </c>
      <c r="D656">
        <v>37</v>
      </c>
      <c r="E656" t="str">
        <f>IF(Table1[[#This Row],[Age]]&lt;=19,"Teenager",
 IF(Table1[[#This Row],[Age]]&lt;=29,"Young Adult",
 IF(Table1[[#This Row],[Age]]&lt;=39,"Adult",
 IF(Table1[[#This Row],[Age]]&lt;=54,"Middle-Aged Adult",
 IF(Table1[[#This Row],[Age]]&lt;=64,"Pre-Retirement",
 "Senior/Retiree")))))</f>
        <v>Adult</v>
      </c>
      <c r="F656" t="s">
        <v>61</v>
      </c>
      <c r="G656" t="e">
        <f>VLOOKUP(Table1[[#This Row],[State]],#REF!,2,FALSE)</f>
        <v>#REF!</v>
      </c>
      <c r="H656" t="s">
        <v>20</v>
      </c>
      <c r="I656">
        <f>COUNTIF(A:A,Table1[[#This Row],[Customer ID]])</f>
        <v>2</v>
      </c>
      <c r="J656" t="str">
        <f>IF(Table1[[#This Row],[Device Count]]&gt;1,"Multiple Devices", "Single Device")</f>
        <v>Multiple Devices</v>
      </c>
      <c r="K656" t="s">
        <v>21</v>
      </c>
      <c r="L656" s="26">
        <v>3</v>
      </c>
      <c r="M656" t="s">
        <v>50</v>
      </c>
      <c r="N656">
        <v>39</v>
      </c>
      <c r="O6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56" t="s">
        <v>51</v>
      </c>
      <c r="Q656" s="2">
        <v>9000</v>
      </c>
      <c r="R656">
        <v>10</v>
      </c>
      <c r="S656" s="3">
        <v>90000</v>
      </c>
      <c r="T656" s="3">
        <f>SUMIF(A:A,Table1[[#This Row],[Customer ID]],S:S)</f>
        <v>206000</v>
      </c>
      <c r="U656" s="3" t="str" cm="1">
        <f t="array" ref="U656">_xlfn.SWITCH(TRUE,
Table1[[#This Row],[Total user revenue]]&gt;=1500000,"High-Premium",
Table1[[#This Row],[Total user revenue]]&gt;=500000,"Premium",
Table1[[#This Row],[Total user revenue]]&gt;=100000,"Standard",
"Basic")</f>
        <v>Standard</v>
      </c>
      <c r="V656" s="32">
        <f>SUMIF(A:A,Table1[[#This Row],[Customer ID]],W:W)</f>
        <v>108.47999999999999</v>
      </c>
      <c r="W656">
        <v>90.66</v>
      </c>
      <c r="X656" t="s">
        <v>39</v>
      </c>
      <c r="Y656" s="6">
        <f>COUNTIFS(Table1[MTN Device],Table1[[#This Row],[MTN Device]],Table1[Customer Churn Status],"Yes")/COUNTIF(Table1[MTN Device],Table1[[#This Row],[MTN Device]])</f>
        <v>0.30092592592592593</v>
      </c>
      <c r="Z656">
        <f>IF(Table1[[#This Row],[Customer Churn Status]]="Yes", 1, 0)</f>
        <v>0</v>
      </c>
      <c r="AA656" t="str">
        <f>IF(Table1[[#This Row],[Reasons for Churn]]= "No reason", "No Reason", "Churned")</f>
        <v>No Reason</v>
      </c>
      <c r="AB656" t="s">
        <v>1083</v>
      </c>
      <c r="AC656">
        <f t="shared" si="10"/>
        <v>30</v>
      </c>
    </row>
    <row r="657" spans="1:29" x14ac:dyDescent="0.25">
      <c r="A657" t="s">
        <v>752</v>
      </c>
      <c r="B657" t="s">
        <v>753</v>
      </c>
      <c r="C657" s="1">
        <v>45658</v>
      </c>
      <c r="D657">
        <v>54</v>
      </c>
      <c r="E657" t="str">
        <f>IF(Table1[[#This Row],[Age]]&lt;=19,"Teenager",
 IF(Table1[[#This Row],[Age]]&lt;=29,"Young Adult",
 IF(Table1[[#This Row],[Age]]&lt;=39,"Adult",
 IF(Table1[[#This Row],[Age]]&lt;=54,"Middle-Aged Adult",
 IF(Table1[[#This Row],[Age]]&lt;=64,"Pre-Retirement",
 "Senior/Retiree")))))</f>
        <v>Middle-Aged Adult</v>
      </c>
      <c r="F657" t="s">
        <v>131</v>
      </c>
      <c r="G657" t="e">
        <f>VLOOKUP(Table1[[#This Row],[State]],#REF!,2,FALSE)</f>
        <v>#REF!</v>
      </c>
      <c r="H657" t="s">
        <v>41</v>
      </c>
      <c r="I657">
        <f>COUNTIF(A:A,Table1[[#This Row],[Customer ID]])</f>
        <v>2</v>
      </c>
      <c r="J657" t="str">
        <f>IF(Table1[[#This Row],[Device Count]]&gt;1,"Multiple Devices", "Single Device")</f>
        <v>Multiple Devices</v>
      </c>
      <c r="K657" t="s">
        <v>21</v>
      </c>
      <c r="L657" s="26">
        <v>2</v>
      </c>
      <c r="M657" t="s">
        <v>22</v>
      </c>
      <c r="N657">
        <v>24</v>
      </c>
      <c r="O6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57" t="s">
        <v>62</v>
      </c>
      <c r="Q657" s="2">
        <v>24000</v>
      </c>
      <c r="R657">
        <v>11</v>
      </c>
      <c r="S657" s="3">
        <v>264000</v>
      </c>
      <c r="T657" s="3">
        <f>SUMIF(A:A,Table1[[#This Row],[Customer ID]],S:S)</f>
        <v>859000</v>
      </c>
      <c r="U657" s="3" t="str" cm="1">
        <f t="array" ref="U657">_xlfn.SWITCH(TRUE,
Table1[[#This Row],[Total user revenue]]&gt;=1500000,"High-Premium",
Table1[[#This Row],[Total user revenue]]&gt;=500000,"Premium",
Table1[[#This Row],[Total user revenue]]&gt;=100000,"Standard",
"Basic")</f>
        <v>Premium</v>
      </c>
      <c r="V657" s="32">
        <f>SUMIF(A:A,Table1[[#This Row],[Customer ID]],W:W)</f>
        <v>177.86</v>
      </c>
      <c r="W657">
        <v>31.24</v>
      </c>
      <c r="X657" t="s">
        <v>39</v>
      </c>
      <c r="Y657" s="6">
        <f>COUNTIFS(Table1[MTN Device],Table1[[#This Row],[MTN Device]],Table1[Customer Churn Status],"Yes")/COUNTIF(Table1[MTN Device],Table1[[#This Row],[MTN Device]])</f>
        <v>0.26754385964912281</v>
      </c>
      <c r="Z657">
        <f>IF(Table1[[#This Row],[Customer Churn Status]]="Yes", 1, 0)</f>
        <v>0</v>
      </c>
      <c r="AA657" t="str">
        <f>IF(Table1[[#This Row],[Reasons for Churn]]= "No reason", "No Reason", "Churned")</f>
        <v>No Reason</v>
      </c>
      <c r="AB657" t="s">
        <v>1083</v>
      </c>
      <c r="AC657">
        <f t="shared" si="10"/>
        <v>65</v>
      </c>
    </row>
    <row r="658" spans="1:29" x14ac:dyDescent="0.25">
      <c r="A658" t="s">
        <v>752</v>
      </c>
      <c r="B658" t="s">
        <v>753</v>
      </c>
      <c r="C658" s="1">
        <v>45658</v>
      </c>
      <c r="D658">
        <v>54</v>
      </c>
      <c r="E658" t="str">
        <f>IF(Table1[[#This Row],[Age]]&lt;=19,"Teenager",
 IF(Table1[[#This Row],[Age]]&lt;=29,"Young Adult",
 IF(Table1[[#This Row],[Age]]&lt;=39,"Adult",
 IF(Table1[[#This Row],[Age]]&lt;=54,"Middle-Aged Adult",
 IF(Table1[[#This Row],[Age]]&lt;=64,"Pre-Retirement",
 "Senior/Retiree")))))</f>
        <v>Middle-Aged Adult</v>
      </c>
      <c r="F658" t="s">
        <v>131</v>
      </c>
      <c r="G658" t="e">
        <f>VLOOKUP(Table1[[#This Row],[State]],#REF!,2,FALSE)</f>
        <v>#REF!</v>
      </c>
      <c r="H658" t="s">
        <v>20</v>
      </c>
      <c r="I658">
        <f>COUNTIF(A:A,Table1[[#This Row],[Customer ID]])</f>
        <v>2</v>
      </c>
      <c r="J658" t="str">
        <f>IF(Table1[[#This Row],[Device Count]]&gt;1,"Multiple Devices", "Single Device")</f>
        <v>Multiple Devices</v>
      </c>
      <c r="K658" t="s">
        <v>21</v>
      </c>
      <c r="L658" s="26">
        <v>2</v>
      </c>
      <c r="M658" t="s">
        <v>22</v>
      </c>
      <c r="N658">
        <v>24</v>
      </c>
      <c r="O6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58" t="s">
        <v>23</v>
      </c>
      <c r="Q658" s="2">
        <v>35000</v>
      </c>
      <c r="R658">
        <v>17</v>
      </c>
      <c r="S658" s="3">
        <v>595000</v>
      </c>
      <c r="T658" s="3">
        <f>SUMIF(A:A,Table1[[#This Row],[Customer ID]],S:S)</f>
        <v>859000</v>
      </c>
      <c r="U658" s="3" t="str" cm="1">
        <f t="array" ref="U658">_xlfn.SWITCH(TRUE,
Table1[[#This Row],[Total user revenue]]&gt;=1500000,"High-Premium",
Table1[[#This Row],[Total user revenue]]&gt;=500000,"Premium",
Table1[[#This Row],[Total user revenue]]&gt;=100000,"Standard",
"Basic")</f>
        <v>Premium</v>
      </c>
      <c r="V658" s="32">
        <f>SUMIF(A:A,Table1[[#This Row],[Customer ID]],W:W)</f>
        <v>177.86</v>
      </c>
      <c r="W658">
        <v>146.62</v>
      </c>
      <c r="X658" t="s">
        <v>39</v>
      </c>
      <c r="Y658" s="6">
        <f>COUNTIFS(Table1[MTN Device],Table1[[#This Row],[MTN Device]],Table1[Customer Churn Status],"Yes")/COUNTIF(Table1[MTN Device],Table1[[#This Row],[MTN Device]])</f>
        <v>0.30092592592592593</v>
      </c>
      <c r="Z658">
        <f>IF(Table1[[#This Row],[Customer Churn Status]]="Yes", 1, 0)</f>
        <v>0</v>
      </c>
      <c r="AA658" t="str">
        <f>IF(Table1[[#This Row],[Reasons for Churn]]= "No reason", "No Reason", "Churned")</f>
        <v>No Reason</v>
      </c>
      <c r="AB658" t="s">
        <v>1083</v>
      </c>
      <c r="AC658">
        <f t="shared" si="10"/>
        <v>65</v>
      </c>
    </row>
    <row r="659" spans="1:29" x14ac:dyDescent="0.25">
      <c r="A659" t="s">
        <v>754</v>
      </c>
      <c r="B659" t="s">
        <v>755</v>
      </c>
      <c r="C659" s="1">
        <v>45689</v>
      </c>
      <c r="D659">
        <v>57</v>
      </c>
      <c r="E659" t="str">
        <f>IF(Table1[[#This Row],[Age]]&lt;=19,"Teenager",
 IF(Table1[[#This Row],[Age]]&lt;=29,"Young Adult",
 IF(Table1[[#This Row],[Age]]&lt;=39,"Adult",
 IF(Table1[[#This Row],[Age]]&lt;=54,"Middle-Aged Adult",
 IF(Table1[[#This Row],[Age]]&lt;=64,"Pre-Retirement",
 "Senior/Retiree")))))</f>
        <v>Pre-Retirement</v>
      </c>
      <c r="F659" t="s">
        <v>54</v>
      </c>
      <c r="G659" t="e">
        <f>VLOOKUP(Table1[[#This Row],[State]],#REF!,2,FALSE)</f>
        <v>#REF!</v>
      </c>
      <c r="H659" t="s">
        <v>29</v>
      </c>
      <c r="I659">
        <f>COUNTIF(A:A,Table1[[#This Row],[Customer ID]])</f>
        <v>2</v>
      </c>
      <c r="J659" t="str">
        <f>IF(Table1[[#This Row],[Device Count]]&gt;1,"Multiple Devices", "Single Device")</f>
        <v>Multiple Devices</v>
      </c>
      <c r="K659" t="s">
        <v>21</v>
      </c>
      <c r="L659" s="26">
        <v>2</v>
      </c>
      <c r="M659" t="s">
        <v>22</v>
      </c>
      <c r="N659">
        <v>53</v>
      </c>
      <c r="O6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59" t="s">
        <v>193</v>
      </c>
      <c r="Q659" s="2">
        <v>6500</v>
      </c>
      <c r="R659">
        <v>10</v>
      </c>
      <c r="S659" s="3">
        <v>65000</v>
      </c>
      <c r="T659" s="3">
        <f>SUMIF(A:A,Table1[[#This Row],[Customer ID]],S:S)</f>
        <v>245000</v>
      </c>
      <c r="U659" s="3" t="str" cm="1">
        <f t="array" ref="U659">_xlfn.SWITCH(TRUE,
Table1[[#This Row],[Total user revenue]]&gt;=1500000,"High-Premium",
Table1[[#This Row],[Total user revenue]]&gt;=500000,"Premium",
Table1[[#This Row],[Total user revenue]]&gt;=100000,"Standard",
"Basic")</f>
        <v>Standard</v>
      </c>
      <c r="V659" s="32">
        <f>SUMIF(A:A,Table1[[#This Row],[Customer ID]],W:W)</f>
        <v>161.18</v>
      </c>
      <c r="W659">
        <v>23.61</v>
      </c>
      <c r="X659" t="s">
        <v>39</v>
      </c>
      <c r="Y659" s="6">
        <f>COUNTIFS(Table1[MTN Device],Table1[[#This Row],[MTN Device]],Table1[Customer Churn Status],"Yes")/COUNTIF(Table1[MTN Device],Table1[[#This Row],[MTN Device]])</f>
        <v>0.3122923588039867</v>
      </c>
      <c r="Z659">
        <f>IF(Table1[[#This Row],[Customer Churn Status]]="Yes", 1, 0)</f>
        <v>0</v>
      </c>
      <c r="AA659" t="str">
        <f>IF(Table1[[#This Row],[Reasons for Churn]]= "No reason", "No Reason", "Churned")</f>
        <v>No Reason</v>
      </c>
      <c r="AB659" t="s">
        <v>1083</v>
      </c>
      <c r="AC659">
        <f t="shared" si="10"/>
        <v>60</v>
      </c>
    </row>
    <row r="660" spans="1:29" x14ac:dyDescent="0.25">
      <c r="A660" t="s">
        <v>754</v>
      </c>
      <c r="B660" t="s">
        <v>755</v>
      </c>
      <c r="C660" s="1">
        <v>45689</v>
      </c>
      <c r="D660">
        <v>57</v>
      </c>
      <c r="E660" t="str">
        <f>IF(Table1[[#This Row],[Age]]&lt;=19,"Teenager",
 IF(Table1[[#This Row],[Age]]&lt;=29,"Young Adult",
 IF(Table1[[#This Row],[Age]]&lt;=39,"Adult",
 IF(Table1[[#This Row],[Age]]&lt;=54,"Middle-Aged Adult",
 IF(Table1[[#This Row],[Age]]&lt;=64,"Pre-Retirement",
 "Senior/Retiree")))))</f>
        <v>Pre-Retirement</v>
      </c>
      <c r="F660" t="s">
        <v>54</v>
      </c>
      <c r="G660" t="e">
        <f>VLOOKUP(Table1[[#This Row],[State]],#REF!,2,FALSE)</f>
        <v>#REF!</v>
      </c>
      <c r="H660" t="s">
        <v>36</v>
      </c>
      <c r="I660">
        <f>COUNTIF(A:A,Table1[[#This Row],[Customer ID]])</f>
        <v>2</v>
      </c>
      <c r="J660" t="str">
        <f>IF(Table1[[#This Row],[Device Count]]&gt;1,"Multiple Devices", "Single Device")</f>
        <v>Multiple Devices</v>
      </c>
      <c r="K660" t="s">
        <v>21</v>
      </c>
      <c r="L660" s="26">
        <v>2</v>
      </c>
      <c r="M660" t="s">
        <v>22</v>
      </c>
      <c r="N660">
        <v>53</v>
      </c>
      <c r="O6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60" t="s">
        <v>42</v>
      </c>
      <c r="Q660" s="2">
        <v>9000</v>
      </c>
      <c r="R660">
        <v>20</v>
      </c>
      <c r="S660" s="3">
        <v>180000</v>
      </c>
      <c r="T660" s="3">
        <f>SUMIF(A:A,Table1[[#This Row],[Customer ID]],S:S)</f>
        <v>245000</v>
      </c>
      <c r="U660" s="3" t="str" cm="1">
        <f t="array" ref="U660">_xlfn.SWITCH(TRUE,
Table1[[#This Row],[Total user revenue]]&gt;=1500000,"High-Premium",
Table1[[#This Row],[Total user revenue]]&gt;=500000,"Premium",
Table1[[#This Row],[Total user revenue]]&gt;=100000,"Standard",
"Basic")</f>
        <v>Standard</v>
      </c>
      <c r="V660" s="32">
        <f>SUMIF(A:A,Table1[[#This Row],[Customer ID]],W:W)</f>
        <v>161.18</v>
      </c>
      <c r="W660">
        <v>137.57</v>
      </c>
      <c r="X660" t="s">
        <v>39</v>
      </c>
      <c r="Y660" s="6">
        <f>COUNTIFS(Table1[MTN Device],Table1[[#This Row],[MTN Device]],Table1[Customer Churn Status],"Yes")/COUNTIF(Table1[MTN Device],Table1[[#This Row],[MTN Device]])</f>
        <v>0.27947598253275108</v>
      </c>
      <c r="Z660">
        <f>IF(Table1[[#This Row],[Customer Churn Status]]="Yes", 1, 0)</f>
        <v>0</v>
      </c>
      <c r="AA660" t="str">
        <f>IF(Table1[[#This Row],[Reasons for Churn]]= "No reason", "No Reason", "Churned")</f>
        <v>No Reason</v>
      </c>
      <c r="AB660" t="s">
        <v>1083</v>
      </c>
      <c r="AC660">
        <f t="shared" si="10"/>
        <v>60</v>
      </c>
    </row>
    <row r="661" spans="1:29" x14ac:dyDescent="0.25">
      <c r="A661" t="s">
        <v>756</v>
      </c>
      <c r="B661" t="s">
        <v>757</v>
      </c>
      <c r="C661" s="1">
        <v>45717</v>
      </c>
      <c r="D661">
        <v>58</v>
      </c>
      <c r="E661" t="str">
        <f>IF(Table1[[#This Row],[Age]]&lt;=19,"Teenager",
 IF(Table1[[#This Row],[Age]]&lt;=29,"Young Adult",
 IF(Table1[[#This Row],[Age]]&lt;=39,"Adult",
 IF(Table1[[#This Row],[Age]]&lt;=54,"Middle-Aged Adult",
 IF(Table1[[#This Row],[Age]]&lt;=64,"Pre-Retirement",
 "Senior/Retiree")))))</f>
        <v>Pre-Retirement</v>
      </c>
      <c r="F661" t="s">
        <v>35</v>
      </c>
      <c r="G661" t="e">
        <f>VLOOKUP(Table1[[#This Row],[State]],#REF!,2,FALSE)</f>
        <v>#REF!</v>
      </c>
      <c r="H661" t="s">
        <v>20</v>
      </c>
      <c r="I661">
        <f>COUNTIF(A:A,Table1[[#This Row],[Customer ID]])</f>
        <v>2</v>
      </c>
      <c r="J661" t="str">
        <f>IF(Table1[[#This Row],[Device Count]]&gt;1,"Multiple Devices", "Single Device")</f>
        <v>Multiple Devices</v>
      </c>
      <c r="K661" t="s">
        <v>21</v>
      </c>
      <c r="L661" s="26">
        <v>1</v>
      </c>
      <c r="M661" t="s">
        <v>37</v>
      </c>
      <c r="N661">
        <v>7</v>
      </c>
      <c r="O6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61" t="s">
        <v>46</v>
      </c>
      <c r="Q661" s="2">
        <v>4500</v>
      </c>
      <c r="R661">
        <v>9</v>
      </c>
      <c r="S661" s="3">
        <v>40500</v>
      </c>
      <c r="T661" s="3">
        <f>SUMIF(A:A,Table1[[#This Row],[Customer ID]],S:S)</f>
        <v>138000</v>
      </c>
      <c r="U661" s="3" t="str" cm="1">
        <f t="array" ref="U661">_xlfn.SWITCH(TRUE,
Table1[[#This Row],[Total user revenue]]&gt;=1500000,"High-Premium",
Table1[[#This Row],[Total user revenue]]&gt;=500000,"Premium",
Table1[[#This Row],[Total user revenue]]&gt;=100000,"Standard",
"Basic")</f>
        <v>Standard</v>
      </c>
      <c r="V661" s="32">
        <f>SUMIF(A:A,Table1[[#This Row],[Customer ID]],W:W)</f>
        <v>103.08</v>
      </c>
      <c r="W661">
        <v>38.909999999999997</v>
      </c>
      <c r="X661" t="s">
        <v>39</v>
      </c>
      <c r="Y661" s="6">
        <f>COUNTIFS(Table1[MTN Device],Table1[[#This Row],[MTN Device]],Table1[Customer Churn Status],"Yes")/COUNTIF(Table1[MTN Device],Table1[[#This Row],[MTN Device]])</f>
        <v>0.30092592592592593</v>
      </c>
      <c r="Z661">
        <f>IF(Table1[[#This Row],[Customer Churn Status]]="Yes", 1, 0)</f>
        <v>0</v>
      </c>
      <c r="AA661" t="str">
        <f>IF(Table1[[#This Row],[Reasons for Churn]]= "No reason", "No Reason", "Churned")</f>
        <v>No Reason</v>
      </c>
      <c r="AB661" t="s">
        <v>1083</v>
      </c>
      <c r="AC661">
        <f t="shared" si="10"/>
        <v>75</v>
      </c>
    </row>
    <row r="662" spans="1:29" x14ac:dyDescent="0.25">
      <c r="A662" t="s">
        <v>756</v>
      </c>
      <c r="B662" t="s">
        <v>757</v>
      </c>
      <c r="C662" s="1">
        <v>45717</v>
      </c>
      <c r="D662">
        <v>58</v>
      </c>
      <c r="E662" t="str">
        <f>IF(Table1[[#This Row],[Age]]&lt;=19,"Teenager",
 IF(Table1[[#This Row],[Age]]&lt;=29,"Young Adult",
 IF(Table1[[#This Row],[Age]]&lt;=39,"Adult",
 IF(Table1[[#This Row],[Age]]&lt;=54,"Middle-Aged Adult",
 IF(Table1[[#This Row],[Age]]&lt;=64,"Pre-Retirement",
 "Senior/Retiree")))))</f>
        <v>Pre-Retirement</v>
      </c>
      <c r="F662" t="s">
        <v>35</v>
      </c>
      <c r="G662" t="e">
        <f>VLOOKUP(Table1[[#This Row],[State]],#REF!,2,FALSE)</f>
        <v>#REF!</v>
      </c>
      <c r="H662" t="s">
        <v>29</v>
      </c>
      <c r="I662">
        <f>COUNTIF(A:A,Table1[[#This Row],[Customer ID]])</f>
        <v>2</v>
      </c>
      <c r="J662" t="str">
        <f>IF(Table1[[#This Row],[Device Count]]&gt;1,"Multiple Devices", "Single Device")</f>
        <v>Multiple Devices</v>
      </c>
      <c r="K662" t="s">
        <v>21</v>
      </c>
      <c r="L662" s="26">
        <v>1</v>
      </c>
      <c r="M662" t="s">
        <v>37</v>
      </c>
      <c r="N662">
        <v>7</v>
      </c>
      <c r="O6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62" t="s">
        <v>193</v>
      </c>
      <c r="Q662" s="2">
        <v>6500</v>
      </c>
      <c r="R662">
        <v>15</v>
      </c>
      <c r="S662" s="3">
        <v>97500</v>
      </c>
      <c r="T662" s="3">
        <f>SUMIF(A:A,Table1[[#This Row],[Customer ID]],S:S)</f>
        <v>138000</v>
      </c>
      <c r="U662" s="3" t="str" cm="1">
        <f t="array" ref="U662">_xlfn.SWITCH(TRUE,
Table1[[#This Row],[Total user revenue]]&gt;=1500000,"High-Premium",
Table1[[#This Row],[Total user revenue]]&gt;=500000,"Premium",
Table1[[#This Row],[Total user revenue]]&gt;=100000,"Standard",
"Basic")</f>
        <v>Standard</v>
      </c>
      <c r="V662" s="32">
        <f>SUMIF(A:A,Table1[[#This Row],[Customer ID]],W:W)</f>
        <v>103.08</v>
      </c>
      <c r="W662">
        <v>64.17</v>
      </c>
      <c r="X662" t="s">
        <v>39</v>
      </c>
      <c r="Y662" s="6">
        <f>COUNTIFS(Table1[MTN Device],Table1[[#This Row],[MTN Device]],Table1[Customer Churn Status],"Yes")/COUNTIF(Table1[MTN Device],Table1[[#This Row],[MTN Device]])</f>
        <v>0.3122923588039867</v>
      </c>
      <c r="Z662">
        <f>IF(Table1[[#This Row],[Customer Churn Status]]="Yes", 1, 0)</f>
        <v>0</v>
      </c>
      <c r="AA662" t="str">
        <f>IF(Table1[[#This Row],[Reasons for Churn]]= "No reason", "No Reason", "Churned")</f>
        <v>No Reason</v>
      </c>
      <c r="AB662" t="s">
        <v>1083</v>
      </c>
      <c r="AC662">
        <f t="shared" si="10"/>
        <v>75</v>
      </c>
    </row>
    <row r="663" spans="1:29" x14ac:dyDescent="0.25">
      <c r="A663" t="s">
        <v>758</v>
      </c>
      <c r="B663" t="s">
        <v>759</v>
      </c>
      <c r="C663" s="1">
        <v>45658</v>
      </c>
      <c r="D663">
        <v>50</v>
      </c>
      <c r="E663" t="str">
        <f>IF(Table1[[#This Row],[Age]]&lt;=19,"Teenager",
 IF(Table1[[#This Row],[Age]]&lt;=29,"Young Adult",
 IF(Table1[[#This Row],[Age]]&lt;=39,"Adult",
 IF(Table1[[#This Row],[Age]]&lt;=54,"Middle-Aged Adult",
 IF(Table1[[#This Row],[Age]]&lt;=64,"Pre-Retirement",
 "Senior/Retiree")))))</f>
        <v>Middle-Aged Adult</v>
      </c>
      <c r="F663" t="s">
        <v>54</v>
      </c>
      <c r="G663" t="e">
        <f>VLOOKUP(Table1[[#This Row],[State]],#REF!,2,FALSE)</f>
        <v>#REF!</v>
      </c>
      <c r="H663" t="s">
        <v>41</v>
      </c>
      <c r="I663">
        <f>COUNTIF(A:A,Table1[[#This Row],[Customer ID]])</f>
        <v>3</v>
      </c>
      <c r="J663" t="str">
        <f>IF(Table1[[#This Row],[Device Count]]&gt;1,"Multiple Devices", "Single Device")</f>
        <v>Multiple Devices</v>
      </c>
      <c r="K663" t="s">
        <v>21</v>
      </c>
      <c r="L663" s="26">
        <v>1</v>
      </c>
      <c r="M663" t="s">
        <v>37</v>
      </c>
      <c r="N663">
        <v>18</v>
      </c>
      <c r="O6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63" t="s">
        <v>62</v>
      </c>
      <c r="Q663" s="2">
        <v>24000</v>
      </c>
      <c r="R663">
        <v>5</v>
      </c>
      <c r="S663" s="3">
        <v>120000</v>
      </c>
      <c r="T663" s="3">
        <f>SUMIF(A:A,Table1[[#This Row],[Customer ID]],S:S)</f>
        <v>299000</v>
      </c>
      <c r="U663" s="3" t="str" cm="1">
        <f t="array" ref="U663">_xlfn.SWITCH(TRUE,
Table1[[#This Row],[Total user revenue]]&gt;=1500000,"High-Premium",
Table1[[#This Row],[Total user revenue]]&gt;=500000,"Premium",
Table1[[#This Row],[Total user revenue]]&gt;=100000,"Standard",
"Basic")</f>
        <v>Standard</v>
      </c>
      <c r="V663" s="32">
        <f>SUMIF(A:A,Table1[[#This Row],[Customer ID]],W:W)</f>
        <v>241.69</v>
      </c>
      <c r="W663">
        <v>64.040000000000006</v>
      </c>
      <c r="X663" t="s">
        <v>39</v>
      </c>
      <c r="Y663" s="6">
        <f>COUNTIFS(Table1[MTN Device],Table1[[#This Row],[MTN Device]],Table1[Customer Churn Status],"Yes")/COUNTIF(Table1[MTN Device],Table1[[#This Row],[MTN Device]])</f>
        <v>0.26754385964912281</v>
      </c>
      <c r="Z663">
        <f>IF(Table1[[#This Row],[Customer Churn Status]]="Yes", 1, 0)</f>
        <v>0</v>
      </c>
      <c r="AA663" t="str">
        <f>IF(Table1[[#This Row],[Reasons for Churn]]= "No reason", "No Reason", "Churned")</f>
        <v>No Reason</v>
      </c>
      <c r="AB663" t="s">
        <v>1083</v>
      </c>
      <c r="AC663">
        <f t="shared" si="10"/>
        <v>80</v>
      </c>
    </row>
    <row r="664" spans="1:29" x14ac:dyDescent="0.25">
      <c r="A664" t="s">
        <v>758</v>
      </c>
      <c r="B664" t="s">
        <v>759</v>
      </c>
      <c r="C664" s="1">
        <v>45658</v>
      </c>
      <c r="D664">
        <v>50</v>
      </c>
      <c r="E664" t="str">
        <f>IF(Table1[[#This Row],[Age]]&lt;=19,"Teenager",
 IF(Table1[[#This Row],[Age]]&lt;=29,"Young Adult",
 IF(Table1[[#This Row],[Age]]&lt;=39,"Adult",
 IF(Table1[[#This Row],[Age]]&lt;=54,"Middle-Aged Adult",
 IF(Table1[[#This Row],[Age]]&lt;=64,"Pre-Retirement",
 "Senior/Retiree")))))</f>
        <v>Middle-Aged Adult</v>
      </c>
      <c r="F664" t="s">
        <v>54</v>
      </c>
      <c r="G664" t="e">
        <f>VLOOKUP(Table1[[#This Row],[State]],#REF!,2,FALSE)</f>
        <v>#REF!</v>
      </c>
      <c r="H664" t="s">
        <v>29</v>
      </c>
      <c r="I664">
        <f>COUNTIF(A:A,Table1[[#This Row],[Customer ID]])</f>
        <v>3</v>
      </c>
      <c r="J664" t="str">
        <f>IF(Table1[[#This Row],[Device Count]]&gt;1,"Multiple Devices", "Single Device")</f>
        <v>Multiple Devices</v>
      </c>
      <c r="K664" t="s">
        <v>21</v>
      </c>
      <c r="L664" s="26">
        <v>1</v>
      </c>
      <c r="M664" t="s">
        <v>37</v>
      </c>
      <c r="N664">
        <v>18</v>
      </c>
      <c r="O6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64" t="s">
        <v>40</v>
      </c>
      <c r="Q664" s="2">
        <v>500</v>
      </c>
      <c r="R664">
        <v>6</v>
      </c>
      <c r="S664" s="3">
        <v>3000</v>
      </c>
      <c r="T664" s="3">
        <f>SUMIF(A:A,Table1[[#This Row],[Customer ID]],S:S)</f>
        <v>299000</v>
      </c>
      <c r="U664" s="3" t="str" cm="1">
        <f t="array" ref="U664">_xlfn.SWITCH(TRUE,
Table1[[#This Row],[Total user revenue]]&gt;=1500000,"High-Premium",
Table1[[#This Row],[Total user revenue]]&gt;=500000,"Premium",
Table1[[#This Row],[Total user revenue]]&gt;=100000,"Standard",
"Basic")</f>
        <v>Standard</v>
      </c>
      <c r="V664" s="32">
        <f>SUMIF(A:A,Table1[[#This Row],[Customer ID]],W:W)</f>
        <v>241.69</v>
      </c>
      <c r="W664">
        <v>115.03</v>
      </c>
      <c r="X664" t="s">
        <v>39</v>
      </c>
      <c r="Y664" s="6">
        <f>COUNTIFS(Table1[MTN Device],Table1[[#This Row],[MTN Device]],Table1[Customer Churn Status],"Yes")/COUNTIF(Table1[MTN Device],Table1[[#This Row],[MTN Device]])</f>
        <v>0.3122923588039867</v>
      </c>
      <c r="Z664">
        <f>IF(Table1[[#This Row],[Customer Churn Status]]="Yes", 1, 0)</f>
        <v>0</v>
      </c>
      <c r="AA664" t="str">
        <f>IF(Table1[[#This Row],[Reasons for Churn]]= "No reason", "No Reason", "Churned")</f>
        <v>No Reason</v>
      </c>
      <c r="AB664" t="s">
        <v>1083</v>
      </c>
      <c r="AC664">
        <f t="shared" si="10"/>
        <v>80</v>
      </c>
    </row>
    <row r="665" spans="1:29" x14ac:dyDescent="0.25">
      <c r="A665" t="s">
        <v>758</v>
      </c>
      <c r="B665" t="s">
        <v>759</v>
      </c>
      <c r="C665" s="1">
        <v>45658</v>
      </c>
      <c r="D665">
        <v>50</v>
      </c>
      <c r="E665" t="str">
        <f>IF(Table1[[#This Row],[Age]]&lt;=19,"Teenager",
 IF(Table1[[#This Row],[Age]]&lt;=29,"Young Adult",
 IF(Table1[[#This Row],[Age]]&lt;=39,"Adult",
 IF(Table1[[#This Row],[Age]]&lt;=54,"Middle-Aged Adult",
 IF(Table1[[#This Row],[Age]]&lt;=64,"Pre-Retirement",
 "Senior/Retiree")))))</f>
        <v>Middle-Aged Adult</v>
      </c>
      <c r="F665" t="s">
        <v>54</v>
      </c>
      <c r="G665" t="e">
        <f>VLOOKUP(Table1[[#This Row],[State]],#REF!,2,FALSE)</f>
        <v>#REF!</v>
      </c>
      <c r="H665" t="s">
        <v>20</v>
      </c>
      <c r="I665">
        <f>COUNTIF(A:A,Table1[[#This Row],[Customer ID]])</f>
        <v>3</v>
      </c>
      <c r="J665" t="str">
        <f>IF(Table1[[#This Row],[Device Count]]&gt;1,"Multiple Devices", "Single Device")</f>
        <v>Multiple Devices</v>
      </c>
      <c r="K665" t="s">
        <v>21</v>
      </c>
      <c r="L665" s="26">
        <v>1</v>
      </c>
      <c r="M665" t="s">
        <v>37</v>
      </c>
      <c r="N665">
        <v>18</v>
      </c>
      <c r="O6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65" t="s">
        <v>58</v>
      </c>
      <c r="Q665" s="2">
        <v>16000</v>
      </c>
      <c r="R665">
        <v>11</v>
      </c>
      <c r="S665" s="3">
        <v>176000</v>
      </c>
      <c r="T665" s="3">
        <f>SUMIF(A:A,Table1[[#This Row],[Customer ID]],S:S)</f>
        <v>299000</v>
      </c>
      <c r="U665" s="3" t="str" cm="1">
        <f t="array" ref="U665">_xlfn.SWITCH(TRUE,
Table1[[#This Row],[Total user revenue]]&gt;=1500000,"High-Premium",
Table1[[#This Row],[Total user revenue]]&gt;=500000,"Premium",
Table1[[#This Row],[Total user revenue]]&gt;=100000,"Standard",
"Basic")</f>
        <v>Standard</v>
      </c>
      <c r="V665" s="32">
        <f>SUMIF(A:A,Table1[[#This Row],[Customer ID]],W:W)</f>
        <v>241.69</v>
      </c>
      <c r="W665">
        <v>62.62</v>
      </c>
      <c r="X665" t="s">
        <v>39</v>
      </c>
      <c r="Y665" s="6">
        <f>COUNTIFS(Table1[MTN Device],Table1[[#This Row],[MTN Device]],Table1[Customer Churn Status],"Yes")/COUNTIF(Table1[MTN Device],Table1[[#This Row],[MTN Device]])</f>
        <v>0.30092592592592593</v>
      </c>
      <c r="Z665">
        <f>IF(Table1[[#This Row],[Customer Churn Status]]="Yes", 1, 0)</f>
        <v>0</v>
      </c>
      <c r="AA665" t="str">
        <f>IF(Table1[[#This Row],[Reasons for Churn]]= "No reason", "No Reason", "Churned")</f>
        <v>No Reason</v>
      </c>
      <c r="AB665" t="s">
        <v>1083</v>
      </c>
      <c r="AC665">
        <f t="shared" si="10"/>
        <v>80</v>
      </c>
    </row>
    <row r="666" spans="1:29" x14ac:dyDescent="0.25">
      <c r="A666" t="s">
        <v>760</v>
      </c>
      <c r="B666" t="s">
        <v>761</v>
      </c>
      <c r="C666" s="1">
        <v>45689</v>
      </c>
      <c r="D666">
        <v>72</v>
      </c>
      <c r="E666" t="str">
        <f>IF(Table1[[#This Row],[Age]]&lt;=19,"Teenager",
 IF(Table1[[#This Row],[Age]]&lt;=29,"Young Adult",
 IF(Table1[[#This Row],[Age]]&lt;=39,"Adult",
 IF(Table1[[#This Row],[Age]]&lt;=54,"Middle-Aged Adult",
 IF(Table1[[#This Row],[Age]]&lt;=64,"Pre-Retirement",
 "Senior/Retiree")))))</f>
        <v>Senior/Retiree</v>
      </c>
      <c r="F666" t="s">
        <v>49</v>
      </c>
      <c r="G666" t="e">
        <f>VLOOKUP(Table1[[#This Row],[State]],#REF!,2,FALSE)</f>
        <v>#REF!</v>
      </c>
      <c r="H666" t="s">
        <v>29</v>
      </c>
      <c r="I666">
        <f>COUNTIF(A:A,Table1[[#This Row],[Customer ID]])</f>
        <v>1</v>
      </c>
      <c r="J666" t="str">
        <f>IF(Table1[[#This Row],[Device Count]]&gt;1,"Multiple Devices", "Single Device")</f>
        <v>Single Device</v>
      </c>
      <c r="K666" t="s">
        <v>21</v>
      </c>
      <c r="L666" s="26">
        <v>1</v>
      </c>
      <c r="M666" t="s">
        <v>37</v>
      </c>
      <c r="N666">
        <v>2</v>
      </c>
      <c r="O6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666" t="s">
        <v>87</v>
      </c>
      <c r="Q666" s="2">
        <v>7500</v>
      </c>
      <c r="R666">
        <v>20</v>
      </c>
      <c r="S666" s="3">
        <v>150000</v>
      </c>
      <c r="T666" s="3">
        <f>SUMIF(A:A,Table1[[#This Row],[Customer ID]],S:S)</f>
        <v>150000</v>
      </c>
      <c r="U666" s="3" t="str" cm="1">
        <f t="array" ref="U666">_xlfn.SWITCH(TRUE,
Table1[[#This Row],[Total user revenue]]&gt;=1500000,"High-Premium",
Table1[[#This Row],[Total user revenue]]&gt;=500000,"Premium",
Table1[[#This Row],[Total user revenue]]&gt;=100000,"Standard",
"Basic")</f>
        <v>Standard</v>
      </c>
      <c r="V666" s="32">
        <f>SUMIF(A:A,Table1[[#This Row],[Customer ID]],W:W)</f>
        <v>36.21</v>
      </c>
      <c r="W666">
        <v>36.21</v>
      </c>
      <c r="X666" t="s">
        <v>24</v>
      </c>
      <c r="Y666" s="6">
        <f>COUNTIFS(Table1[MTN Device],Table1[[#This Row],[MTN Device]],Table1[Customer Churn Status],"Yes")/COUNTIF(Table1[MTN Device],Table1[[#This Row],[MTN Device]])</f>
        <v>0.3122923588039867</v>
      </c>
      <c r="Z666">
        <f>IF(Table1[[#This Row],[Customer Churn Status]]="Yes", 1, 0)</f>
        <v>1</v>
      </c>
      <c r="AA666" t="str">
        <f>IF(Table1[[#This Row],[Reasons for Churn]]= "No reason", "No Reason", "Churned")</f>
        <v>Churned</v>
      </c>
      <c r="AB666" t="s">
        <v>76</v>
      </c>
      <c r="AC666">
        <f t="shared" si="10"/>
        <v>85</v>
      </c>
    </row>
    <row r="667" spans="1:29" x14ac:dyDescent="0.25">
      <c r="A667" t="s">
        <v>762</v>
      </c>
      <c r="B667" t="s">
        <v>133</v>
      </c>
      <c r="C667" s="1">
        <v>45689</v>
      </c>
      <c r="D667">
        <v>61</v>
      </c>
      <c r="E667" t="str">
        <f>IF(Table1[[#This Row],[Age]]&lt;=19,"Teenager",
 IF(Table1[[#This Row],[Age]]&lt;=29,"Young Adult",
 IF(Table1[[#This Row],[Age]]&lt;=39,"Adult",
 IF(Table1[[#This Row],[Age]]&lt;=54,"Middle-Aged Adult",
 IF(Table1[[#This Row],[Age]]&lt;=64,"Pre-Retirement",
 "Senior/Retiree")))))</f>
        <v>Pre-Retirement</v>
      </c>
      <c r="F667" t="s">
        <v>149</v>
      </c>
      <c r="G667" t="e">
        <f>VLOOKUP(Table1[[#This Row],[State]],#REF!,2,FALSE)</f>
        <v>#REF!</v>
      </c>
      <c r="H667" t="s">
        <v>20</v>
      </c>
      <c r="I667">
        <f>COUNTIF(A:A,Table1[[#This Row],[Customer ID]])</f>
        <v>2</v>
      </c>
      <c r="J667" t="str">
        <f>IF(Table1[[#This Row],[Device Count]]&gt;1,"Multiple Devices", "Single Device")</f>
        <v>Multiple Devices</v>
      </c>
      <c r="K667" t="s">
        <v>30</v>
      </c>
      <c r="L667" s="26">
        <v>5</v>
      </c>
      <c r="M667" t="s">
        <v>55</v>
      </c>
      <c r="N667">
        <v>53</v>
      </c>
      <c r="O6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67" t="s">
        <v>23</v>
      </c>
      <c r="Q667" s="2">
        <v>35000</v>
      </c>
      <c r="R667">
        <v>10</v>
      </c>
      <c r="S667" s="3">
        <v>350000</v>
      </c>
      <c r="T667" s="3">
        <f>SUMIF(A:A,Table1[[#This Row],[Customer ID]],S:S)</f>
        <v>466000</v>
      </c>
      <c r="U667" s="3" t="str" cm="1">
        <f t="array" ref="U667">_xlfn.SWITCH(TRUE,
Table1[[#This Row],[Total user revenue]]&gt;=1500000,"High-Premium",
Table1[[#This Row],[Total user revenue]]&gt;=500000,"Premium",
Table1[[#This Row],[Total user revenue]]&gt;=100000,"Standard",
"Basic")</f>
        <v>Standard</v>
      </c>
      <c r="V667" s="32">
        <f>SUMIF(A:A,Table1[[#This Row],[Customer ID]],W:W)</f>
        <v>114.27000000000001</v>
      </c>
      <c r="W667">
        <v>19.899999999999999</v>
      </c>
      <c r="X667" t="s">
        <v>24</v>
      </c>
      <c r="Y667" s="6">
        <f>COUNTIFS(Table1[MTN Device],Table1[[#This Row],[MTN Device]],Table1[Customer Churn Status],"Yes")/COUNTIF(Table1[MTN Device],Table1[[#This Row],[MTN Device]])</f>
        <v>0.30092592592592593</v>
      </c>
      <c r="Z667">
        <f>IF(Table1[[#This Row],[Customer Churn Status]]="Yes", 1, 0)</f>
        <v>1</v>
      </c>
      <c r="AA667" t="str">
        <f>IF(Table1[[#This Row],[Reasons for Churn]]= "No reason", "No Reason", "Churned")</f>
        <v>Churned</v>
      </c>
      <c r="AB667" t="s">
        <v>32</v>
      </c>
      <c r="AC667">
        <f t="shared" si="10"/>
        <v>15</v>
      </c>
    </row>
    <row r="668" spans="1:29" x14ac:dyDescent="0.25">
      <c r="A668" t="s">
        <v>762</v>
      </c>
      <c r="B668" t="s">
        <v>133</v>
      </c>
      <c r="C668" s="1">
        <v>45689</v>
      </c>
      <c r="D668">
        <v>61</v>
      </c>
      <c r="E668" t="str">
        <f>IF(Table1[[#This Row],[Age]]&lt;=19,"Teenager",
 IF(Table1[[#This Row],[Age]]&lt;=29,"Young Adult",
 IF(Table1[[#This Row],[Age]]&lt;=39,"Adult",
 IF(Table1[[#This Row],[Age]]&lt;=54,"Middle-Aged Adult",
 IF(Table1[[#This Row],[Age]]&lt;=64,"Pre-Retirement",
 "Senior/Retiree")))))</f>
        <v>Pre-Retirement</v>
      </c>
      <c r="F668" t="s">
        <v>149</v>
      </c>
      <c r="G668" t="e">
        <f>VLOOKUP(Table1[[#This Row],[State]],#REF!,2,FALSE)</f>
        <v>#REF!</v>
      </c>
      <c r="H668" t="s">
        <v>41</v>
      </c>
      <c r="I668">
        <f>COUNTIF(A:A,Table1[[#This Row],[Customer ID]])</f>
        <v>2</v>
      </c>
      <c r="J668" t="str">
        <f>IF(Table1[[#This Row],[Device Count]]&gt;1,"Multiple Devices", "Single Device")</f>
        <v>Multiple Devices</v>
      </c>
      <c r="K668" t="s">
        <v>30</v>
      </c>
      <c r="L668" s="26">
        <v>5</v>
      </c>
      <c r="M668" t="s">
        <v>55</v>
      </c>
      <c r="N668">
        <v>53</v>
      </c>
      <c r="O6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68" t="s">
        <v>71</v>
      </c>
      <c r="Q668" s="2">
        <v>14500</v>
      </c>
      <c r="R668">
        <v>8</v>
      </c>
      <c r="S668" s="3">
        <v>116000</v>
      </c>
      <c r="T668" s="3">
        <f>SUMIF(A:A,Table1[[#This Row],[Customer ID]],S:S)</f>
        <v>466000</v>
      </c>
      <c r="U668" s="3" t="str" cm="1">
        <f t="array" ref="U668">_xlfn.SWITCH(TRUE,
Table1[[#This Row],[Total user revenue]]&gt;=1500000,"High-Premium",
Table1[[#This Row],[Total user revenue]]&gt;=500000,"Premium",
Table1[[#This Row],[Total user revenue]]&gt;=100000,"Standard",
"Basic")</f>
        <v>Standard</v>
      </c>
      <c r="V668" s="32">
        <f>SUMIF(A:A,Table1[[#This Row],[Customer ID]],W:W)</f>
        <v>114.27000000000001</v>
      </c>
      <c r="W668">
        <v>94.37</v>
      </c>
      <c r="X668" t="s">
        <v>24</v>
      </c>
      <c r="Y668" s="6">
        <f>COUNTIFS(Table1[MTN Device],Table1[[#This Row],[MTN Device]],Table1[Customer Churn Status],"Yes")/COUNTIF(Table1[MTN Device],Table1[[#This Row],[MTN Device]])</f>
        <v>0.26754385964912281</v>
      </c>
      <c r="Z668">
        <f>IF(Table1[[#This Row],[Customer Churn Status]]="Yes", 1, 0)</f>
        <v>1</v>
      </c>
      <c r="AA668" t="str">
        <f>IF(Table1[[#This Row],[Reasons for Churn]]= "No reason", "No Reason", "Churned")</f>
        <v>Churned</v>
      </c>
      <c r="AB668" t="s">
        <v>32</v>
      </c>
      <c r="AC668">
        <f t="shared" si="10"/>
        <v>15</v>
      </c>
    </row>
    <row r="669" spans="1:29" x14ac:dyDescent="0.25">
      <c r="A669" t="s">
        <v>763</v>
      </c>
      <c r="B669" t="s">
        <v>764</v>
      </c>
      <c r="C669" s="1">
        <v>45717</v>
      </c>
      <c r="D669">
        <v>49</v>
      </c>
      <c r="E669" t="str">
        <f>IF(Table1[[#This Row],[Age]]&lt;=19,"Teenager",
 IF(Table1[[#This Row],[Age]]&lt;=29,"Young Adult",
 IF(Table1[[#This Row],[Age]]&lt;=39,"Adult",
 IF(Table1[[#This Row],[Age]]&lt;=54,"Middle-Aged Adult",
 IF(Table1[[#This Row],[Age]]&lt;=64,"Pre-Retirement",
 "Senior/Retiree")))))</f>
        <v>Middle-Aged Adult</v>
      </c>
      <c r="F669" t="s">
        <v>45</v>
      </c>
      <c r="G669" t="e">
        <f>VLOOKUP(Table1[[#This Row],[State]],#REF!,2,FALSE)</f>
        <v>#REF!</v>
      </c>
      <c r="H669" t="s">
        <v>41</v>
      </c>
      <c r="I669">
        <f>COUNTIF(A:A,Table1[[#This Row],[Customer ID]])</f>
        <v>1</v>
      </c>
      <c r="J669" t="str">
        <f>IF(Table1[[#This Row],[Device Count]]&gt;1,"Multiple Devices", "Single Device")</f>
        <v>Single Device</v>
      </c>
      <c r="K669" t="s">
        <v>30</v>
      </c>
      <c r="L669" s="26">
        <v>3</v>
      </c>
      <c r="M669" t="s">
        <v>50</v>
      </c>
      <c r="N669">
        <v>12</v>
      </c>
      <c r="O6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69" t="s">
        <v>71</v>
      </c>
      <c r="Q669" s="2">
        <v>14500</v>
      </c>
      <c r="R669">
        <v>16</v>
      </c>
      <c r="S669" s="3">
        <v>232000</v>
      </c>
      <c r="T669" s="3">
        <f>SUMIF(A:A,Table1[[#This Row],[Customer ID]],S:S)</f>
        <v>232000</v>
      </c>
      <c r="U669" s="3" t="str" cm="1">
        <f t="array" ref="U669">_xlfn.SWITCH(TRUE,
Table1[[#This Row],[Total user revenue]]&gt;=1500000,"High-Premium",
Table1[[#This Row],[Total user revenue]]&gt;=500000,"Premium",
Table1[[#This Row],[Total user revenue]]&gt;=100000,"Standard",
"Basic")</f>
        <v>Standard</v>
      </c>
      <c r="V669" s="32">
        <f>SUMIF(A:A,Table1[[#This Row],[Customer ID]],W:W)</f>
        <v>23.02</v>
      </c>
      <c r="W669">
        <v>23.02</v>
      </c>
      <c r="X669" t="s">
        <v>39</v>
      </c>
      <c r="Y669" s="6">
        <f>COUNTIFS(Table1[MTN Device],Table1[[#This Row],[MTN Device]],Table1[Customer Churn Status],"Yes")/COUNTIF(Table1[MTN Device],Table1[[#This Row],[MTN Device]])</f>
        <v>0.26754385964912281</v>
      </c>
      <c r="Z669">
        <f>IF(Table1[[#This Row],[Customer Churn Status]]="Yes", 1, 0)</f>
        <v>0</v>
      </c>
      <c r="AA669" t="str">
        <f>IF(Table1[[#This Row],[Reasons for Churn]]= "No reason", "No Reason", "Churned")</f>
        <v>No Reason</v>
      </c>
      <c r="AB669" t="s">
        <v>1083</v>
      </c>
      <c r="AC669">
        <f t="shared" si="10"/>
        <v>45</v>
      </c>
    </row>
    <row r="670" spans="1:29" x14ac:dyDescent="0.25">
      <c r="A670" t="s">
        <v>765</v>
      </c>
      <c r="B670" t="s">
        <v>766</v>
      </c>
      <c r="C670" s="1">
        <v>45689</v>
      </c>
      <c r="D670">
        <v>37</v>
      </c>
      <c r="E670" t="str">
        <f>IF(Table1[[#This Row],[Age]]&lt;=19,"Teenager",
 IF(Table1[[#This Row],[Age]]&lt;=29,"Young Adult",
 IF(Table1[[#This Row],[Age]]&lt;=39,"Adult",
 IF(Table1[[#This Row],[Age]]&lt;=54,"Middle-Aged Adult",
 IF(Table1[[#This Row],[Age]]&lt;=64,"Pre-Retirement",
 "Senior/Retiree")))))</f>
        <v>Adult</v>
      </c>
      <c r="F670" t="s">
        <v>101</v>
      </c>
      <c r="G670" t="e">
        <f>VLOOKUP(Table1[[#This Row],[State]],#REF!,2,FALSE)</f>
        <v>#REF!</v>
      </c>
      <c r="H670" t="s">
        <v>41</v>
      </c>
      <c r="I670">
        <f>COUNTIF(A:A,Table1[[#This Row],[Customer ID]])</f>
        <v>3</v>
      </c>
      <c r="J670" t="str">
        <f>IF(Table1[[#This Row],[Device Count]]&gt;1,"Multiple Devices", "Single Device")</f>
        <v>Multiple Devices</v>
      </c>
      <c r="K670" t="s">
        <v>30</v>
      </c>
      <c r="L670" s="26">
        <v>5</v>
      </c>
      <c r="M670" t="s">
        <v>55</v>
      </c>
      <c r="N670">
        <v>39</v>
      </c>
      <c r="O6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70" t="s">
        <v>65</v>
      </c>
      <c r="Q670" s="2">
        <v>30000</v>
      </c>
      <c r="R670">
        <v>13</v>
      </c>
      <c r="S670" s="3">
        <v>390000</v>
      </c>
      <c r="T670" s="3">
        <f>SUMIF(A:A,Table1[[#This Row],[Customer ID]],S:S)</f>
        <v>774000</v>
      </c>
      <c r="U670" s="3" t="str" cm="1">
        <f t="array" ref="U670">_xlfn.SWITCH(TRUE,
Table1[[#This Row],[Total user revenue]]&gt;=1500000,"High-Premium",
Table1[[#This Row],[Total user revenue]]&gt;=500000,"Premium",
Table1[[#This Row],[Total user revenue]]&gt;=100000,"Standard",
"Basic")</f>
        <v>Premium</v>
      </c>
      <c r="V670" s="32">
        <f>SUMIF(A:A,Table1[[#This Row],[Customer ID]],W:W)</f>
        <v>187.1</v>
      </c>
      <c r="W670">
        <v>106.78</v>
      </c>
      <c r="X670" t="s">
        <v>24</v>
      </c>
      <c r="Y670" s="6">
        <f>COUNTIFS(Table1[MTN Device],Table1[[#This Row],[MTN Device]],Table1[Customer Churn Status],"Yes")/COUNTIF(Table1[MTN Device],Table1[[#This Row],[MTN Device]])</f>
        <v>0.26754385964912281</v>
      </c>
      <c r="Z670">
        <f>IF(Table1[[#This Row],[Customer Churn Status]]="Yes", 1, 0)</f>
        <v>1</v>
      </c>
      <c r="AA670" t="str">
        <f>IF(Table1[[#This Row],[Reasons for Churn]]= "No reason", "No Reason", "Churned")</f>
        <v>Churned</v>
      </c>
      <c r="AB670" t="s">
        <v>32</v>
      </c>
      <c r="AC670">
        <f t="shared" si="10"/>
        <v>30</v>
      </c>
    </row>
    <row r="671" spans="1:29" x14ac:dyDescent="0.25">
      <c r="A671" t="s">
        <v>765</v>
      </c>
      <c r="B671" t="s">
        <v>766</v>
      </c>
      <c r="C671" s="1">
        <v>45689</v>
      </c>
      <c r="D671">
        <v>37</v>
      </c>
      <c r="E671" t="str">
        <f>IF(Table1[[#This Row],[Age]]&lt;=19,"Teenager",
 IF(Table1[[#This Row],[Age]]&lt;=29,"Young Adult",
 IF(Table1[[#This Row],[Age]]&lt;=39,"Adult",
 IF(Table1[[#This Row],[Age]]&lt;=54,"Middle-Aged Adult",
 IF(Table1[[#This Row],[Age]]&lt;=64,"Pre-Retirement",
 "Senior/Retiree")))))</f>
        <v>Adult</v>
      </c>
      <c r="F671" t="s">
        <v>101</v>
      </c>
      <c r="G671" t="e">
        <f>VLOOKUP(Table1[[#This Row],[State]],#REF!,2,FALSE)</f>
        <v>#REF!</v>
      </c>
      <c r="H671" t="s">
        <v>20</v>
      </c>
      <c r="I671">
        <f>COUNTIF(A:A,Table1[[#This Row],[Customer ID]])</f>
        <v>3</v>
      </c>
      <c r="J671" t="str">
        <f>IF(Table1[[#This Row],[Device Count]]&gt;1,"Multiple Devices", "Single Device")</f>
        <v>Multiple Devices</v>
      </c>
      <c r="K671" t="s">
        <v>30</v>
      </c>
      <c r="L671" s="26">
        <v>5</v>
      </c>
      <c r="M671" t="s">
        <v>55</v>
      </c>
      <c r="N671">
        <v>39</v>
      </c>
      <c r="O6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71" t="s">
        <v>23</v>
      </c>
      <c r="Q671" s="2">
        <v>35000</v>
      </c>
      <c r="R671">
        <v>8</v>
      </c>
      <c r="S671" s="3">
        <v>280000</v>
      </c>
      <c r="T671" s="3">
        <f>SUMIF(A:A,Table1[[#This Row],[Customer ID]],S:S)</f>
        <v>774000</v>
      </c>
      <c r="U671" s="3" t="str" cm="1">
        <f t="array" ref="U671">_xlfn.SWITCH(TRUE,
Table1[[#This Row],[Total user revenue]]&gt;=1500000,"High-Premium",
Table1[[#This Row],[Total user revenue]]&gt;=500000,"Premium",
Table1[[#This Row],[Total user revenue]]&gt;=100000,"Standard",
"Basic")</f>
        <v>Premium</v>
      </c>
      <c r="V671" s="32">
        <f>SUMIF(A:A,Table1[[#This Row],[Customer ID]],W:W)</f>
        <v>187.1</v>
      </c>
      <c r="W671">
        <v>48.1</v>
      </c>
      <c r="X671" t="s">
        <v>24</v>
      </c>
      <c r="Y671" s="6">
        <f>COUNTIFS(Table1[MTN Device],Table1[[#This Row],[MTN Device]],Table1[Customer Churn Status],"Yes")/COUNTIF(Table1[MTN Device],Table1[[#This Row],[MTN Device]])</f>
        <v>0.30092592592592593</v>
      </c>
      <c r="Z671">
        <f>IF(Table1[[#This Row],[Customer Churn Status]]="Yes", 1, 0)</f>
        <v>1</v>
      </c>
      <c r="AA671" t="str">
        <f>IF(Table1[[#This Row],[Reasons for Churn]]= "No reason", "No Reason", "Churned")</f>
        <v>Churned</v>
      </c>
      <c r="AB671" t="s">
        <v>32</v>
      </c>
      <c r="AC671">
        <f t="shared" si="10"/>
        <v>30</v>
      </c>
    </row>
    <row r="672" spans="1:29" x14ac:dyDescent="0.25">
      <c r="A672" t="s">
        <v>765</v>
      </c>
      <c r="B672" t="s">
        <v>766</v>
      </c>
      <c r="C672" s="1">
        <v>45689</v>
      </c>
      <c r="D672">
        <v>37</v>
      </c>
      <c r="E672" t="str">
        <f>IF(Table1[[#This Row],[Age]]&lt;=19,"Teenager",
 IF(Table1[[#This Row],[Age]]&lt;=29,"Young Adult",
 IF(Table1[[#This Row],[Age]]&lt;=39,"Adult",
 IF(Table1[[#This Row],[Age]]&lt;=54,"Middle-Aged Adult",
 IF(Table1[[#This Row],[Age]]&lt;=64,"Pre-Retirement",
 "Senior/Retiree")))))</f>
        <v>Adult</v>
      </c>
      <c r="F672" t="s">
        <v>101</v>
      </c>
      <c r="G672" t="e">
        <f>VLOOKUP(Table1[[#This Row],[State]],#REF!,2,FALSE)</f>
        <v>#REF!</v>
      </c>
      <c r="H672" t="s">
        <v>29</v>
      </c>
      <c r="I672">
        <f>COUNTIF(A:A,Table1[[#This Row],[Customer ID]])</f>
        <v>3</v>
      </c>
      <c r="J672" t="str">
        <f>IF(Table1[[#This Row],[Device Count]]&gt;1,"Multiple Devices", "Single Device")</f>
        <v>Multiple Devices</v>
      </c>
      <c r="K672" t="s">
        <v>30</v>
      </c>
      <c r="L672" s="26">
        <v>5</v>
      </c>
      <c r="M672" t="s">
        <v>55</v>
      </c>
      <c r="N672">
        <v>39</v>
      </c>
      <c r="O6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72" t="s">
        <v>193</v>
      </c>
      <c r="Q672" s="2">
        <v>6500</v>
      </c>
      <c r="R672">
        <v>16</v>
      </c>
      <c r="S672" s="3">
        <v>104000</v>
      </c>
      <c r="T672" s="3">
        <f>SUMIF(A:A,Table1[[#This Row],[Customer ID]],S:S)</f>
        <v>774000</v>
      </c>
      <c r="U672" s="3" t="str" cm="1">
        <f t="array" ref="U672">_xlfn.SWITCH(TRUE,
Table1[[#This Row],[Total user revenue]]&gt;=1500000,"High-Premium",
Table1[[#This Row],[Total user revenue]]&gt;=500000,"Premium",
Table1[[#This Row],[Total user revenue]]&gt;=100000,"Standard",
"Basic")</f>
        <v>Premium</v>
      </c>
      <c r="V672" s="32">
        <f>SUMIF(A:A,Table1[[#This Row],[Customer ID]],W:W)</f>
        <v>187.1</v>
      </c>
      <c r="W672">
        <v>32.22</v>
      </c>
      <c r="X672" t="s">
        <v>24</v>
      </c>
      <c r="Y672" s="6">
        <f>COUNTIFS(Table1[MTN Device],Table1[[#This Row],[MTN Device]],Table1[Customer Churn Status],"Yes")/COUNTIF(Table1[MTN Device],Table1[[#This Row],[MTN Device]])</f>
        <v>0.3122923588039867</v>
      </c>
      <c r="Z672">
        <f>IF(Table1[[#This Row],[Customer Churn Status]]="Yes", 1, 0)</f>
        <v>1</v>
      </c>
      <c r="AA672" t="str">
        <f>IF(Table1[[#This Row],[Reasons for Churn]]= "No reason", "No Reason", "Churned")</f>
        <v>Churned</v>
      </c>
      <c r="AB672" t="s">
        <v>32</v>
      </c>
      <c r="AC672">
        <f t="shared" si="10"/>
        <v>30</v>
      </c>
    </row>
    <row r="673" spans="1:29" x14ac:dyDescent="0.25">
      <c r="A673" t="s">
        <v>767</v>
      </c>
      <c r="B673" t="s">
        <v>768</v>
      </c>
      <c r="C673" s="1">
        <v>45689</v>
      </c>
      <c r="D673">
        <v>24</v>
      </c>
      <c r="E673" t="str">
        <f>IF(Table1[[#This Row],[Age]]&lt;=19,"Teenager",
 IF(Table1[[#This Row],[Age]]&lt;=29,"Young Adult",
 IF(Table1[[#This Row],[Age]]&lt;=39,"Adult",
 IF(Table1[[#This Row],[Age]]&lt;=54,"Middle-Aged Adult",
 IF(Table1[[#This Row],[Age]]&lt;=64,"Pre-Retirement",
 "Senior/Retiree")))))</f>
        <v>Young Adult</v>
      </c>
      <c r="F673" t="s">
        <v>157</v>
      </c>
      <c r="G673" t="e">
        <f>VLOOKUP(Table1[[#This Row],[State]],#REF!,2,FALSE)</f>
        <v>#REF!</v>
      </c>
      <c r="H673" t="s">
        <v>20</v>
      </c>
      <c r="I673">
        <f>COUNTIF(A:A,Table1[[#This Row],[Customer ID]])</f>
        <v>2</v>
      </c>
      <c r="J673" t="str">
        <f>IF(Table1[[#This Row],[Device Count]]&gt;1,"Multiple Devices", "Single Device")</f>
        <v>Multiple Devices</v>
      </c>
      <c r="K673" t="s">
        <v>21</v>
      </c>
      <c r="L673" s="26">
        <v>4</v>
      </c>
      <c r="M673" t="s">
        <v>114</v>
      </c>
      <c r="N673">
        <v>53</v>
      </c>
      <c r="O6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73" t="s">
        <v>58</v>
      </c>
      <c r="Q673" s="2">
        <v>16000</v>
      </c>
      <c r="R673">
        <v>19</v>
      </c>
      <c r="S673" s="3">
        <v>304000</v>
      </c>
      <c r="T673" s="3">
        <f>SUMIF(A:A,Table1[[#This Row],[Customer ID]],S:S)</f>
        <v>594000</v>
      </c>
      <c r="U673" s="3" t="str" cm="1">
        <f t="array" ref="U673">_xlfn.SWITCH(TRUE,
Table1[[#This Row],[Total user revenue]]&gt;=1500000,"High-Premium",
Table1[[#This Row],[Total user revenue]]&gt;=500000,"Premium",
Table1[[#This Row],[Total user revenue]]&gt;=100000,"Standard",
"Basic")</f>
        <v>Premium</v>
      </c>
      <c r="V673" s="32">
        <f>SUMIF(A:A,Table1[[#This Row],[Customer ID]],W:W)</f>
        <v>171.31</v>
      </c>
      <c r="W673">
        <v>148</v>
      </c>
      <c r="X673" t="s">
        <v>39</v>
      </c>
      <c r="Y673" s="6">
        <f>COUNTIFS(Table1[MTN Device],Table1[[#This Row],[MTN Device]],Table1[Customer Churn Status],"Yes")/COUNTIF(Table1[MTN Device],Table1[[#This Row],[MTN Device]])</f>
        <v>0.30092592592592593</v>
      </c>
      <c r="Z673">
        <f>IF(Table1[[#This Row],[Customer Churn Status]]="Yes", 1, 0)</f>
        <v>0</v>
      </c>
      <c r="AA673" t="str">
        <f>IF(Table1[[#This Row],[Reasons for Churn]]= "No reason", "No Reason", "Churned")</f>
        <v>No Reason</v>
      </c>
      <c r="AB673" t="s">
        <v>1083</v>
      </c>
      <c r="AC673">
        <f t="shared" si="10"/>
        <v>30</v>
      </c>
    </row>
    <row r="674" spans="1:29" x14ac:dyDescent="0.25">
      <c r="A674" t="s">
        <v>767</v>
      </c>
      <c r="B674" t="s">
        <v>768</v>
      </c>
      <c r="C674" s="1">
        <v>45689</v>
      </c>
      <c r="D674">
        <v>24</v>
      </c>
      <c r="E674" t="str">
        <f>IF(Table1[[#This Row],[Age]]&lt;=19,"Teenager",
 IF(Table1[[#This Row],[Age]]&lt;=29,"Young Adult",
 IF(Table1[[#This Row],[Age]]&lt;=39,"Adult",
 IF(Table1[[#This Row],[Age]]&lt;=54,"Middle-Aged Adult",
 IF(Table1[[#This Row],[Age]]&lt;=64,"Pre-Retirement",
 "Senior/Retiree")))))</f>
        <v>Young Adult</v>
      </c>
      <c r="F674" t="s">
        <v>157</v>
      </c>
      <c r="G674" t="e">
        <f>VLOOKUP(Table1[[#This Row],[State]],#REF!,2,FALSE)</f>
        <v>#REF!</v>
      </c>
      <c r="H674" t="s">
        <v>41</v>
      </c>
      <c r="I674">
        <f>COUNTIF(A:A,Table1[[#This Row],[Customer ID]])</f>
        <v>2</v>
      </c>
      <c r="J674" t="str">
        <f>IF(Table1[[#This Row],[Device Count]]&gt;1,"Multiple Devices", "Single Device")</f>
        <v>Multiple Devices</v>
      </c>
      <c r="K674" t="s">
        <v>21</v>
      </c>
      <c r="L674" s="26">
        <v>4</v>
      </c>
      <c r="M674" t="s">
        <v>114</v>
      </c>
      <c r="N674">
        <v>53</v>
      </c>
      <c r="O6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74" t="s">
        <v>71</v>
      </c>
      <c r="Q674" s="2">
        <v>14500</v>
      </c>
      <c r="R674">
        <v>20</v>
      </c>
      <c r="S674" s="3">
        <v>290000</v>
      </c>
      <c r="T674" s="3">
        <f>SUMIF(A:A,Table1[[#This Row],[Customer ID]],S:S)</f>
        <v>594000</v>
      </c>
      <c r="U674" s="3" t="str" cm="1">
        <f t="array" ref="U674">_xlfn.SWITCH(TRUE,
Table1[[#This Row],[Total user revenue]]&gt;=1500000,"High-Premium",
Table1[[#This Row],[Total user revenue]]&gt;=500000,"Premium",
Table1[[#This Row],[Total user revenue]]&gt;=100000,"Standard",
"Basic")</f>
        <v>Premium</v>
      </c>
      <c r="V674" s="32">
        <f>SUMIF(A:A,Table1[[#This Row],[Customer ID]],W:W)</f>
        <v>171.31</v>
      </c>
      <c r="W674">
        <v>23.31</v>
      </c>
      <c r="X674" t="s">
        <v>39</v>
      </c>
      <c r="Y674" s="6">
        <f>COUNTIFS(Table1[MTN Device],Table1[[#This Row],[MTN Device]],Table1[Customer Churn Status],"Yes")/COUNTIF(Table1[MTN Device],Table1[[#This Row],[MTN Device]])</f>
        <v>0.26754385964912281</v>
      </c>
      <c r="Z674">
        <f>IF(Table1[[#This Row],[Customer Churn Status]]="Yes", 1, 0)</f>
        <v>0</v>
      </c>
      <c r="AA674" t="str">
        <f>IF(Table1[[#This Row],[Reasons for Churn]]= "No reason", "No Reason", "Churned")</f>
        <v>No Reason</v>
      </c>
      <c r="AB674" t="s">
        <v>1083</v>
      </c>
      <c r="AC674">
        <f t="shared" si="10"/>
        <v>30</v>
      </c>
    </row>
    <row r="675" spans="1:29" x14ac:dyDescent="0.25">
      <c r="A675" t="s">
        <v>769</v>
      </c>
      <c r="B675" t="s">
        <v>770</v>
      </c>
      <c r="C675" s="1">
        <v>45717</v>
      </c>
      <c r="D675">
        <v>57</v>
      </c>
      <c r="E675" t="str">
        <f>IF(Table1[[#This Row],[Age]]&lt;=19,"Teenager",
 IF(Table1[[#This Row],[Age]]&lt;=29,"Young Adult",
 IF(Table1[[#This Row],[Age]]&lt;=39,"Adult",
 IF(Table1[[#This Row],[Age]]&lt;=54,"Middle-Aged Adult",
 IF(Table1[[#This Row],[Age]]&lt;=64,"Pre-Retirement",
 "Senior/Retiree")))))</f>
        <v>Pre-Retirement</v>
      </c>
      <c r="F675" t="s">
        <v>95</v>
      </c>
      <c r="G675" t="e">
        <f>VLOOKUP(Table1[[#This Row],[State]],#REF!,2,FALSE)</f>
        <v>#REF!</v>
      </c>
      <c r="H675" t="s">
        <v>29</v>
      </c>
      <c r="I675">
        <f>COUNTIF(A:A,Table1[[#This Row],[Customer ID]])</f>
        <v>3</v>
      </c>
      <c r="J675" t="str">
        <f>IF(Table1[[#This Row],[Device Count]]&gt;1,"Multiple Devices", "Single Device")</f>
        <v>Multiple Devices</v>
      </c>
      <c r="K675" t="s">
        <v>30</v>
      </c>
      <c r="L675" s="26">
        <v>4</v>
      </c>
      <c r="M675" t="s">
        <v>114</v>
      </c>
      <c r="N675">
        <v>12</v>
      </c>
      <c r="O6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75" t="s">
        <v>102</v>
      </c>
      <c r="Q675" s="2">
        <v>900</v>
      </c>
      <c r="R675">
        <v>5</v>
      </c>
      <c r="S675" s="3">
        <v>4500</v>
      </c>
      <c r="T675" s="3">
        <f>SUMIF(A:A,Table1[[#This Row],[Customer ID]],S:S)</f>
        <v>2034500</v>
      </c>
      <c r="U675" s="3" t="str" cm="1">
        <f t="array" ref="U675">_xlfn.SWITCH(TRUE,
Table1[[#This Row],[Total user revenue]]&gt;=1500000,"High-Premium",
Table1[[#This Row],[Total user revenue]]&gt;=500000,"Premium",
Table1[[#This Row],[Total user revenue]]&gt;=100000,"Standard",
"Basic")</f>
        <v>High-Premium</v>
      </c>
      <c r="V675" s="32">
        <f>SUMIF(A:A,Table1[[#This Row],[Customer ID]],W:W)</f>
        <v>276.58999999999997</v>
      </c>
      <c r="W675">
        <v>18.559999999999999</v>
      </c>
      <c r="X675" t="s">
        <v>24</v>
      </c>
      <c r="Y675" s="6">
        <f>COUNTIFS(Table1[MTN Device],Table1[[#This Row],[MTN Device]],Table1[Customer Churn Status],"Yes")/COUNTIF(Table1[MTN Device],Table1[[#This Row],[MTN Device]])</f>
        <v>0.3122923588039867</v>
      </c>
      <c r="Z675">
        <f>IF(Table1[[#This Row],[Customer Churn Status]]="Yes", 1, 0)</f>
        <v>1</v>
      </c>
      <c r="AA675" t="str">
        <f>IF(Table1[[#This Row],[Reasons for Churn]]= "No reason", "No Reason", "Churned")</f>
        <v>Churned</v>
      </c>
      <c r="AB675" t="s">
        <v>76</v>
      </c>
      <c r="AC675">
        <f t="shared" si="10"/>
        <v>50</v>
      </c>
    </row>
    <row r="676" spans="1:29" x14ac:dyDescent="0.25">
      <c r="A676" t="s">
        <v>769</v>
      </c>
      <c r="B676" t="s">
        <v>770</v>
      </c>
      <c r="C676" s="1">
        <v>45717</v>
      </c>
      <c r="D676">
        <v>57</v>
      </c>
      <c r="E676" t="str">
        <f>IF(Table1[[#This Row],[Age]]&lt;=19,"Teenager",
 IF(Table1[[#This Row],[Age]]&lt;=29,"Young Adult",
 IF(Table1[[#This Row],[Age]]&lt;=39,"Adult",
 IF(Table1[[#This Row],[Age]]&lt;=54,"Middle-Aged Adult",
 IF(Table1[[#This Row],[Age]]&lt;=64,"Pre-Retirement",
 "Senior/Retiree")))))</f>
        <v>Pre-Retirement</v>
      </c>
      <c r="F676" t="s">
        <v>95</v>
      </c>
      <c r="G676" t="e">
        <f>VLOOKUP(Table1[[#This Row],[State]],#REF!,2,FALSE)</f>
        <v>#REF!</v>
      </c>
      <c r="H676" t="s">
        <v>20</v>
      </c>
      <c r="I676">
        <f>COUNTIF(A:A,Table1[[#This Row],[Customer ID]])</f>
        <v>3</v>
      </c>
      <c r="J676" t="str">
        <f>IF(Table1[[#This Row],[Device Count]]&gt;1,"Multiple Devices", "Single Device")</f>
        <v>Multiple Devices</v>
      </c>
      <c r="K676" t="s">
        <v>30</v>
      </c>
      <c r="L676" s="26">
        <v>4</v>
      </c>
      <c r="M676" t="s">
        <v>114</v>
      </c>
      <c r="N676">
        <v>12</v>
      </c>
      <c r="O67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76" t="s">
        <v>58</v>
      </c>
      <c r="Q676" s="2">
        <v>16000</v>
      </c>
      <c r="R676">
        <v>5</v>
      </c>
      <c r="S676" s="3">
        <v>80000</v>
      </c>
      <c r="T676" s="3">
        <f>SUMIF(A:A,Table1[[#This Row],[Customer ID]],S:S)</f>
        <v>2034500</v>
      </c>
      <c r="U676" s="3" t="str" cm="1">
        <f t="array" ref="U676">_xlfn.SWITCH(TRUE,
Table1[[#This Row],[Total user revenue]]&gt;=1500000,"High-Premium",
Table1[[#This Row],[Total user revenue]]&gt;=500000,"Premium",
Table1[[#This Row],[Total user revenue]]&gt;=100000,"Standard",
"Basic")</f>
        <v>High-Premium</v>
      </c>
      <c r="V676" s="32">
        <f>SUMIF(A:A,Table1[[#This Row],[Customer ID]],W:W)</f>
        <v>276.58999999999997</v>
      </c>
      <c r="W676">
        <v>151.54</v>
      </c>
      <c r="X676" t="s">
        <v>24</v>
      </c>
      <c r="Y676" s="6">
        <f>COUNTIFS(Table1[MTN Device],Table1[[#This Row],[MTN Device]],Table1[Customer Churn Status],"Yes")/COUNTIF(Table1[MTN Device],Table1[[#This Row],[MTN Device]])</f>
        <v>0.30092592592592593</v>
      </c>
      <c r="Z676">
        <f>IF(Table1[[#This Row],[Customer Churn Status]]="Yes", 1, 0)</f>
        <v>1</v>
      </c>
      <c r="AA676" t="str">
        <f>IF(Table1[[#This Row],[Reasons for Churn]]= "No reason", "No Reason", "Churned")</f>
        <v>Churned</v>
      </c>
      <c r="AB676" t="s">
        <v>76</v>
      </c>
      <c r="AC676">
        <f t="shared" si="10"/>
        <v>50</v>
      </c>
    </row>
    <row r="677" spans="1:29" x14ac:dyDescent="0.25">
      <c r="A677" t="s">
        <v>769</v>
      </c>
      <c r="B677" t="s">
        <v>770</v>
      </c>
      <c r="C677" s="1">
        <v>45717</v>
      </c>
      <c r="D677">
        <v>57</v>
      </c>
      <c r="E677" t="str">
        <f>IF(Table1[[#This Row],[Age]]&lt;=19,"Teenager",
 IF(Table1[[#This Row],[Age]]&lt;=29,"Young Adult",
 IF(Table1[[#This Row],[Age]]&lt;=39,"Adult",
 IF(Table1[[#This Row],[Age]]&lt;=54,"Middle-Aged Adult",
 IF(Table1[[#This Row],[Age]]&lt;=64,"Pre-Retirement",
 "Senior/Retiree")))))</f>
        <v>Pre-Retirement</v>
      </c>
      <c r="F677" t="s">
        <v>95</v>
      </c>
      <c r="G677" t="e">
        <f>VLOOKUP(Table1[[#This Row],[State]],#REF!,2,FALSE)</f>
        <v>#REF!</v>
      </c>
      <c r="H677" t="s">
        <v>36</v>
      </c>
      <c r="I677">
        <f>COUNTIF(A:A,Table1[[#This Row],[Customer ID]])</f>
        <v>3</v>
      </c>
      <c r="J677" t="str">
        <f>IF(Table1[[#This Row],[Device Count]]&gt;1,"Multiple Devices", "Single Device")</f>
        <v>Multiple Devices</v>
      </c>
      <c r="K677" t="s">
        <v>30</v>
      </c>
      <c r="L677" s="26">
        <v>4</v>
      </c>
      <c r="M677" t="s">
        <v>114</v>
      </c>
      <c r="N677">
        <v>12</v>
      </c>
      <c r="O67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77" t="s">
        <v>57</v>
      </c>
      <c r="Q677" s="2">
        <v>150000</v>
      </c>
      <c r="R677">
        <v>13</v>
      </c>
      <c r="S677" s="3">
        <v>1950000</v>
      </c>
      <c r="T677" s="3">
        <f>SUMIF(A:A,Table1[[#This Row],[Customer ID]],S:S)</f>
        <v>2034500</v>
      </c>
      <c r="U677" s="3" t="str" cm="1">
        <f t="array" ref="U677">_xlfn.SWITCH(TRUE,
Table1[[#This Row],[Total user revenue]]&gt;=1500000,"High-Premium",
Table1[[#This Row],[Total user revenue]]&gt;=500000,"Premium",
Table1[[#This Row],[Total user revenue]]&gt;=100000,"Standard",
"Basic")</f>
        <v>High-Premium</v>
      </c>
      <c r="V677" s="32">
        <f>SUMIF(A:A,Table1[[#This Row],[Customer ID]],W:W)</f>
        <v>276.58999999999997</v>
      </c>
      <c r="W677">
        <v>106.49</v>
      </c>
      <c r="X677" t="s">
        <v>24</v>
      </c>
      <c r="Y677" s="6">
        <f>COUNTIFS(Table1[MTN Device],Table1[[#This Row],[MTN Device]],Table1[Customer Churn Status],"Yes")/COUNTIF(Table1[MTN Device],Table1[[#This Row],[MTN Device]])</f>
        <v>0.27947598253275108</v>
      </c>
      <c r="Z677">
        <f>IF(Table1[[#This Row],[Customer Churn Status]]="Yes", 1, 0)</f>
        <v>1</v>
      </c>
      <c r="AA677" t="str">
        <f>IF(Table1[[#This Row],[Reasons for Churn]]= "No reason", "No Reason", "Churned")</f>
        <v>Churned</v>
      </c>
      <c r="AB677" t="s">
        <v>76</v>
      </c>
      <c r="AC677">
        <f t="shared" si="10"/>
        <v>50</v>
      </c>
    </row>
    <row r="678" spans="1:29" x14ac:dyDescent="0.25">
      <c r="A678" t="s">
        <v>771</v>
      </c>
      <c r="B678" t="s">
        <v>772</v>
      </c>
      <c r="C678" s="1">
        <v>45717</v>
      </c>
      <c r="D678">
        <v>41</v>
      </c>
      <c r="E678" t="str">
        <f>IF(Table1[[#This Row],[Age]]&lt;=19,"Teenager",
 IF(Table1[[#This Row],[Age]]&lt;=29,"Young Adult",
 IF(Table1[[#This Row],[Age]]&lt;=39,"Adult",
 IF(Table1[[#This Row],[Age]]&lt;=54,"Middle-Aged Adult",
 IF(Table1[[#This Row],[Age]]&lt;=64,"Pre-Retirement",
 "Senior/Retiree")))))</f>
        <v>Middle-Aged Adult</v>
      </c>
      <c r="F678" t="s">
        <v>79</v>
      </c>
      <c r="G678" t="e">
        <f>VLOOKUP(Table1[[#This Row],[State]],#REF!,2,FALSE)</f>
        <v>#REF!</v>
      </c>
      <c r="H678" t="s">
        <v>41</v>
      </c>
      <c r="I678">
        <f>COUNTIF(A:A,Table1[[#This Row],[Customer ID]])</f>
        <v>2</v>
      </c>
      <c r="J678" t="str">
        <f>IF(Table1[[#This Row],[Device Count]]&gt;1,"Multiple Devices", "Single Device")</f>
        <v>Multiple Devices</v>
      </c>
      <c r="K678" t="s">
        <v>30</v>
      </c>
      <c r="L678" s="26">
        <v>4</v>
      </c>
      <c r="M678" t="s">
        <v>114</v>
      </c>
      <c r="N678">
        <v>20</v>
      </c>
      <c r="O67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78" t="s">
        <v>42</v>
      </c>
      <c r="Q678" s="2">
        <v>9000</v>
      </c>
      <c r="R678">
        <v>17</v>
      </c>
      <c r="S678" s="3">
        <v>153000</v>
      </c>
      <c r="T678" s="3">
        <f>SUMIF(A:A,Table1[[#This Row],[Customer ID]],S:S)</f>
        <v>903000</v>
      </c>
      <c r="U678" s="3" t="str" cm="1">
        <f t="array" ref="U678">_xlfn.SWITCH(TRUE,
Table1[[#This Row],[Total user revenue]]&gt;=1500000,"High-Premium",
Table1[[#This Row],[Total user revenue]]&gt;=500000,"Premium",
Table1[[#This Row],[Total user revenue]]&gt;=100000,"Standard",
"Basic")</f>
        <v>Premium</v>
      </c>
      <c r="V678" s="32">
        <f>SUMIF(A:A,Table1[[#This Row],[Customer ID]],W:W)</f>
        <v>292.08999999999997</v>
      </c>
      <c r="W678">
        <v>122.49</v>
      </c>
      <c r="X678" t="s">
        <v>39</v>
      </c>
      <c r="Y678" s="6">
        <f>COUNTIFS(Table1[MTN Device],Table1[[#This Row],[MTN Device]],Table1[Customer Churn Status],"Yes")/COUNTIF(Table1[MTN Device],Table1[[#This Row],[MTN Device]])</f>
        <v>0.26754385964912281</v>
      </c>
      <c r="Z678">
        <f>IF(Table1[[#This Row],[Customer Churn Status]]="Yes", 1, 0)</f>
        <v>0</v>
      </c>
      <c r="AA678" t="str">
        <f>IF(Table1[[#This Row],[Reasons for Churn]]= "No reason", "No Reason", "Churned")</f>
        <v>No Reason</v>
      </c>
      <c r="AB678" t="s">
        <v>1083</v>
      </c>
      <c r="AC678">
        <f t="shared" si="10"/>
        <v>35</v>
      </c>
    </row>
    <row r="679" spans="1:29" x14ac:dyDescent="0.25">
      <c r="A679" t="s">
        <v>771</v>
      </c>
      <c r="B679" t="s">
        <v>772</v>
      </c>
      <c r="C679" s="1">
        <v>45717</v>
      </c>
      <c r="D679">
        <v>41</v>
      </c>
      <c r="E679" t="str">
        <f>IF(Table1[[#This Row],[Age]]&lt;=19,"Teenager",
 IF(Table1[[#This Row],[Age]]&lt;=29,"Young Adult",
 IF(Table1[[#This Row],[Age]]&lt;=39,"Adult",
 IF(Table1[[#This Row],[Age]]&lt;=54,"Middle-Aged Adult",
 IF(Table1[[#This Row],[Age]]&lt;=64,"Pre-Retirement",
 "Senior/Retiree")))))</f>
        <v>Middle-Aged Adult</v>
      </c>
      <c r="F679" t="s">
        <v>79</v>
      </c>
      <c r="G679" t="e">
        <f>VLOOKUP(Table1[[#This Row],[State]],#REF!,2,FALSE)</f>
        <v>#REF!</v>
      </c>
      <c r="H679" t="s">
        <v>36</v>
      </c>
      <c r="I679">
        <f>COUNTIF(A:A,Table1[[#This Row],[Customer ID]])</f>
        <v>2</v>
      </c>
      <c r="J679" t="str">
        <f>IF(Table1[[#This Row],[Device Count]]&gt;1,"Multiple Devices", "Single Device")</f>
        <v>Multiple Devices</v>
      </c>
      <c r="K679" t="s">
        <v>30</v>
      </c>
      <c r="L679" s="26">
        <v>4</v>
      </c>
      <c r="M679" t="s">
        <v>114</v>
      </c>
      <c r="N679">
        <v>20</v>
      </c>
      <c r="O67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79" t="s">
        <v>105</v>
      </c>
      <c r="Q679" s="2">
        <v>75000</v>
      </c>
      <c r="R679">
        <v>10</v>
      </c>
      <c r="S679" s="3">
        <v>750000</v>
      </c>
      <c r="T679" s="3">
        <f>SUMIF(A:A,Table1[[#This Row],[Customer ID]],S:S)</f>
        <v>903000</v>
      </c>
      <c r="U679" s="3" t="str" cm="1">
        <f t="array" ref="U679">_xlfn.SWITCH(TRUE,
Table1[[#This Row],[Total user revenue]]&gt;=1500000,"High-Premium",
Table1[[#This Row],[Total user revenue]]&gt;=500000,"Premium",
Table1[[#This Row],[Total user revenue]]&gt;=100000,"Standard",
"Basic")</f>
        <v>Premium</v>
      </c>
      <c r="V679" s="32">
        <f>SUMIF(A:A,Table1[[#This Row],[Customer ID]],W:W)</f>
        <v>292.08999999999997</v>
      </c>
      <c r="W679">
        <v>169.6</v>
      </c>
      <c r="X679" t="s">
        <v>39</v>
      </c>
      <c r="Y679" s="6">
        <f>COUNTIFS(Table1[MTN Device],Table1[[#This Row],[MTN Device]],Table1[Customer Churn Status],"Yes")/COUNTIF(Table1[MTN Device],Table1[[#This Row],[MTN Device]])</f>
        <v>0.27947598253275108</v>
      </c>
      <c r="Z679">
        <f>IF(Table1[[#This Row],[Customer Churn Status]]="Yes", 1, 0)</f>
        <v>0</v>
      </c>
      <c r="AA679" t="str">
        <f>IF(Table1[[#This Row],[Reasons for Churn]]= "No reason", "No Reason", "Churned")</f>
        <v>No Reason</v>
      </c>
      <c r="AB679" t="s">
        <v>1083</v>
      </c>
      <c r="AC679">
        <f t="shared" si="10"/>
        <v>35</v>
      </c>
    </row>
    <row r="680" spans="1:29" x14ac:dyDescent="0.25">
      <c r="A680" t="s">
        <v>773</v>
      </c>
      <c r="B680" t="s">
        <v>774</v>
      </c>
      <c r="C680" s="1">
        <v>45717</v>
      </c>
      <c r="D680">
        <v>63</v>
      </c>
      <c r="E680" t="str">
        <f>IF(Table1[[#This Row],[Age]]&lt;=19,"Teenager",
 IF(Table1[[#This Row],[Age]]&lt;=29,"Young Adult",
 IF(Table1[[#This Row],[Age]]&lt;=39,"Adult",
 IF(Table1[[#This Row],[Age]]&lt;=54,"Middle-Aged Adult",
 IF(Table1[[#This Row],[Age]]&lt;=64,"Pre-Retirement",
 "Senior/Retiree")))))</f>
        <v>Pre-Retirement</v>
      </c>
      <c r="F680" t="s">
        <v>49</v>
      </c>
      <c r="G680" t="e">
        <f>VLOOKUP(Table1[[#This Row],[State]],#REF!,2,FALSE)</f>
        <v>#REF!</v>
      </c>
      <c r="H680" t="s">
        <v>20</v>
      </c>
      <c r="I680">
        <f>COUNTIF(A:A,Table1[[#This Row],[Customer ID]])</f>
        <v>1</v>
      </c>
      <c r="J680" t="str">
        <f>IF(Table1[[#This Row],[Device Count]]&gt;1,"Multiple Devices", "Single Device")</f>
        <v>Single Device</v>
      </c>
      <c r="K680" t="s">
        <v>21</v>
      </c>
      <c r="L680" s="26">
        <v>1</v>
      </c>
      <c r="M680" t="s">
        <v>37</v>
      </c>
      <c r="N680">
        <v>46</v>
      </c>
      <c r="O68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80" t="s">
        <v>23</v>
      </c>
      <c r="Q680" s="2">
        <v>35000</v>
      </c>
      <c r="R680">
        <v>13</v>
      </c>
      <c r="S680" s="3">
        <v>455000</v>
      </c>
      <c r="T680" s="3">
        <f>SUMIF(A:A,Table1[[#This Row],[Customer ID]],S:S)</f>
        <v>455000</v>
      </c>
      <c r="U680" s="3" t="str" cm="1">
        <f t="array" ref="U680">_xlfn.SWITCH(TRUE,
Table1[[#This Row],[Total user revenue]]&gt;=1500000,"High-Premium",
Table1[[#This Row],[Total user revenue]]&gt;=500000,"Premium",
Table1[[#This Row],[Total user revenue]]&gt;=100000,"Standard",
"Basic")</f>
        <v>Standard</v>
      </c>
      <c r="V680" s="32">
        <f>SUMIF(A:A,Table1[[#This Row],[Customer ID]],W:W)</f>
        <v>140.59</v>
      </c>
      <c r="W680">
        <v>140.59</v>
      </c>
      <c r="X680" t="s">
        <v>39</v>
      </c>
      <c r="Y680" s="6">
        <f>COUNTIFS(Table1[MTN Device],Table1[[#This Row],[MTN Device]],Table1[Customer Churn Status],"Yes")/COUNTIF(Table1[MTN Device],Table1[[#This Row],[MTN Device]])</f>
        <v>0.30092592592592593</v>
      </c>
      <c r="Z680">
        <f>IF(Table1[[#This Row],[Customer Churn Status]]="Yes", 1, 0)</f>
        <v>0</v>
      </c>
      <c r="AA680" t="str">
        <f>IF(Table1[[#This Row],[Reasons for Churn]]= "No reason", "No Reason", "Churned")</f>
        <v>No Reason</v>
      </c>
      <c r="AB680" t="s">
        <v>1083</v>
      </c>
      <c r="AC680">
        <f t="shared" si="10"/>
        <v>60</v>
      </c>
    </row>
    <row r="681" spans="1:29" x14ac:dyDescent="0.25">
      <c r="A681" t="s">
        <v>775</v>
      </c>
      <c r="B681" t="s">
        <v>776</v>
      </c>
      <c r="C681" s="1">
        <v>45689</v>
      </c>
      <c r="D681">
        <v>64</v>
      </c>
      <c r="E681" t="str">
        <f>IF(Table1[[#This Row],[Age]]&lt;=19,"Teenager",
 IF(Table1[[#This Row],[Age]]&lt;=29,"Young Adult",
 IF(Table1[[#This Row],[Age]]&lt;=39,"Adult",
 IF(Table1[[#This Row],[Age]]&lt;=54,"Middle-Aged Adult",
 IF(Table1[[#This Row],[Age]]&lt;=64,"Pre-Retirement",
 "Senior/Retiree")))))</f>
        <v>Pre-Retirement</v>
      </c>
      <c r="F681" t="s">
        <v>82</v>
      </c>
      <c r="G681" t="e">
        <f>VLOOKUP(Table1[[#This Row],[State]],#REF!,2,FALSE)</f>
        <v>#REF!</v>
      </c>
      <c r="H681" t="s">
        <v>29</v>
      </c>
      <c r="I681">
        <f>COUNTIF(A:A,Table1[[#This Row],[Customer ID]])</f>
        <v>1</v>
      </c>
      <c r="J681" t="str">
        <f>IF(Table1[[#This Row],[Device Count]]&gt;1,"Multiple Devices", "Single Device")</f>
        <v>Single Device</v>
      </c>
      <c r="K681" t="s">
        <v>30</v>
      </c>
      <c r="L681" s="26">
        <v>2</v>
      </c>
      <c r="M681" t="s">
        <v>22</v>
      </c>
      <c r="N681">
        <v>28</v>
      </c>
      <c r="O68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81" t="s">
        <v>56</v>
      </c>
      <c r="Q681" s="2">
        <v>3500</v>
      </c>
      <c r="R681">
        <v>5</v>
      </c>
      <c r="S681" s="3">
        <v>17500</v>
      </c>
      <c r="T681" s="3">
        <f>SUMIF(A:A,Table1[[#This Row],[Customer ID]],S:S)</f>
        <v>17500</v>
      </c>
      <c r="U681" s="3" t="str" cm="1">
        <f t="array" ref="U681">_xlfn.SWITCH(TRUE,
Table1[[#This Row],[Total user revenue]]&gt;=1500000,"High-Premium",
Table1[[#This Row],[Total user revenue]]&gt;=500000,"Premium",
Table1[[#This Row],[Total user revenue]]&gt;=100000,"Standard",
"Basic")</f>
        <v>Basic</v>
      </c>
      <c r="V681" s="32">
        <f>SUMIF(A:A,Table1[[#This Row],[Customer ID]],W:W)</f>
        <v>168.07</v>
      </c>
      <c r="W681">
        <v>168.07</v>
      </c>
      <c r="X681" t="s">
        <v>39</v>
      </c>
      <c r="Y681" s="6">
        <f>COUNTIFS(Table1[MTN Device],Table1[[#This Row],[MTN Device]],Table1[Customer Churn Status],"Yes")/COUNTIF(Table1[MTN Device],Table1[[#This Row],[MTN Device]])</f>
        <v>0.3122923588039867</v>
      </c>
      <c r="Z681">
        <f>IF(Table1[[#This Row],[Customer Churn Status]]="Yes", 1, 0)</f>
        <v>0</v>
      </c>
      <c r="AA681" t="str">
        <f>IF(Table1[[#This Row],[Reasons for Churn]]= "No reason", "No Reason", "Churned")</f>
        <v>No Reason</v>
      </c>
      <c r="AB681" t="s">
        <v>1083</v>
      </c>
      <c r="AC681">
        <f t="shared" si="10"/>
        <v>60</v>
      </c>
    </row>
    <row r="682" spans="1:29" x14ac:dyDescent="0.25">
      <c r="A682" t="s">
        <v>777</v>
      </c>
      <c r="B682" t="s">
        <v>778</v>
      </c>
      <c r="C682" s="1">
        <v>45658</v>
      </c>
      <c r="D682">
        <v>32</v>
      </c>
      <c r="E682" t="str">
        <f>IF(Table1[[#This Row],[Age]]&lt;=19,"Teenager",
 IF(Table1[[#This Row],[Age]]&lt;=29,"Young Adult",
 IF(Table1[[#This Row],[Age]]&lt;=39,"Adult",
 IF(Table1[[#This Row],[Age]]&lt;=54,"Middle-Aged Adult",
 IF(Table1[[#This Row],[Age]]&lt;=64,"Pre-Retirement",
 "Senior/Retiree")))))</f>
        <v>Adult</v>
      </c>
      <c r="F682" t="s">
        <v>140</v>
      </c>
      <c r="G682" t="e">
        <f>VLOOKUP(Table1[[#This Row],[State]],#REF!,2,FALSE)</f>
        <v>#REF!</v>
      </c>
      <c r="H682" t="s">
        <v>29</v>
      </c>
      <c r="I682">
        <f>COUNTIF(A:A,Table1[[#This Row],[Customer ID]])</f>
        <v>2</v>
      </c>
      <c r="J682" t="str">
        <f>IF(Table1[[#This Row],[Device Count]]&gt;1,"Multiple Devices", "Single Device")</f>
        <v>Multiple Devices</v>
      </c>
      <c r="K682" t="s">
        <v>21</v>
      </c>
      <c r="L682" s="26">
        <v>2</v>
      </c>
      <c r="M682" t="s">
        <v>22</v>
      </c>
      <c r="N682">
        <v>5</v>
      </c>
      <c r="O68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682" t="s">
        <v>83</v>
      </c>
      <c r="Q682" s="2">
        <v>1000</v>
      </c>
      <c r="R682">
        <v>14</v>
      </c>
      <c r="S682" s="3">
        <v>14000</v>
      </c>
      <c r="T682" s="3">
        <f>SUMIF(A:A,Table1[[#This Row],[Customer ID]],S:S)</f>
        <v>304000</v>
      </c>
      <c r="U682" s="3" t="str" cm="1">
        <f t="array" ref="U682">_xlfn.SWITCH(TRUE,
Table1[[#This Row],[Total user revenue]]&gt;=1500000,"High-Premium",
Table1[[#This Row],[Total user revenue]]&gt;=500000,"Premium",
Table1[[#This Row],[Total user revenue]]&gt;=100000,"Standard",
"Basic")</f>
        <v>Standard</v>
      </c>
      <c r="V682" s="32">
        <f>SUMIF(A:A,Table1[[#This Row],[Customer ID]],W:W)</f>
        <v>206.65</v>
      </c>
      <c r="W682">
        <v>27.88</v>
      </c>
      <c r="X682" t="s">
        <v>39</v>
      </c>
      <c r="Y682" s="6">
        <f>COUNTIFS(Table1[MTN Device],Table1[[#This Row],[MTN Device]],Table1[Customer Churn Status],"Yes")/COUNTIF(Table1[MTN Device],Table1[[#This Row],[MTN Device]])</f>
        <v>0.3122923588039867</v>
      </c>
      <c r="Z682">
        <f>IF(Table1[[#This Row],[Customer Churn Status]]="Yes", 1, 0)</f>
        <v>0</v>
      </c>
      <c r="AA682" t="str">
        <f>IF(Table1[[#This Row],[Reasons for Churn]]= "No reason", "No Reason", "Churned")</f>
        <v>No Reason</v>
      </c>
      <c r="AB682" t="s">
        <v>1083</v>
      </c>
      <c r="AC682">
        <f t="shared" si="10"/>
        <v>75</v>
      </c>
    </row>
    <row r="683" spans="1:29" x14ac:dyDescent="0.25">
      <c r="A683" t="s">
        <v>777</v>
      </c>
      <c r="B683" t="s">
        <v>778</v>
      </c>
      <c r="C683" s="1">
        <v>45658</v>
      </c>
      <c r="D683">
        <v>32</v>
      </c>
      <c r="E683" t="str">
        <f>IF(Table1[[#This Row],[Age]]&lt;=19,"Teenager",
 IF(Table1[[#This Row],[Age]]&lt;=29,"Young Adult",
 IF(Table1[[#This Row],[Age]]&lt;=39,"Adult",
 IF(Table1[[#This Row],[Age]]&lt;=54,"Middle-Aged Adult",
 IF(Table1[[#This Row],[Age]]&lt;=64,"Pre-Retirement",
 "Senior/Retiree")))))</f>
        <v>Adult</v>
      </c>
      <c r="F683" t="s">
        <v>140</v>
      </c>
      <c r="G683" t="e">
        <f>VLOOKUP(Table1[[#This Row],[State]],#REF!,2,FALSE)</f>
        <v>#REF!</v>
      </c>
      <c r="H683" t="s">
        <v>41</v>
      </c>
      <c r="I683">
        <f>COUNTIF(A:A,Table1[[#This Row],[Customer ID]])</f>
        <v>2</v>
      </c>
      <c r="J683" t="str">
        <f>IF(Table1[[#This Row],[Device Count]]&gt;1,"Multiple Devices", "Single Device")</f>
        <v>Multiple Devices</v>
      </c>
      <c r="K683" t="s">
        <v>21</v>
      </c>
      <c r="L683" s="26">
        <v>2</v>
      </c>
      <c r="M683" t="s">
        <v>22</v>
      </c>
      <c r="N683">
        <v>5</v>
      </c>
      <c r="O68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683" t="s">
        <v>71</v>
      </c>
      <c r="Q683" s="2">
        <v>14500</v>
      </c>
      <c r="R683">
        <v>20</v>
      </c>
      <c r="S683" s="3">
        <v>290000</v>
      </c>
      <c r="T683" s="3">
        <f>SUMIF(A:A,Table1[[#This Row],[Customer ID]],S:S)</f>
        <v>304000</v>
      </c>
      <c r="U683" s="3" t="str" cm="1">
        <f t="array" ref="U683">_xlfn.SWITCH(TRUE,
Table1[[#This Row],[Total user revenue]]&gt;=1500000,"High-Premium",
Table1[[#This Row],[Total user revenue]]&gt;=500000,"Premium",
Table1[[#This Row],[Total user revenue]]&gt;=100000,"Standard",
"Basic")</f>
        <v>Standard</v>
      </c>
      <c r="V683" s="32">
        <f>SUMIF(A:A,Table1[[#This Row],[Customer ID]],W:W)</f>
        <v>206.65</v>
      </c>
      <c r="W683">
        <v>178.77</v>
      </c>
      <c r="X683" t="s">
        <v>39</v>
      </c>
      <c r="Y683" s="6">
        <f>COUNTIFS(Table1[MTN Device],Table1[[#This Row],[MTN Device]],Table1[Customer Churn Status],"Yes")/COUNTIF(Table1[MTN Device],Table1[[#This Row],[MTN Device]])</f>
        <v>0.26754385964912281</v>
      </c>
      <c r="Z683">
        <f>IF(Table1[[#This Row],[Customer Churn Status]]="Yes", 1, 0)</f>
        <v>0</v>
      </c>
      <c r="AA683" t="str">
        <f>IF(Table1[[#This Row],[Reasons for Churn]]= "No reason", "No Reason", "Churned")</f>
        <v>No Reason</v>
      </c>
      <c r="AB683" t="s">
        <v>1083</v>
      </c>
      <c r="AC683">
        <f t="shared" si="10"/>
        <v>75</v>
      </c>
    </row>
    <row r="684" spans="1:29" x14ac:dyDescent="0.25">
      <c r="A684" t="s">
        <v>779</v>
      </c>
      <c r="B684" t="s">
        <v>780</v>
      </c>
      <c r="C684" s="1">
        <v>45689</v>
      </c>
      <c r="D684">
        <v>39</v>
      </c>
      <c r="E684" t="str">
        <f>IF(Table1[[#This Row],[Age]]&lt;=19,"Teenager",
 IF(Table1[[#This Row],[Age]]&lt;=29,"Young Adult",
 IF(Table1[[#This Row],[Age]]&lt;=39,"Adult",
 IF(Table1[[#This Row],[Age]]&lt;=54,"Middle-Aged Adult",
 IF(Table1[[#This Row],[Age]]&lt;=64,"Pre-Retirement",
 "Senior/Retiree")))))</f>
        <v>Adult</v>
      </c>
      <c r="F684" t="s">
        <v>35</v>
      </c>
      <c r="G684" t="e">
        <f>VLOOKUP(Table1[[#This Row],[State]],#REF!,2,FALSE)</f>
        <v>#REF!</v>
      </c>
      <c r="H684" t="s">
        <v>29</v>
      </c>
      <c r="I684">
        <f>COUNTIF(A:A,Table1[[#This Row],[Customer ID]])</f>
        <v>1</v>
      </c>
      <c r="J684" t="str">
        <f>IF(Table1[[#This Row],[Device Count]]&gt;1,"Multiple Devices", "Single Device")</f>
        <v>Single Device</v>
      </c>
      <c r="K684" t="s">
        <v>30</v>
      </c>
      <c r="L684" s="26">
        <v>4</v>
      </c>
      <c r="M684" t="s">
        <v>114</v>
      </c>
      <c r="N684">
        <v>36</v>
      </c>
      <c r="O68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84" t="s">
        <v>102</v>
      </c>
      <c r="Q684" s="2">
        <v>900</v>
      </c>
      <c r="R684">
        <v>8</v>
      </c>
      <c r="S684" s="3">
        <v>7200</v>
      </c>
      <c r="T684" s="3">
        <f>SUMIF(A:A,Table1[[#This Row],[Customer ID]],S:S)</f>
        <v>7200</v>
      </c>
      <c r="U684" s="3" t="str" cm="1">
        <f t="array" ref="U684">_xlfn.SWITCH(TRUE,
Table1[[#This Row],[Total user revenue]]&gt;=1500000,"High-Premium",
Table1[[#This Row],[Total user revenue]]&gt;=500000,"Premium",
Table1[[#This Row],[Total user revenue]]&gt;=100000,"Standard",
"Basic")</f>
        <v>Basic</v>
      </c>
      <c r="V684" s="32">
        <f>SUMIF(A:A,Table1[[#This Row],[Customer ID]],W:W)</f>
        <v>115.8</v>
      </c>
      <c r="W684">
        <v>115.8</v>
      </c>
      <c r="X684" t="s">
        <v>39</v>
      </c>
      <c r="Y684" s="6">
        <f>COUNTIFS(Table1[MTN Device],Table1[[#This Row],[MTN Device]],Table1[Customer Churn Status],"Yes")/COUNTIF(Table1[MTN Device],Table1[[#This Row],[MTN Device]])</f>
        <v>0.3122923588039867</v>
      </c>
      <c r="Z684">
        <f>IF(Table1[[#This Row],[Customer Churn Status]]="Yes", 1, 0)</f>
        <v>0</v>
      </c>
      <c r="AA684" t="str">
        <f>IF(Table1[[#This Row],[Reasons for Churn]]= "No reason", "No Reason", "Churned")</f>
        <v>No Reason</v>
      </c>
      <c r="AB684" t="s">
        <v>1083</v>
      </c>
      <c r="AC684">
        <f t="shared" si="10"/>
        <v>20</v>
      </c>
    </row>
    <row r="685" spans="1:29" x14ac:dyDescent="0.25">
      <c r="A685" t="s">
        <v>781</v>
      </c>
      <c r="B685" t="s">
        <v>782</v>
      </c>
      <c r="C685" s="1">
        <v>45658</v>
      </c>
      <c r="D685">
        <v>50</v>
      </c>
      <c r="E685" t="str">
        <f>IF(Table1[[#This Row],[Age]]&lt;=19,"Teenager",
 IF(Table1[[#This Row],[Age]]&lt;=29,"Young Adult",
 IF(Table1[[#This Row],[Age]]&lt;=39,"Adult",
 IF(Table1[[#This Row],[Age]]&lt;=54,"Middle-Aged Adult",
 IF(Table1[[#This Row],[Age]]&lt;=64,"Pre-Retirement",
 "Senior/Retiree")))))</f>
        <v>Middle-Aged Adult</v>
      </c>
      <c r="F685" t="s">
        <v>110</v>
      </c>
      <c r="G685" t="e">
        <f>VLOOKUP(Table1[[#This Row],[State]],#REF!,2,FALSE)</f>
        <v>#REF!</v>
      </c>
      <c r="H685" t="s">
        <v>41</v>
      </c>
      <c r="I685">
        <f>COUNTIF(A:A,Table1[[#This Row],[Customer ID]])</f>
        <v>2</v>
      </c>
      <c r="J685" t="str">
        <f>IF(Table1[[#This Row],[Device Count]]&gt;1,"Multiple Devices", "Single Device")</f>
        <v>Multiple Devices</v>
      </c>
      <c r="K685" t="s">
        <v>30</v>
      </c>
      <c r="L685" s="26">
        <v>5</v>
      </c>
      <c r="M685" t="s">
        <v>55</v>
      </c>
      <c r="N685">
        <v>3</v>
      </c>
      <c r="O68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685" t="s">
        <v>71</v>
      </c>
      <c r="Q685" s="2">
        <v>14500</v>
      </c>
      <c r="R685">
        <v>3</v>
      </c>
      <c r="S685" s="3">
        <v>43500</v>
      </c>
      <c r="T685" s="3">
        <f>SUMIF(A:A,Table1[[#This Row],[Customer ID]],S:S)</f>
        <v>553500</v>
      </c>
      <c r="U685" s="3" t="str" cm="1">
        <f t="array" ref="U685">_xlfn.SWITCH(TRUE,
Table1[[#This Row],[Total user revenue]]&gt;=1500000,"High-Premium",
Table1[[#This Row],[Total user revenue]]&gt;=500000,"Premium",
Table1[[#This Row],[Total user revenue]]&gt;=100000,"Standard",
"Basic")</f>
        <v>Premium</v>
      </c>
      <c r="V685" s="32">
        <f>SUMIF(A:A,Table1[[#This Row],[Customer ID]],W:W)</f>
        <v>338.53999999999996</v>
      </c>
      <c r="W685">
        <v>192.37</v>
      </c>
      <c r="X685" t="s">
        <v>39</v>
      </c>
      <c r="Y685" s="6">
        <f>COUNTIFS(Table1[MTN Device],Table1[[#This Row],[MTN Device]],Table1[Customer Churn Status],"Yes")/COUNTIF(Table1[MTN Device],Table1[[#This Row],[MTN Device]])</f>
        <v>0.26754385964912281</v>
      </c>
      <c r="Z685">
        <f>IF(Table1[[#This Row],[Customer Churn Status]]="Yes", 1, 0)</f>
        <v>0</v>
      </c>
      <c r="AA685" t="str">
        <f>IF(Table1[[#This Row],[Reasons for Churn]]= "No reason", "No Reason", "Churned")</f>
        <v>No Reason</v>
      </c>
      <c r="AB685" t="s">
        <v>1083</v>
      </c>
      <c r="AC685">
        <f t="shared" si="10"/>
        <v>50</v>
      </c>
    </row>
    <row r="686" spans="1:29" x14ac:dyDescent="0.25">
      <c r="A686" t="s">
        <v>781</v>
      </c>
      <c r="B686" t="s">
        <v>782</v>
      </c>
      <c r="C686" s="1">
        <v>45658</v>
      </c>
      <c r="D686">
        <v>50</v>
      </c>
      <c r="E686" t="str">
        <f>IF(Table1[[#This Row],[Age]]&lt;=19,"Teenager",
 IF(Table1[[#This Row],[Age]]&lt;=29,"Young Adult",
 IF(Table1[[#This Row],[Age]]&lt;=39,"Adult",
 IF(Table1[[#This Row],[Age]]&lt;=54,"Middle-Aged Adult",
 IF(Table1[[#This Row],[Age]]&lt;=64,"Pre-Retirement",
 "Senior/Retiree")))))</f>
        <v>Middle-Aged Adult</v>
      </c>
      <c r="F686" t="s">
        <v>110</v>
      </c>
      <c r="G686" t="e">
        <f>VLOOKUP(Table1[[#This Row],[State]],#REF!,2,FALSE)</f>
        <v>#REF!</v>
      </c>
      <c r="H686" t="s">
        <v>36</v>
      </c>
      <c r="I686">
        <f>COUNTIF(A:A,Table1[[#This Row],[Customer ID]])</f>
        <v>2</v>
      </c>
      <c r="J686" t="str">
        <f>IF(Table1[[#This Row],[Device Count]]&gt;1,"Multiple Devices", "Single Device")</f>
        <v>Multiple Devices</v>
      </c>
      <c r="K686" t="s">
        <v>30</v>
      </c>
      <c r="L686" s="26">
        <v>5</v>
      </c>
      <c r="M686" t="s">
        <v>55</v>
      </c>
      <c r="N686">
        <v>3</v>
      </c>
      <c r="O68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686" t="s">
        <v>65</v>
      </c>
      <c r="Q686" s="2">
        <v>30000</v>
      </c>
      <c r="R686">
        <v>17</v>
      </c>
      <c r="S686" s="3">
        <v>510000</v>
      </c>
      <c r="T686" s="3">
        <f>SUMIF(A:A,Table1[[#This Row],[Customer ID]],S:S)</f>
        <v>553500</v>
      </c>
      <c r="U686" s="3" t="str" cm="1">
        <f t="array" ref="U686">_xlfn.SWITCH(TRUE,
Table1[[#This Row],[Total user revenue]]&gt;=1500000,"High-Premium",
Table1[[#This Row],[Total user revenue]]&gt;=500000,"Premium",
Table1[[#This Row],[Total user revenue]]&gt;=100000,"Standard",
"Basic")</f>
        <v>Premium</v>
      </c>
      <c r="V686" s="32">
        <f>SUMIF(A:A,Table1[[#This Row],[Customer ID]],W:W)</f>
        <v>338.53999999999996</v>
      </c>
      <c r="W686">
        <v>146.16999999999999</v>
      </c>
      <c r="X686" t="s">
        <v>39</v>
      </c>
      <c r="Y686" s="6">
        <f>COUNTIFS(Table1[MTN Device],Table1[[#This Row],[MTN Device]],Table1[Customer Churn Status],"Yes")/COUNTIF(Table1[MTN Device],Table1[[#This Row],[MTN Device]])</f>
        <v>0.27947598253275108</v>
      </c>
      <c r="Z686">
        <f>IF(Table1[[#This Row],[Customer Churn Status]]="Yes", 1, 0)</f>
        <v>0</v>
      </c>
      <c r="AA686" t="str">
        <f>IF(Table1[[#This Row],[Reasons for Churn]]= "No reason", "No Reason", "Churned")</f>
        <v>No Reason</v>
      </c>
      <c r="AB686" t="s">
        <v>1083</v>
      </c>
      <c r="AC686">
        <f t="shared" si="10"/>
        <v>50</v>
      </c>
    </row>
    <row r="687" spans="1:29" x14ac:dyDescent="0.25">
      <c r="A687" t="s">
        <v>783</v>
      </c>
      <c r="B687" t="s">
        <v>784</v>
      </c>
      <c r="C687" s="1">
        <v>45658</v>
      </c>
      <c r="D687">
        <v>75</v>
      </c>
      <c r="E687" t="str">
        <f>IF(Table1[[#This Row],[Age]]&lt;=19,"Teenager",
 IF(Table1[[#This Row],[Age]]&lt;=29,"Young Adult",
 IF(Table1[[#This Row],[Age]]&lt;=39,"Adult",
 IF(Table1[[#This Row],[Age]]&lt;=54,"Middle-Aged Adult",
 IF(Table1[[#This Row],[Age]]&lt;=64,"Pre-Retirement",
 "Senior/Retiree")))))</f>
        <v>Senior/Retiree</v>
      </c>
      <c r="F687" t="s">
        <v>75</v>
      </c>
      <c r="G687" t="e">
        <f>VLOOKUP(Table1[[#This Row],[State]],#REF!,2,FALSE)</f>
        <v>#REF!</v>
      </c>
      <c r="H687" t="s">
        <v>41</v>
      </c>
      <c r="I687">
        <f>COUNTIF(A:A,Table1[[#This Row],[Customer ID]])</f>
        <v>3</v>
      </c>
      <c r="J687" t="str">
        <f>IF(Table1[[#This Row],[Device Count]]&gt;1,"Multiple Devices", "Single Device")</f>
        <v>Multiple Devices</v>
      </c>
      <c r="K687" t="s">
        <v>21</v>
      </c>
      <c r="L687" s="26">
        <v>2</v>
      </c>
      <c r="M687" t="s">
        <v>22</v>
      </c>
      <c r="N687">
        <v>34</v>
      </c>
      <c r="O68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87" t="s">
        <v>62</v>
      </c>
      <c r="Q687" s="2">
        <v>24000</v>
      </c>
      <c r="R687">
        <v>11</v>
      </c>
      <c r="S687" s="3">
        <v>264000</v>
      </c>
      <c r="T687" s="3">
        <f>SUMIF(A:A,Table1[[#This Row],[Customer ID]],S:S)</f>
        <v>802000</v>
      </c>
      <c r="U687" s="3" t="str" cm="1">
        <f t="array" ref="U687">_xlfn.SWITCH(TRUE,
Table1[[#This Row],[Total user revenue]]&gt;=1500000,"High-Premium",
Table1[[#This Row],[Total user revenue]]&gt;=500000,"Premium",
Table1[[#This Row],[Total user revenue]]&gt;=100000,"Standard",
"Basic")</f>
        <v>Premium</v>
      </c>
      <c r="V687" s="32">
        <f>SUMIF(A:A,Table1[[#This Row],[Customer ID]],W:W)</f>
        <v>220.08</v>
      </c>
      <c r="W687">
        <v>11.03</v>
      </c>
      <c r="X687" t="s">
        <v>39</v>
      </c>
      <c r="Y687" s="6">
        <f>COUNTIFS(Table1[MTN Device],Table1[[#This Row],[MTN Device]],Table1[Customer Churn Status],"Yes")/COUNTIF(Table1[MTN Device],Table1[[#This Row],[MTN Device]])</f>
        <v>0.26754385964912281</v>
      </c>
      <c r="Z687">
        <f>IF(Table1[[#This Row],[Customer Churn Status]]="Yes", 1, 0)</f>
        <v>0</v>
      </c>
      <c r="AA687" t="str">
        <f>IF(Table1[[#This Row],[Reasons for Churn]]= "No reason", "No Reason", "Churned")</f>
        <v>No Reason</v>
      </c>
      <c r="AB687" t="s">
        <v>1083</v>
      </c>
      <c r="AC687">
        <f t="shared" si="10"/>
        <v>65</v>
      </c>
    </row>
    <row r="688" spans="1:29" x14ac:dyDescent="0.25">
      <c r="A688" t="s">
        <v>783</v>
      </c>
      <c r="B688" t="s">
        <v>784</v>
      </c>
      <c r="C688" s="1">
        <v>45658</v>
      </c>
      <c r="D688">
        <v>75</v>
      </c>
      <c r="E688" t="str">
        <f>IF(Table1[[#This Row],[Age]]&lt;=19,"Teenager",
 IF(Table1[[#This Row],[Age]]&lt;=29,"Young Adult",
 IF(Table1[[#This Row],[Age]]&lt;=39,"Adult",
 IF(Table1[[#This Row],[Age]]&lt;=54,"Middle-Aged Adult",
 IF(Table1[[#This Row],[Age]]&lt;=64,"Pre-Retirement",
 "Senior/Retiree")))))</f>
        <v>Senior/Retiree</v>
      </c>
      <c r="F688" t="s">
        <v>75</v>
      </c>
      <c r="G688" t="e">
        <f>VLOOKUP(Table1[[#This Row],[State]],#REF!,2,FALSE)</f>
        <v>#REF!</v>
      </c>
      <c r="H688" t="s">
        <v>36</v>
      </c>
      <c r="I688">
        <f>COUNTIF(A:A,Table1[[#This Row],[Customer ID]])</f>
        <v>3</v>
      </c>
      <c r="J688" t="str">
        <f>IF(Table1[[#This Row],[Device Count]]&gt;1,"Multiple Devices", "Single Device")</f>
        <v>Multiple Devices</v>
      </c>
      <c r="K688" t="s">
        <v>21</v>
      </c>
      <c r="L688" s="26">
        <v>2</v>
      </c>
      <c r="M688" t="s">
        <v>22</v>
      </c>
      <c r="N688">
        <v>34</v>
      </c>
      <c r="O68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88" t="s">
        <v>42</v>
      </c>
      <c r="Q688" s="2">
        <v>9000</v>
      </c>
      <c r="R688">
        <v>17</v>
      </c>
      <c r="S688" s="3">
        <v>153000</v>
      </c>
      <c r="T688" s="3">
        <f>SUMIF(A:A,Table1[[#This Row],[Customer ID]],S:S)</f>
        <v>802000</v>
      </c>
      <c r="U688" s="3" t="str" cm="1">
        <f t="array" ref="U688">_xlfn.SWITCH(TRUE,
Table1[[#This Row],[Total user revenue]]&gt;=1500000,"High-Premium",
Table1[[#This Row],[Total user revenue]]&gt;=500000,"Premium",
Table1[[#This Row],[Total user revenue]]&gt;=100000,"Standard",
"Basic")</f>
        <v>Premium</v>
      </c>
      <c r="V688" s="32">
        <f>SUMIF(A:A,Table1[[#This Row],[Customer ID]],W:W)</f>
        <v>220.08</v>
      </c>
      <c r="W688">
        <v>94.04</v>
      </c>
      <c r="X688" t="s">
        <v>39</v>
      </c>
      <c r="Y688" s="6">
        <f>COUNTIFS(Table1[MTN Device],Table1[[#This Row],[MTN Device]],Table1[Customer Churn Status],"Yes")/COUNTIF(Table1[MTN Device],Table1[[#This Row],[MTN Device]])</f>
        <v>0.27947598253275108</v>
      </c>
      <c r="Z688">
        <f>IF(Table1[[#This Row],[Customer Churn Status]]="Yes", 1, 0)</f>
        <v>0</v>
      </c>
      <c r="AA688" t="str">
        <f>IF(Table1[[#This Row],[Reasons for Churn]]= "No reason", "No Reason", "Churned")</f>
        <v>No Reason</v>
      </c>
      <c r="AB688" t="s">
        <v>1083</v>
      </c>
      <c r="AC688">
        <f t="shared" si="10"/>
        <v>65</v>
      </c>
    </row>
    <row r="689" spans="1:29" x14ac:dyDescent="0.25">
      <c r="A689" t="s">
        <v>783</v>
      </c>
      <c r="B689" t="s">
        <v>784</v>
      </c>
      <c r="C689" s="1">
        <v>45658</v>
      </c>
      <c r="D689">
        <v>75</v>
      </c>
      <c r="E689" t="str">
        <f>IF(Table1[[#This Row],[Age]]&lt;=19,"Teenager",
 IF(Table1[[#This Row],[Age]]&lt;=29,"Young Adult",
 IF(Table1[[#This Row],[Age]]&lt;=39,"Adult",
 IF(Table1[[#This Row],[Age]]&lt;=54,"Middle-Aged Adult",
 IF(Table1[[#This Row],[Age]]&lt;=64,"Pre-Retirement",
 "Senior/Retiree")))))</f>
        <v>Senior/Retiree</v>
      </c>
      <c r="F689" t="s">
        <v>75</v>
      </c>
      <c r="G689" t="e">
        <f>VLOOKUP(Table1[[#This Row],[State]],#REF!,2,FALSE)</f>
        <v>#REF!</v>
      </c>
      <c r="H689" t="s">
        <v>20</v>
      </c>
      <c r="I689">
        <f>COUNTIF(A:A,Table1[[#This Row],[Customer ID]])</f>
        <v>3</v>
      </c>
      <c r="J689" t="str">
        <f>IF(Table1[[#This Row],[Device Count]]&gt;1,"Multiple Devices", "Single Device")</f>
        <v>Multiple Devices</v>
      </c>
      <c r="K689" t="s">
        <v>21</v>
      </c>
      <c r="L689" s="26">
        <v>2</v>
      </c>
      <c r="M689" t="s">
        <v>22</v>
      </c>
      <c r="N689">
        <v>34</v>
      </c>
      <c r="O68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689" t="s">
        <v>23</v>
      </c>
      <c r="Q689" s="2">
        <v>35000</v>
      </c>
      <c r="R689">
        <v>11</v>
      </c>
      <c r="S689" s="3">
        <v>385000</v>
      </c>
      <c r="T689" s="3">
        <f>SUMIF(A:A,Table1[[#This Row],[Customer ID]],S:S)</f>
        <v>802000</v>
      </c>
      <c r="U689" s="3" t="str" cm="1">
        <f t="array" ref="U689">_xlfn.SWITCH(TRUE,
Table1[[#This Row],[Total user revenue]]&gt;=1500000,"High-Premium",
Table1[[#This Row],[Total user revenue]]&gt;=500000,"Premium",
Table1[[#This Row],[Total user revenue]]&gt;=100000,"Standard",
"Basic")</f>
        <v>Premium</v>
      </c>
      <c r="V689" s="32">
        <f>SUMIF(A:A,Table1[[#This Row],[Customer ID]],W:W)</f>
        <v>220.08</v>
      </c>
      <c r="W689">
        <v>115.01</v>
      </c>
      <c r="X689" t="s">
        <v>39</v>
      </c>
      <c r="Y689" s="6">
        <f>COUNTIFS(Table1[MTN Device],Table1[[#This Row],[MTN Device]],Table1[Customer Churn Status],"Yes")/COUNTIF(Table1[MTN Device],Table1[[#This Row],[MTN Device]])</f>
        <v>0.30092592592592593</v>
      </c>
      <c r="Z689">
        <f>IF(Table1[[#This Row],[Customer Churn Status]]="Yes", 1, 0)</f>
        <v>0</v>
      </c>
      <c r="AA689" t="str">
        <f>IF(Table1[[#This Row],[Reasons for Churn]]= "No reason", "No Reason", "Churned")</f>
        <v>No Reason</v>
      </c>
      <c r="AB689" t="s">
        <v>1083</v>
      </c>
      <c r="AC689">
        <f t="shared" si="10"/>
        <v>65</v>
      </c>
    </row>
    <row r="690" spans="1:29" x14ac:dyDescent="0.25">
      <c r="A690" t="s">
        <v>785</v>
      </c>
      <c r="B690" t="s">
        <v>786</v>
      </c>
      <c r="C690" s="1">
        <v>45658</v>
      </c>
      <c r="D690">
        <v>61</v>
      </c>
      <c r="E690" t="str">
        <f>IF(Table1[[#This Row],[Age]]&lt;=19,"Teenager",
 IF(Table1[[#This Row],[Age]]&lt;=29,"Young Adult",
 IF(Table1[[#This Row],[Age]]&lt;=39,"Adult",
 IF(Table1[[#This Row],[Age]]&lt;=54,"Middle-Aged Adult",
 IF(Table1[[#This Row],[Age]]&lt;=64,"Pre-Retirement",
 "Senior/Retiree")))))</f>
        <v>Pre-Retirement</v>
      </c>
      <c r="F690" t="s">
        <v>101</v>
      </c>
      <c r="G690" t="e">
        <f>VLOOKUP(Table1[[#This Row],[State]],#REF!,2,FALSE)</f>
        <v>#REF!</v>
      </c>
      <c r="H690" t="s">
        <v>36</v>
      </c>
      <c r="I690">
        <f>COUNTIF(A:A,Table1[[#This Row],[Customer ID]])</f>
        <v>3</v>
      </c>
      <c r="J690" t="str">
        <f>IF(Table1[[#This Row],[Device Count]]&gt;1,"Multiple Devices", "Single Device")</f>
        <v>Multiple Devices</v>
      </c>
      <c r="K690" t="s">
        <v>30</v>
      </c>
      <c r="L690" s="26">
        <v>5</v>
      </c>
      <c r="M690" t="s">
        <v>55</v>
      </c>
      <c r="N690">
        <v>11</v>
      </c>
      <c r="O69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90" t="s">
        <v>65</v>
      </c>
      <c r="Q690" s="2">
        <v>30000</v>
      </c>
      <c r="R690">
        <v>10</v>
      </c>
      <c r="S690" s="3">
        <v>300000</v>
      </c>
      <c r="T690" s="3">
        <f>SUMIF(A:A,Table1[[#This Row],[Customer ID]],S:S)</f>
        <v>732000</v>
      </c>
      <c r="U690" s="3" t="str" cm="1">
        <f t="array" ref="U690">_xlfn.SWITCH(TRUE,
Table1[[#This Row],[Total user revenue]]&gt;=1500000,"High-Premium",
Table1[[#This Row],[Total user revenue]]&gt;=500000,"Premium",
Table1[[#This Row],[Total user revenue]]&gt;=100000,"Standard",
"Basic")</f>
        <v>Premium</v>
      </c>
      <c r="V690" s="32">
        <f>SUMIF(A:A,Table1[[#This Row],[Customer ID]],W:W)</f>
        <v>146.54000000000002</v>
      </c>
      <c r="W690">
        <v>114.79</v>
      </c>
      <c r="X690" t="s">
        <v>39</v>
      </c>
      <c r="Y690" s="6">
        <f>COUNTIFS(Table1[MTN Device],Table1[[#This Row],[MTN Device]],Table1[Customer Churn Status],"Yes")/COUNTIF(Table1[MTN Device],Table1[[#This Row],[MTN Device]])</f>
        <v>0.27947598253275108</v>
      </c>
      <c r="Z690">
        <f>IF(Table1[[#This Row],[Customer Churn Status]]="Yes", 1, 0)</f>
        <v>0</v>
      </c>
      <c r="AA690" t="str">
        <f>IF(Table1[[#This Row],[Reasons for Churn]]= "No reason", "No Reason", "Churned")</f>
        <v>No Reason</v>
      </c>
      <c r="AB690" t="s">
        <v>1083</v>
      </c>
      <c r="AC690">
        <f t="shared" si="10"/>
        <v>35</v>
      </c>
    </row>
    <row r="691" spans="1:29" x14ac:dyDescent="0.25">
      <c r="A691" t="s">
        <v>785</v>
      </c>
      <c r="B691" t="s">
        <v>786</v>
      </c>
      <c r="C691" s="1">
        <v>45658</v>
      </c>
      <c r="D691">
        <v>61</v>
      </c>
      <c r="E691" t="str">
        <f>IF(Table1[[#This Row],[Age]]&lt;=19,"Teenager",
 IF(Table1[[#This Row],[Age]]&lt;=29,"Young Adult",
 IF(Table1[[#This Row],[Age]]&lt;=39,"Adult",
 IF(Table1[[#This Row],[Age]]&lt;=54,"Middle-Aged Adult",
 IF(Table1[[#This Row],[Age]]&lt;=64,"Pre-Retirement",
 "Senior/Retiree")))))</f>
        <v>Pre-Retirement</v>
      </c>
      <c r="F691" t="s">
        <v>101</v>
      </c>
      <c r="G691" t="e">
        <f>VLOOKUP(Table1[[#This Row],[State]],#REF!,2,FALSE)</f>
        <v>#REF!</v>
      </c>
      <c r="H691" t="s">
        <v>41</v>
      </c>
      <c r="I691">
        <f>COUNTIF(A:A,Table1[[#This Row],[Customer ID]])</f>
        <v>3</v>
      </c>
      <c r="J691" t="str">
        <f>IF(Table1[[#This Row],[Device Count]]&gt;1,"Multiple Devices", "Single Device")</f>
        <v>Multiple Devices</v>
      </c>
      <c r="K691" t="s">
        <v>30</v>
      </c>
      <c r="L691" s="26">
        <v>5</v>
      </c>
      <c r="M691" t="s">
        <v>55</v>
      </c>
      <c r="N691">
        <v>11</v>
      </c>
      <c r="O69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91" t="s">
        <v>62</v>
      </c>
      <c r="Q691" s="2">
        <v>24000</v>
      </c>
      <c r="R691">
        <v>16</v>
      </c>
      <c r="S691" s="3">
        <v>384000</v>
      </c>
      <c r="T691" s="3">
        <f>SUMIF(A:A,Table1[[#This Row],[Customer ID]],S:S)</f>
        <v>732000</v>
      </c>
      <c r="U691" s="3" t="str" cm="1">
        <f t="array" ref="U691">_xlfn.SWITCH(TRUE,
Table1[[#This Row],[Total user revenue]]&gt;=1500000,"High-Premium",
Table1[[#This Row],[Total user revenue]]&gt;=500000,"Premium",
Table1[[#This Row],[Total user revenue]]&gt;=100000,"Standard",
"Basic")</f>
        <v>Premium</v>
      </c>
      <c r="V691" s="32">
        <f>SUMIF(A:A,Table1[[#This Row],[Customer ID]],W:W)</f>
        <v>146.54000000000002</v>
      </c>
      <c r="W691">
        <v>5.95</v>
      </c>
      <c r="X691" t="s">
        <v>39</v>
      </c>
      <c r="Y691" s="6">
        <f>COUNTIFS(Table1[MTN Device],Table1[[#This Row],[MTN Device]],Table1[Customer Churn Status],"Yes")/COUNTIF(Table1[MTN Device],Table1[[#This Row],[MTN Device]])</f>
        <v>0.26754385964912281</v>
      </c>
      <c r="Z691">
        <f>IF(Table1[[#This Row],[Customer Churn Status]]="Yes", 1, 0)</f>
        <v>0</v>
      </c>
      <c r="AA691" t="str">
        <f>IF(Table1[[#This Row],[Reasons for Churn]]= "No reason", "No Reason", "Churned")</f>
        <v>No Reason</v>
      </c>
      <c r="AB691" t="s">
        <v>1083</v>
      </c>
      <c r="AC691">
        <f t="shared" si="10"/>
        <v>35</v>
      </c>
    </row>
    <row r="692" spans="1:29" x14ac:dyDescent="0.25">
      <c r="A692" t="s">
        <v>785</v>
      </c>
      <c r="B692" t="s">
        <v>786</v>
      </c>
      <c r="C692" s="1">
        <v>45658</v>
      </c>
      <c r="D692">
        <v>61</v>
      </c>
      <c r="E692" t="str">
        <f>IF(Table1[[#This Row],[Age]]&lt;=19,"Teenager",
 IF(Table1[[#This Row],[Age]]&lt;=29,"Young Adult",
 IF(Table1[[#This Row],[Age]]&lt;=39,"Adult",
 IF(Table1[[#This Row],[Age]]&lt;=54,"Middle-Aged Adult",
 IF(Table1[[#This Row],[Age]]&lt;=64,"Pre-Retirement",
 "Senior/Retiree")))))</f>
        <v>Pre-Retirement</v>
      </c>
      <c r="F692" t="s">
        <v>101</v>
      </c>
      <c r="G692" t="e">
        <f>VLOOKUP(Table1[[#This Row],[State]],#REF!,2,FALSE)</f>
        <v>#REF!</v>
      </c>
      <c r="H692" t="s">
        <v>20</v>
      </c>
      <c r="I692">
        <f>COUNTIF(A:A,Table1[[#This Row],[Customer ID]])</f>
        <v>3</v>
      </c>
      <c r="J692" t="str">
        <f>IF(Table1[[#This Row],[Device Count]]&gt;1,"Multiple Devices", "Single Device")</f>
        <v>Multiple Devices</v>
      </c>
      <c r="K692" t="s">
        <v>30</v>
      </c>
      <c r="L692" s="26">
        <v>5</v>
      </c>
      <c r="M692" t="s">
        <v>55</v>
      </c>
      <c r="N692">
        <v>11</v>
      </c>
      <c r="O69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92" t="s">
        <v>58</v>
      </c>
      <c r="Q692" s="2">
        <v>16000</v>
      </c>
      <c r="R692">
        <v>3</v>
      </c>
      <c r="S692" s="3">
        <v>48000</v>
      </c>
      <c r="T692" s="3">
        <f>SUMIF(A:A,Table1[[#This Row],[Customer ID]],S:S)</f>
        <v>732000</v>
      </c>
      <c r="U692" s="3" t="str" cm="1">
        <f t="array" ref="U692">_xlfn.SWITCH(TRUE,
Table1[[#This Row],[Total user revenue]]&gt;=1500000,"High-Premium",
Table1[[#This Row],[Total user revenue]]&gt;=500000,"Premium",
Table1[[#This Row],[Total user revenue]]&gt;=100000,"Standard",
"Basic")</f>
        <v>Premium</v>
      </c>
      <c r="V692" s="32">
        <f>SUMIF(A:A,Table1[[#This Row],[Customer ID]],W:W)</f>
        <v>146.54000000000002</v>
      </c>
      <c r="W692">
        <v>25.8</v>
      </c>
      <c r="X692" t="s">
        <v>39</v>
      </c>
      <c r="Y692" s="6">
        <f>COUNTIFS(Table1[MTN Device],Table1[[#This Row],[MTN Device]],Table1[Customer Churn Status],"Yes")/COUNTIF(Table1[MTN Device],Table1[[#This Row],[MTN Device]])</f>
        <v>0.30092592592592593</v>
      </c>
      <c r="Z692">
        <f>IF(Table1[[#This Row],[Customer Churn Status]]="Yes", 1, 0)</f>
        <v>0</v>
      </c>
      <c r="AA692" t="str">
        <f>IF(Table1[[#This Row],[Reasons for Churn]]= "No reason", "No Reason", "Churned")</f>
        <v>No Reason</v>
      </c>
      <c r="AB692" t="s">
        <v>1083</v>
      </c>
      <c r="AC692">
        <f t="shared" si="10"/>
        <v>35</v>
      </c>
    </row>
    <row r="693" spans="1:29" x14ac:dyDescent="0.25">
      <c r="A693" t="s">
        <v>787</v>
      </c>
      <c r="B693" t="s">
        <v>788</v>
      </c>
      <c r="C693" s="1">
        <v>45717</v>
      </c>
      <c r="D693">
        <v>48</v>
      </c>
      <c r="E693" t="str">
        <f>IF(Table1[[#This Row],[Age]]&lt;=19,"Teenager",
 IF(Table1[[#This Row],[Age]]&lt;=29,"Young Adult",
 IF(Table1[[#This Row],[Age]]&lt;=39,"Adult",
 IF(Table1[[#This Row],[Age]]&lt;=54,"Middle-Aged Adult",
 IF(Table1[[#This Row],[Age]]&lt;=64,"Pre-Retirement",
 "Senior/Retiree")))))</f>
        <v>Middle-Aged Adult</v>
      </c>
      <c r="F693" t="s">
        <v>140</v>
      </c>
      <c r="G693" t="e">
        <f>VLOOKUP(Table1[[#This Row],[State]],#REF!,2,FALSE)</f>
        <v>#REF!</v>
      </c>
      <c r="H693" t="s">
        <v>20</v>
      </c>
      <c r="I693">
        <f>COUNTIF(A:A,Table1[[#This Row],[Customer ID]])</f>
        <v>3</v>
      </c>
      <c r="J693" t="str">
        <f>IF(Table1[[#This Row],[Device Count]]&gt;1,"Multiple Devices", "Single Device")</f>
        <v>Multiple Devices</v>
      </c>
      <c r="K693" t="s">
        <v>30</v>
      </c>
      <c r="L693" s="26">
        <v>1</v>
      </c>
      <c r="M693" t="s">
        <v>37</v>
      </c>
      <c r="N693">
        <v>18</v>
      </c>
      <c r="O69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93" t="s">
        <v>23</v>
      </c>
      <c r="Q693" s="2">
        <v>35000</v>
      </c>
      <c r="R693">
        <v>6</v>
      </c>
      <c r="S693" s="3">
        <v>210000</v>
      </c>
      <c r="T693" s="3">
        <f>SUMIF(A:A,Table1[[#This Row],[Customer ID]],S:S)</f>
        <v>648500</v>
      </c>
      <c r="U693" s="3" t="str" cm="1">
        <f t="array" ref="U693">_xlfn.SWITCH(TRUE,
Table1[[#This Row],[Total user revenue]]&gt;=1500000,"High-Premium",
Table1[[#This Row],[Total user revenue]]&gt;=500000,"Premium",
Table1[[#This Row],[Total user revenue]]&gt;=100000,"Standard",
"Basic")</f>
        <v>Premium</v>
      </c>
      <c r="V693" s="32">
        <f>SUMIF(A:A,Table1[[#This Row],[Customer ID]],W:W)</f>
        <v>267.45</v>
      </c>
      <c r="W693">
        <v>74.27</v>
      </c>
      <c r="X693" t="s">
        <v>39</v>
      </c>
      <c r="Y693" s="6">
        <f>COUNTIFS(Table1[MTN Device],Table1[[#This Row],[MTN Device]],Table1[Customer Churn Status],"Yes")/COUNTIF(Table1[MTN Device],Table1[[#This Row],[MTN Device]])</f>
        <v>0.30092592592592593</v>
      </c>
      <c r="Z693">
        <f>IF(Table1[[#This Row],[Customer Churn Status]]="Yes", 1, 0)</f>
        <v>0</v>
      </c>
      <c r="AA693" t="str">
        <f>IF(Table1[[#This Row],[Reasons for Churn]]= "No reason", "No Reason", "Churned")</f>
        <v>No Reason</v>
      </c>
      <c r="AB693" t="s">
        <v>1083</v>
      </c>
      <c r="AC693">
        <f t="shared" si="10"/>
        <v>80</v>
      </c>
    </row>
    <row r="694" spans="1:29" x14ac:dyDescent="0.25">
      <c r="A694" t="s">
        <v>787</v>
      </c>
      <c r="B694" t="s">
        <v>788</v>
      </c>
      <c r="C694" s="1">
        <v>45717</v>
      </c>
      <c r="D694">
        <v>48</v>
      </c>
      <c r="E694" t="str">
        <f>IF(Table1[[#This Row],[Age]]&lt;=19,"Teenager",
 IF(Table1[[#This Row],[Age]]&lt;=29,"Young Adult",
 IF(Table1[[#This Row],[Age]]&lt;=39,"Adult",
 IF(Table1[[#This Row],[Age]]&lt;=54,"Middle-Aged Adult",
 IF(Table1[[#This Row],[Age]]&lt;=64,"Pre-Retirement",
 "Senior/Retiree")))))</f>
        <v>Middle-Aged Adult</v>
      </c>
      <c r="F694" t="s">
        <v>140</v>
      </c>
      <c r="G694" t="e">
        <f>VLOOKUP(Table1[[#This Row],[State]],#REF!,2,FALSE)</f>
        <v>#REF!</v>
      </c>
      <c r="H694" t="s">
        <v>36</v>
      </c>
      <c r="I694">
        <f>COUNTIF(A:A,Table1[[#This Row],[Customer ID]])</f>
        <v>3</v>
      </c>
      <c r="J694" t="str">
        <f>IF(Table1[[#This Row],[Device Count]]&gt;1,"Multiple Devices", "Single Device")</f>
        <v>Multiple Devices</v>
      </c>
      <c r="K694" t="s">
        <v>30</v>
      </c>
      <c r="L694" s="26">
        <v>1</v>
      </c>
      <c r="M694" t="s">
        <v>37</v>
      </c>
      <c r="N694">
        <v>18</v>
      </c>
      <c r="O69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94" t="s">
        <v>62</v>
      </c>
      <c r="Q694" s="2">
        <v>24000</v>
      </c>
      <c r="R694">
        <v>8</v>
      </c>
      <c r="S694" s="3">
        <v>192000</v>
      </c>
      <c r="T694" s="3">
        <f>SUMIF(A:A,Table1[[#This Row],[Customer ID]],S:S)</f>
        <v>648500</v>
      </c>
      <c r="U694" s="3" t="str" cm="1">
        <f t="array" ref="U694">_xlfn.SWITCH(TRUE,
Table1[[#This Row],[Total user revenue]]&gt;=1500000,"High-Premium",
Table1[[#This Row],[Total user revenue]]&gt;=500000,"Premium",
Table1[[#This Row],[Total user revenue]]&gt;=100000,"Standard",
"Basic")</f>
        <v>Premium</v>
      </c>
      <c r="V694" s="32">
        <f>SUMIF(A:A,Table1[[#This Row],[Customer ID]],W:W)</f>
        <v>267.45</v>
      </c>
      <c r="W694">
        <v>156.61000000000001</v>
      </c>
      <c r="X694" t="s">
        <v>39</v>
      </c>
      <c r="Y694" s="6">
        <f>COUNTIFS(Table1[MTN Device],Table1[[#This Row],[MTN Device]],Table1[Customer Churn Status],"Yes")/COUNTIF(Table1[MTN Device],Table1[[#This Row],[MTN Device]])</f>
        <v>0.27947598253275108</v>
      </c>
      <c r="Z694">
        <f>IF(Table1[[#This Row],[Customer Churn Status]]="Yes", 1, 0)</f>
        <v>0</v>
      </c>
      <c r="AA694" t="str">
        <f>IF(Table1[[#This Row],[Reasons for Churn]]= "No reason", "No Reason", "Churned")</f>
        <v>No Reason</v>
      </c>
      <c r="AB694" t="s">
        <v>1083</v>
      </c>
      <c r="AC694">
        <f t="shared" si="10"/>
        <v>80</v>
      </c>
    </row>
    <row r="695" spans="1:29" x14ac:dyDescent="0.25">
      <c r="A695" t="s">
        <v>787</v>
      </c>
      <c r="B695" t="s">
        <v>788</v>
      </c>
      <c r="C695" s="1">
        <v>45717</v>
      </c>
      <c r="D695">
        <v>48</v>
      </c>
      <c r="E695" t="str">
        <f>IF(Table1[[#This Row],[Age]]&lt;=19,"Teenager",
 IF(Table1[[#This Row],[Age]]&lt;=29,"Young Adult",
 IF(Table1[[#This Row],[Age]]&lt;=39,"Adult",
 IF(Table1[[#This Row],[Age]]&lt;=54,"Middle-Aged Adult",
 IF(Table1[[#This Row],[Age]]&lt;=64,"Pre-Retirement",
 "Senior/Retiree")))))</f>
        <v>Middle-Aged Adult</v>
      </c>
      <c r="F695" t="s">
        <v>140</v>
      </c>
      <c r="G695" t="e">
        <f>VLOOKUP(Table1[[#This Row],[State]],#REF!,2,FALSE)</f>
        <v>#REF!</v>
      </c>
      <c r="H695" t="s">
        <v>41</v>
      </c>
      <c r="I695">
        <f>COUNTIF(A:A,Table1[[#This Row],[Customer ID]])</f>
        <v>3</v>
      </c>
      <c r="J695" t="str">
        <f>IF(Table1[[#This Row],[Device Count]]&gt;1,"Multiple Devices", "Single Device")</f>
        <v>Multiple Devices</v>
      </c>
      <c r="K695" t="s">
        <v>30</v>
      </c>
      <c r="L695" s="26">
        <v>1</v>
      </c>
      <c r="M695" t="s">
        <v>37</v>
      </c>
      <c r="N695">
        <v>18</v>
      </c>
      <c r="O69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695" t="s">
        <v>71</v>
      </c>
      <c r="Q695" s="2">
        <v>14500</v>
      </c>
      <c r="R695">
        <v>17</v>
      </c>
      <c r="S695" s="3">
        <v>246500</v>
      </c>
      <c r="T695" s="3">
        <f>SUMIF(A:A,Table1[[#This Row],[Customer ID]],S:S)</f>
        <v>648500</v>
      </c>
      <c r="U695" s="3" t="str" cm="1">
        <f t="array" ref="U695">_xlfn.SWITCH(TRUE,
Table1[[#This Row],[Total user revenue]]&gt;=1500000,"High-Premium",
Table1[[#This Row],[Total user revenue]]&gt;=500000,"Premium",
Table1[[#This Row],[Total user revenue]]&gt;=100000,"Standard",
"Basic")</f>
        <v>Premium</v>
      </c>
      <c r="V695" s="32">
        <f>SUMIF(A:A,Table1[[#This Row],[Customer ID]],W:W)</f>
        <v>267.45</v>
      </c>
      <c r="W695">
        <v>36.57</v>
      </c>
      <c r="X695" t="s">
        <v>39</v>
      </c>
      <c r="Y695" s="6">
        <f>COUNTIFS(Table1[MTN Device],Table1[[#This Row],[MTN Device]],Table1[Customer Churn Status],"Yes")/COUNTIF(Table1[MTN Device],Table1[[#This Row],[MTN Device]])</f>
        <v>0.26754385964912281</v>
      </c>
      <c r="Z695">
        <f>IF(Table1[[#This Row],[Customer Churn Status]]="Yes", 1, 0)</f>
        <v>0</v>
      </c>
      <c r="AA695" t="str">
        <f>IF(Table1[[#This Row],[Reasons for Churn]]= "No reason", "No Reason", "Churned")</f>
        <v>No Reason</v>
      </c>
      <c r="AB695" t="s">
        <v>1083</v>
      </c>
      <c r="AC695">
        <f t="shared" si="10"/>
        <v>80</v>
      </c>
    </row>
    <row r="696" spans="1:29" x14ac:dyDescent="0.25">
      <c r="A696" t="s">
        <v>789</v>
      </c>
      <c r="B696" t="s">
        <v>790</v>
      </c>
      <c r="C696" s="1">
        <v>45689</v>
      </c>
      <c r="D696">
        <v>59</v>
      </c>
      <c r="E696" t="str">
        <f>IF(Table1[[#This Row],[Age]]&lt;=19,"Teenager",
 IF(Table1[[#This Row],[Age]]&lt;=29,"Young Adult",
 IF(Table1[[#This Row],[Age]]&lt;=39,"Adult",
 IF(Table1[[#This Row],[Age]]&lt;=54,"Middle-Aged Adult",
 IF(Table1[[#This Row],[Age]]&lt;=64,"Pre-Retirement",
 "Senior/Retiree")))))</f>
        <v>Pre-Retirement</v>
      </c>
      <c r="F696" t="s">
        <v>299</v>
      </c>
      <c r="G696" t="e">
        <f>VLOOKUP(Table1[[#This Row],[State]],#REF!,2,FALSE)</f>
        <v>#REF!</v>
      </c>
      <c r="H696" t="s">
        <v>29</v>
      </c>
      <c r="I696">
        <f>COUNTIF(A:A,Table1[[#This Row],[Customer ID]])</f>
        <v>2</v>
      </c>
      <c r="J696" t="str">
        <f>IF(Table1[[#This Row],[Device Count]]&gt;1,"Multiple Devices", "Single Device")</f>
        <v>Multiple Devices</v>
      </c>
      <c r="K696" t="s">
        <v>21</v>
      </c>
      <c r="L696" s="26">
        <v>4</v>
      </c>
      <c r="M696" t="s">
        <v>114</v>
      </c>
      <c r="N696">
        <v>39</v>
      </c>
      <c r="O69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96" t="s">
        <v>31</v>
      </c>
      <c r="Q696" s="2">
        <v>5500</v>
      </c>
      <c r="R696">
        <v>6</v>
      </c>
      <c r="S696" s="3">
        <v>33000</v>
      </c>
      <c r="T696" s="3">
        <f>SUMIF(A:A,Table1[[#This Row],[Customer ID]],S:S)</f>
        <v>273000</v>
      </c>
      <c r="U696" s="3" t="str" cm="1">
        <f t="array" ref="U696">_xlfn.SWITCH(TRUE,
Table1[[#This Row],[Total user revenue]]&gt;=1500000,"High-Premium",
Table1[[#This Row],[Total user revenue]]&gt;=500000,"Premium",
Table1[[#This Row],[Total user revenue]]&gt;=100000,"Standard",
"Basic")</f>
        <v>Standard</v>
      </c>
      <c r="V696" s="32">
        <f>SUMIF(A:A,Table1[[#This Row],[Customer ID]],W:W)</f>
        <v>261.10000000000002</v>
      </c>
      <c r="W696">
        <v>145.34</v>
      </c>
      <c r="X696" t="s">
        <v>39</v>
      </c>
      <c r="Y696" s="6">
        <f>COUNTIFS(Table1[MTN Device],Table1[[#This Row],[MTN Device]],Table1[Customer Churn Status],"Yes")/COUNTIF(Table1[MTN Device],Table1[[#This Row],[MTN Device]])</f>
        <v>0.3122923588039867</v>
      </c>
      <c r="Z696">
        <f>IF(Table1[[#This Row],[Customer Churn Status]]="Yes", 1, 0)</f>
        <v>0</v>
      </c>
      <c r="AA696" t="str">
        <f>IF(Table1[[#This Row],[Reasons for Churn]]= "No reason", "No Reason", "Churned")</f>
        <v>No Reason</v>
      </c>
      <c r="AB696" t="s">
        <v>1083</v>
      </c>
      <c r="AC696">
        <f t="shared" si="10"/>
        <v>30</v>
      </c>
    </row>
    <row r="697" spans="1:29" x14ac:dyDescent="0.25">
      <c r="A697" t="s">
        <v>789</v>
      </c>
      <c r="B697" t="s">
        <v>790</v>
      </c>
      <c r="C697" s="1">
        <v>45689</v>
      </c>
      <c r="D697">
        <v>59</v>
      </c>
      <c r="E697" t="str">
        <f>IF(Table1[[#This Row],[Age]]&lt;=19,"Teenager",
 IF(Table1[[#This Row],[Age]]&lt;=29,"Young Adult",
 IF(Table1[[#This Row],[Age]]&lt;=39,"Adult",
 IF(Table1[[#This Row],[Age]]&lt;=54,"Middle-Aged Adult",
 IF(Table1[[#This Row],[Age]]&lt;=64,"Pre-Retirement",
 "Senior/Retiree")))))</f>
        <v>Pre-Retirement</v>
      </c>
      <c r="F697" t="s">
        <v>299</v>
      </c>
      <c r="G697" t="e">
        <f>VLOOKUP(Table1[[#This Row],[State]],#REF!,2,FALSE)</f>
        <v>#REF!</v>
      </c>
      <c r="H697" t="s">
        <v>41</v>
      </c>
      <c r="I697">
        <f>COUNTIF(A:A,Table1[[#This Row],[Customer ID]])</f>
        <v>2</v>
      </c>
      <c r="J697" t="str">
        <f>IF(Table1[[#This Row],[Device Count]]&gt;1,"Multiple Devices", "Single Device")</f>
        <v>Multiple Devices</v>
      </c>
      <c r="K697" t="s">
        <v>21</v>
      </c>
      <c r="L697" s="26">
        <v>4</v>
      </c>
      <c r="M697" t="s">
        <v>114</v>
      </c>
      <c r="N697">
        <v>39</v>
      </c>
      <c r="O69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697" t="s">
        <v>38</v>
      </c>
      <c r="Q697" s="2">
        <v>20000</v>
      </c>
      <c r="R697">
        <v>12</v>
      </c>
      <c r="S697" s="3">
        <v>240000</v>
      </c>
      <c r="T697" s="3">
        <f>SUMIF(A:A,Table1[[#This Row],[Customer ID]],S:S)</f>
        <v>273000</v>
      </c>
      <c r="U697" s="3" t="str" cm="1">
        <f t="array" ref="U697">_xlfn.SWITCH(TRUE,
Table1[[#This Row],[Total user revenue]]&gt;=1500000,"High-Premium",
Table1[[#This Row],[Total user revenue]]&gt;=500000,"Premium",
Table1[[#This Row],[Total user revenue]]&gt;=100000,"Standard",
"Basic")</f>
        <v>Standard</v>
      </c>
      <c r="V697" s="32">
        <f>SUMIF(A:A,Table1[[#This Row],[Customer ID]],W:W)</f>
        <v>261.10000000000002</v>
      </c>
      <c r="W697">
        <v>115.76</v>
      </c>
      <c r="X697" t="s">
        <v>39</v>
      </c>
      <c r="Y697" s="6">
        <f>COUNTIFS(Table1[MTN Device],Table1[[#This Row],[MTN Device]],Table1[Customer Churn Status],"Yes")/COUNTIF(Table1[MTN Device],Table1[[#This Row],[MTN Device]])</f>
        <v>0.26754385964912281</v>
      </c>
      <c r="Z697">
        <f>IF(Table1[[#This Row],[Customer Churn Status]]="Yes", 1, 0)</f>
        <v>0</v>
      </c>
      <c r="AA697" t="str">
        <f>IF(Table1[[#This Row],[Reasons for Churn]]= "No reason", "No Reason", "Churned")</f>
        <v>No Reason</v>
      </c>
      <c r="AB697" t="s">
        <v>1083</v>
      </c>
      <c r="AC697">
        <f t="shared" si="10"/>
        <v>30</v>
      </c>
    </row>
    <row r="698" spans="1:29" x14ac:dyDescent="0.25">
      <c r="A698" t="s">
        <v>791</v>
      </c>
      <c r="B698" t="s">
        <v>792</v>
      </c>
      <c r="C698" s="1">
        <v>45689</v>
      </c>
      <c r="D698">
        <v>49</v>
      </c>
      <c r="E698" t="str">
        <f>IF(Table1[[#This Row],[Age]]&lt;=19,"Teenager",
 IF(Table1[[#This Row],[Age]]&lt;=29,"Young Adult",
 IF(Table1[[#This Row],[Age]]&lt;=39,"Adult",
 IF(Table1[[#This Row],[Age]]&lt;=54,"Middle-Aged Adult",
 IF(Table1[[#This Row],[Age]]&lt;=64,"Pre-Retirement",
 "Senior/Retiree")))))</f>
        <v>Middle-Aged Adult</v>
      </c>
      <c r="F698" t="s">
        <v>176</v>
      </c>
      <c r="G698" t="e">
        <f>VLOOKUP(Table1[[#This Row],[State]],#REF!,2,FALSE)</f>
        <v>#REF!</v>
      </c>
      <c r="H698" t="s">
        <v>20</v>
      </c>
      <c r="I698">
        <f>COUNTIF(A:A,Table1[[#This Row],[Customer ID]])</f>
        <v>2</v>
      </c>
      <c r="J698" t="str">
        <f>IF(Table1[[#This Row],[Device Count]]&gt;1,"Multiple Devices", "Single Device")</f>
        <v>Multiple Devices</v>
      </c>
      <c r="K698" t="s">
        <v>21</v>
      </c>
      <c r="L698" s="26">
        <v>4</v>
      </c>
      <c r="M698" t="s">
        <v>114</v>
      </c>
      <c r="N698">
        <v>11</v>
      </c>
      <c r="O69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98" t="s">
        <v>23</v>
      </c>
      <c r="Q698" s="2">
        <v>35000</v>
      </c>
      <c r="R698">
        <v>5</v>
      </c>
      <c r="S698" s="3">
        <v>175000</v>
      </c>
      <c r="T698" s="3">
        <f>SUMIF(A:A,Table1[[#This Row],[Customer ID]],S:S)</f>
        <v>181500</v>
      </c>
      <c r="U698" s="3" t="str" cm="1">
        <f t="array" ref="U698">_xlfn.SWITCH(TRUE,
Table1[[#This Row],[Total user revenue]]&gt;=1500000,"High-Premium",
Table1[[#This Row],[Total user revenue]]&gt;=500000,"Premium",
Table1[[#This Row],[Total user revenue]]&gt;=100000,"Standard",
"Basic")</f>
        <v>Standard</v>
      </c>
      <c r="V698" s="32">
        <f>SUMIF(A:A,Table1[[#This Row],[Customer ID]],W:W)</f>
        <v>269.3</v>
      </c>
      <c r="W698">
        <v>95.18</v>
      </c>
      <c r="X698" t="s">
        <v>39</v>
      </c>
      <c r="Y698" s="6">
        <f>COUNTIFS(Table1[MTN Device],Table1[[#This Row],[MTN Device]],Table1[Customer Churn Status],"Yes")/COUNTIF(Table1[MTN Device],Table1[[#This Row],[MTN Device]])</f>
        <v>0.30092592592592593</v>
      </c>
      <c r="Z698">
        <f>IF(Table1[[#This Row],[Customer Churn Status]]="Yes", 1, 0)</f>
        <v>0</v>
      </c>
      <c r="AA698" t="str">
        <f>IF(Table1[[#This Row],[Reasons for Churn]]= "No reason", "No Reason", "Churned")</f>
        <v>No Reason</v>
      </c>
      <c r="AB698" t="s">
        <v>1083</v>
      </c>
      <c r="AC698">
        <f t="shared" si="10"/>
        <v>45</v>
      </c>
    </row>
    <row r="699" spans="1:29" x14ac:dyDescent="0.25">
      <c r="A699" t="s">
        <v>791</v>
      </c>
      <c r="B699" t="s">
        <v>792</v>
      </c>
      <c r="C699" s="1">
        <v>45689</v>
      </c>
      <c r="D699">
        <v>49</v>
      </c>
      <c r="E699" t="str">
        <f>IF(Table1[[#This Row],[Age]]&lt;=19,"Teenager",
 IF(Table1[[#This Row],[Age]]&lt;=29,"Young Adult",
 IF(Table1[[#This Row],[Age]]&lt;=39,"Adult",
 IF(Table1[[#This Row],[Age]]&lt;=54,"Middle-Aged Adult",
 IF(Table1[[#This Row],[Age]]&lt;=64,"Pre-Retirement",
 "Senior/Retiree")))))</f>
        <v>Middle-Aged Adult</v>
      </c>
      <c r="F699" t="s">
        <v>176</v>
      </c>
      <c r="G699" t="e">
        <f>VLOOKUP(Table1[[#This Row],[State]],#REF!,2,FALSE)</f>
        <v>#REF!</v>
      </c>
      <c r="H699" t="s">
        <v>29</v>
      </c>
      <c r="I699">
        <f>COUNTIF(A:A,Table1[[#This Row],[Customer ID]])</f>
        <v>2</v>
      </c>
      <c r="J699" t="str">
        <f>IF(Table1[[#This Row],[Device Count]]&gt;1,"Multiple Devices", "Single Device")</f>
        <v>Multiple Devices</v>
      </c>
      <c r="K699" t="s">
        <v>21</v>
      </c>
      <c r="L699" s="26">
        <v>4</v>
      </c>
      <c r="M699" t="s">
        <v>114</v>
      </c>
      <c r="N699">
        <v>11</v>
      </c>
      <c r="O69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699" t="s">
        <v>193</v>
      </c>
      <c r="Q699" s="2">
        <v>6500</v>
      </c>
      <c r="R699">
        <v>1</v>
      </c>
      <c r="S699" s="3">
        <v>6500</v>
      </c>
      <c r="T699" s="3">
        <f>SUMIF(A:A,Table1[[#This Row],[Customer ID]],S:S)</f>
        <v>181500</v>
      </c>
      <c r="U699" s="3" t="str" cm="1">
        <f t="array" ref="U699">_xlfn.SWITCH(TRUE,
Table1[[#This Row],[Total user revenue]]&gt;=1500000,"High-Premium",
Table1[[#This Row],[Total user revenue]]&gt;=500000,"Premium",
Table1[[#This Row],[Total user revenue]]&gt;=100000,"Standard",
"Basic")</f>
        <v>Standard</v>
      </c>
      <c r="V699" s="32">
        <f>SUMIF(A:A,Table1[[#This Row],[Customer ID]],W:W)</f>
        <v>269.3</v>
      </c>
      <c r="W699">
        <v>174.12</v>
      </c>
      <c r="X699" t="s">
        <v>39</v>
      </c>
      <c r="Y699" s="6">
        <f>COUNTIFS(Table1[MTN Device],Table1[[#This Row],[MTN Device]],Table1[Customer Churn Status],"Yes")/COUNTIF(Table1[MTN Device],Table1[[#This Row],[MTN Device]])</f>
        <v>0.3122923588039867</v>
      </c>
      <c r="Z699">
        <f>IF(Table1[[#This Row],[Customer Churn Status]]="Yes", 1, 0)</f>
        <v>0</v>
      </c>
      <c r="AA699" t="str">
        <f>IF(Table1[[#This Row],[Reasons for Churn]]= "No reason", "No Reason", "Churned")</f>
        <v>No Reason</v>
      </c>
      <c r="AB699" t="s">
        <v>1083</v>
      </c>
      <c r="AC699">
        <f t="shared" si="10"/>
        <v>45</v>
      </c>
    </row>
    <row r="700" spans="1:29" x14ac:dyDescent="0.25">
      <c r="A700" t="s">
        <v>793</v>
      </c>
      <c r="B700" t="s">
        <v>794</v>
      </c>
      <c r="C700" s="1">
        <v>45658</v>
      </c>
      <c r="D700">
        <v>73</v>
      </c>
      <c r="E700" t="str">
        <f>IF(Table1[[#This Row],[Age]]&lt;=19,"Teenager",
 IF(Table1[[#This Row],[Age]]&lt;=29,"Young Adult",
 IF(Table1[[#This Row],[Age]]&lt;=39,"Adult",
 IF(Table1[[#This Row],[Age]]&lt;=54,"Middle-Aged Adult",
 IF(Table1[[#This Row],[Age]]&lt;=64,"Pre-Retirement",
 "Senior/Retiree")))))</f>
        <v>Senior/Retiree</v>
      </c>
      <c r="F700" t="s">
        <v>61</v>
      </c>
      <c r="G700" t="e">
        <f>VLOOKUP(Table1[[#This Row],[State]],#REF!,2,FALSE)</f>
        <v>#REF!</v>
      </c>
      <c r="H700" t="s">
        <v>36</v>
      </c>
      <c r="I700">
        <f>COUNTIF(A:A,Table1[[#This Row],[Customer ID]])</f>
        <v>3</v>
      </c>
      <c r="J700" t="str">
        <f>IF(Table1[[#This Row],[Device Count]]&gt;1,"Multiple Devices", "Single Device")</f>
        <v>Multiple Devices</v>
      </c>
      <c r="K700" t="s">
        <v>30</v>
      </c>
      <c r="L700" s="26">
        <v>1</v>
      </c>
      <c r="M700" t="s">
        <v>37</v>
      </c>
      <c r="N700">
        <v>34</v>
      </c>
      <c r="O70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00" t="s">
        <v>115</v>
      </c>
      <c r="Q700" s="2">
        <v>25000</v>
      </c>
      <c r="R700">
        <v>4</v>
      </c>
      <c r="S700" s="3">
        <v>100000</v>
      </c>
      <c r="T700" s="3">
        <f>SUMIF(A:A,Table1[[#This Row],[Customer ID]],S:S)</f>
        <v>261000</v>
      </c>
      <c r="U700" s="3" t="str" cm="1">
        <f t="array" ref="U700">_xlfn.SWITCH(TRUE,
Table1[[#This Row],[Total user revenue]]&gt;=1500000,"High-Premium",
Table1[[#This Row],[Total user revenue]]&gt;=500000,"Premium",
Table1[[#This Row],[Total user revenue]]&gt;=100000,"Standard",
"Basic")</f>
        <v>Standard</v>
      </c>
      <c r="V700" s="32">
        <f>SUMIF(A:A,Table1[[#This Row],[Customer ID]],W:W)</f>
        <v>340.21000000000004</v>
      </c>
      <c r="W700">
        <v>54.43</v>
      </c>
      <c r="X700" t="s">
        <v>39</v>
      </c>
      <c r="Y700" s="6">
        <f>COUNTIFS(Table1[MTN Device],Table1[[#This Row],[MTN Device]],Table1[Customer Churn Status],"Yes")/COUNTIF(Table1[MTN Device],Table1[[#This Row],[MTN Device]])</f>
        <v>0.27947598253275108</v>
      </c>
      <c r="Z700">
        <f>IF(Table1[[#This Row],[Customer Churn Status]]="Yes", 1, 0)</f>
        <v>0</v>
      </c>
      <c r="AA700" t="str">
        <f>IF(Table1[[#This Row],[Reasons for Churn]]= "No reason", "No Reason", "Churned")</f>
        <v>No Reason</v>
      </c>
      <c r="AB700" t="s">
        <v>1083</v>
      </c>
      <c r="AC700">
        <f t="shared" si="10"/>
        <v>75</v>
      </c>
    </row>
    <row r="701" spans="1:29" x14ac:dyDescent="0.25">
      <c r="A701" t="s">
        <v>793</v>
      </c>
      <c r="B701" t="s">
        <v>794</v>
      </c>
      <c r="C701" s="1">
        <v>45658</v>
      </c>
      <c r="D701">
        <v>73</v>
      </c>
      <c r="E701" t="str">
        <f>IF(Table1[[#This Row],[Age]]&lt;=19,"Teenager",
 IF(Table1[[#This Row],[Age]]&lt;=29,"Young Adult",
 IF(Table1[[#This Row],[Age]]&lt;=39,"Adult",
 IF(Table1[[#This Row],[Age]]&lt;=54,"Middle-Aged Adult",
 IF(Table1[[#This Row],[Age]]&lt;=64,"Pre-Retirement",
 "Senior/Retiree")))))</f>
        <v>Senior/Retiree</v>
      </c>
      <c r="F701" t="s">
        <v>61</v>
      </c>
      <c r="G701" t="e">
        <f>VLOOKUP(Table1[[#This Row],[State]],#REF!,2,FALSE)</f>
        <v>#REF!</v>
      </c>
      <c r="H701" t="s">
        <v>20</v>
      </c>
      <c r="I701">
        <f>COUNTIF(A:A,Table1[[#This Row],[Customer ID]])</f>
        <v>3</v>
      </c>
      <c r="J701" t="str">
        <f>IF(Table1[[#This Row],[Device Count]]&gt;1,"Multiple Devices", "Single Device")</f>
        <v>Multiple Devices</v>
      </c>
      <c r="K701" t="s">
        <v>30</v>
      </c>
      <c r="L701" s="26">
        <v>1</v>
      </c>
      <c r="M701" t="s">
        <v>37</v>
      </c>
      <c r="N701">
        <v>34</v>
      </c>
      <c r="O70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01" t="s">
        <v>51</v>
      </c>
      <c r="Q701" s="2">
        <v>9000</v>
      </c>
      <c r="R701">
        <v>13</v>
      </c>
      <c r="S701" s="3">
        <v>117000</v>
      </c>
      <c r="T701" s="3">
        <f>SUMIF(A:A,Table1[[#This Row],[Customer ID]],S:S)</f>
        <v>261000</v>
      </c>
      <c r="U701" s="3" t="str" cm="1">
        <f t="array" ref="U701">_xlfn.SWITCH(TRUE,
Table1[[#This Row],[Total user revenue]]&gt;=1500000,"High-Premium",
Table1[[#This Row],[Total user revenue]]&gt;=500000,"Premium",
Table1[[#This Row],[Total user revenue]]&gt;=100000,"Standard",
"Basic")</f>
        <v>Standard</v>
      </c>
      <c r="V701" s="32">
        <f>SUMIF(A:A,Table1[[#This Row],[Customer ID]],W:W)</f>
        <v>340.21000000000004</v>
      </c>
      <c r="W701">
        <v>131.04</v>
      </c>
      <c r="X701" t="s">
        <v>39</v>
      </c>
      <c r="Y701" s="6">
        <f>COUNTIFS(Table1[MTN Device],Table1[[#This Row],[MTN Device]],Table1[Customer Churn Status],"Yes")/COUNTIF(Table1[MTN Device],Table1[[#This Row],[MTN Device]])</f>
        <v>0.30092592592592593</v>
      </c>
      <c r="Z701">
        <f>IF(Table1[[#This Row],[Customer Churn Status]]="Yes", 1, 0)</f>
        <v>0</v>
      </c>
      <c r="AA701" t="str">
        <f>IF(Table1[[#This Row],[Reasons for Churn]]= "No reason", "No Reason", "Churned")</f>
        <v>No Reason</v>
      </c>
      <c r="AB701" t="s">
        <v>1083</v>
      </c>
      <c r="AC701">
        <f t="shared" si="10"/>
        <v>75</v>
      </c>
    </row>
    <row r="702" spans="1:29" x14ac:dyDescent="0.25">
      <c r="A702" t="s">
        <v>793</v>
      </c>
      <c r="B702" t="s">
        <v>794</v>
      </c>
      <c r="C702" s="1">
        <v>45658</v>
      </c>
      <c r="D702">
        <v>73</v>
      </c>
      <c r="E702" t="str">
        <f>IF(Table1[[#This Row],[Age]]&lt;=19,"Teenager",
 IF(Table1[[#This Row],[Age]]&lt;=29,"Young Adult",
 IF(Table1[[#This Row],[Age]]&lt;=39,"Adult",
 IF(Table1[[#This Row],[Age]]&lt;=54,"Middle-Aged Adult",
 IF(Table1[[#This Row],[Age]]&lt;=64,"Pre-Retirement",
 "Senior/Retiree")))))</f>
        <v>Senior/Retiree</v>
      </c>
      <c r="F702" t="s">
        <v>61</v>
      </c>
      <c r="G702" t="e">
        <f>VLOOKUP(Table1[[#This Row],[State]],#REF!,2,FALSE)</f>
        <v>#REF!</v>
      </c>
      <c r="H702" t="s">
        <v>29</v>
      </c>
      <c r="I702">
        <f>COUNTIF(A:A,Table1[[#This Row],[Customer ID]])</f>
        <v>3</v>
      </c>
      <c r="J702" t="str">
        <f>IF(Table1[[#This Row],[Device Count]]&gt;1,"Multiple Devices", "Single Device")</f>
        <v>Multiple Devices</v>
      </c>
      <c r="K702" t="s">
        <v>30</v>
      </c>
      <c r="L702" s="26">
        <v>1</v>
      </c>
      <c r="M702" t="s">
        <v>37</v>
      </c>
      <c r="N702">
        <v>34</v>
      </c>
      <c r="O70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02" t="s">
        <v>31</v>
      </c>
      <c r="Q702" s="2">
        <v>5500</v>
      </c>
      <c r="R702">
        <v>8</v>
      </c>
      <c r="S702" s="3">
        <v>44000</v>
      </c>
      <c r="T702" s="3">
        <f>SUMIF(A:A,Table1[[#This Row],[Customer ID]],S:S)</f>
        <v>261000</v>
      </c>
      <c r="U702" s="3" t="str" cm="1">
        <f t="array" ref="U702">_xlfn.SWITCH(TRUE,
Table1[[#This Row],[Total user revenue]]&gt;=1500000,"High-Premium",
Table1[[#This Row],[Total user revenue]]&gt;=500000,"Premium",
Table1[[#This Row],[Total user revenue]]&gt;=100000,"Standard",
"Basic")</f>
        <v>Standard</v>
      </c>
      <c r="V702" s="32">
        <f>SUMIF(A:A,Table1[[#This Row],[Customer ID]],W:W)</f>
        <v>340.21000000000004</v>
      </c>
      <c r="W702">
        <v>154.74</v>
      </c>
      <c r="X702" t="s">
        <v>39</v>
      </c>
      <c r="Y702" s="6">
        <f>COUNTIFS(Table1[MTN Device],Table1[[#This Row],[MTN Device]],Table1[Customer Churn Status],"Yes")/COUNTIF(Table1[MTN Device],Table1[[#This Row],[MTN Device]])</f>
        <v>0.3122923588039867</v>
      </c>
      <c r="Z702">
        <f>IF(Table1[[#This Row],[Customer Churn Status]]="Yes", 1, 0)</f>
        <v>0</v>
      </c>
      <c r="AA702" t="str">
        <f>IF(Table1[[#This Row],[Reasons for Churn]]= "No reason", "No Reason", "Churned")</f>
        <v>No Reason</v>
      </c>
      <c r="AB702" t="s">
        <v>1083</v>
      </c>
      <c r="AC702">
        <f t="shared" si="10"/>
        <v>75</v>
      </c>
    </row>
    <row r="703" spans="1:29" x14ac:dyDescent="0.25">
      <c r="A703" t="s">
        <v>795</v>
      </c>
      <c r="B703" t="s">
        <v>796</v>
      </c>
      <c r="C703" s="1">
        <v>45658</v>
      </c>
      <c r="D703">
        <v>59</v>
      </c>
      <c r="E703" t="str">
        <f>IF(Table1[[#This Row],[Age]]&lt;=19,"Teenager",
 IF(Table1[[#This Row],[Age]]&lt;=29,"Young Adult",
 IF(Table1[[#This Row],[Age]]&lt;=39,"Adult",
 IF(Table1[[#This Row],[Age]]&lt;=54,"Middle-Aged Adult",
 IF(Table1[[#This Row],[Age]]&lt;=64,"Pre-Retirement",
 "Senior/Retiree")))))</f>
        <v>Pre-Retirement</v>
      </c>
      <c r="F703" t="s">
        <v>131</v>
      </c>
      <c r="G703" t="e">
        <f>VLOOKUP(Table1[[#This Row],[State]],#REF!,2,FALSE)</f>
        <v>#REF!</v>
      </c>
      <c r="H703" t="s">
        <v>29</v>
      </c>
      <c r="I703">
        <f>COUNTIF(A:A,Table1[[#This Row],[Customer ID]])</f>
        <v>1</v>
      </c>
      <c r="J703" t="str">
        <f>IF(Table1[[#This Row],[Device Count]]&gt;1,"Multiple Devices", "Single Device")</f>
        <v>Single Device</v>
      </c>
      <c r="K703" t="s">
        <v>30</v>
      </c>
      <c r="L703" s="26">
        <v>1</v>
      </c>
      <c r="M703" t="s">
        <v>37</v>
      </c>
      <c r="N703">
        <v>36</v>
      </c>
      <c r="O70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03" t="s">
        <v>83</v>
      </c>
      <c r="Q703" s="2">
        <v>1000</v>
      </c>
      <c r="R703">
        <v>15</v>
      </c>
      <c r="S703" s="3">
        <v>15000</v>
      </c>
      <c r="T703" s="3">
        <f>SUMIF(A:A,Table1[[#This Row],[Customer ID]],S:S)</f>
        <v>15000</v>
      </c>
      <c r="U703" s="3" t="str" cm="1">
        <f t="array" ref="U703">_xlfn.SWITCH(TRUE,
Table1[[#This Row],[Total user revenue]]&gt;=1500000,"High-Premium",
Table1[[#This Row],[Total user revenue]]&gt;=500000,"Premium",
Table1[[#This Row],[Total user revenue]]&gt;=100000,"Standard",
"Basic")</f>
        <v>Basic</v>
      </c>
      <c r="V703" s="32">
        <f>SUMIF(A:A,Table1[[#This Row],[Customer ID]],W:W)</f>
        <v>105.29</v>
      </c>
      <c r="W703">
        <v>105.29</v>
      </c>
      <c r="X703" t="s">
        <v>39</v>
      </c>
      <c r="Y703" s="6">
        <f>COUNTIFS(Table1[MTN Device],Table1[[#This Row],[MTN Device]],Table1[Customer Churn Status],"Yes")/COUNTIF(Table1[MTN Device],Table1[[#This Row],[MTN Device]])</f>
        <v>0.3122923588039867</v>
      </c>
      <c r="Z703">
        <f>IF(Table1[[#This Row],[Customer Churn Status]]="Yes", 1, 0)</f>
        <v>0</v>
      </c>
      <c r="AA703" t="str">
        <f>IF(Table1[[#This Row],[Reasons for Churn]]= "No reason", "No Reason", "Churned")</f>
        <v>No Reason</v>
      </c>
      <c r="AB703" t="s">
        <v>1083</v>
      </c>
      <c r="AC703">
        <f t="shared" si="10"/>
        <v>60</v>
      </c>
    </row>
    <row r="704" spans="1:29" x14ac:dyDescent="0.25">
      <c r="A704" t="s">
        <v>797</v>
      </c>
      <c r="B704" t="s">
        <v>798</v>
      </c>
      <c r="C704" s="1">
        <v>45658</v>
      </c>
      <c r="D704">
        <v>44</v>
      </c>
      <c r="E704" t="str">
        <f>IF(Table1[[#This Row],[Age]]&lt;=19,"Teenager",
 IF(Table1[[#This Row],[Age]]&lt;=29,"Young Adult",
 IF(Table1[[#This Row],[Age]]&lt;=39,"Adult",
 IF(Table1[[#This Row],[Age]]&lt;=54,"Middle-Aged Adult",
 IF(Table1[[#This Row],[Age]]&lt;=64,"Pre-Retirement",
 "Senior/Retiree")))))</f>
        <v>Middle-Aged Adult</v>
      </c>
      <c r="F704" t="s">
        <v>101</v>
      </c>
      <c r="G704" t="e">
        <f>VLOOKUP(Table1[[#This Row],[State]],#REF!,2,FALSE)</f>
        <v>#REF!</v>
      </c>
      <c r="H704" t="s">
        <v>20</v>
      </c>
      <c r="I704">
        <f>COUNTIF(A:A,Table1[[#This Row],[Customer ID]])</f>
        <v>1</v>
      </c>
      <c r="J704" t="str">
        <f>IF(Table1[[#This Row],[Device Count]]&gt;1,"Multiple Devices", "Single Device")</f>
        <v>Single Device</v>
      </c>
      <c r="K704" t="s">
        <v>30</v>
      </c>
      <c r="L704" s="26">
        <v>1</v>
      </c>
      <c r="M704" t="s">
        <v>37</v>
      </c>
      <c r="N704">
        <v>13</v>
      </c>
      <c r="O70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04" t="s">
        <v>58</v>
      </c>
      <c r="Q704" s="2">
        <v>16000</v>
      </c>
      <c r="R704">
        <v>4</v>
      </c>
      <c r="S704" s="3">
        <v>64000</v>
      </c>
      <c r="T704" s="3">
        <f>SUMIF(A:A,Table1[[#This Row],[Customer ID]],S:S)</f>
        <v>64000</v>
      </c>
      <c r="U704" s="3" t="str" cm="1">
        <f t="array" ref="U704">_xlfn.SWITCH(TRUE,
Table1[[#This Row],[Total user revenue]]&gt;=1500000,"High-Premium",
Table1[[#This Row],[Total user revenue]]&gt;=500000,"Premium",
Table1[[#This Row],[Total user revenue]]&gt;=100000,"Standard",
"Basic")</f>
        <v>Basic</v>
      </c>
      <c r="V704" s="32">
        <f>SUMIF(A:A,Table1[[#This Row],[Customer ID]],W:W)</f>
        <v>141.76</v>
      </c>
      <c r="W704">
        <v>141.76</v>
      </c>
      <c r="X704" t="s">
        <v>39</v>
      </c>
      <c r="Y704" s="6">
        <f>COUNTIFS(Table1[MTN Device],Table1[[#This Row],[MTN Device]],Table1[Customer Churn Status],"Yes")/COUNTIF(Table1[MTN Device],Table1[[#This Row],[MTN Device]])</f>
        <v>0.30092592592592593</v>
      </c>
      <c r="Z704">
        <f>IF(Table1[[#This Row],[Customer Churn Status]]="Yes", 1, 0)</f>
        <v>0</v>
      </c>
      <c r="AA704" t="str">
        <f>IF(Table1[[#This Row],[Reasons for Churn]]= "No reason", "No Reason", "Churned")</f>
        <v>No Reason</v>
      </c>
      <c r="AB704" t="s">
        <v>1083</v>
      </c>
      <c r="AC704">
        <f t="shared" si="10"/>
        <v>65</v>
      </c>
    </row>
    <row r="705" spans="1:29" x14ac:dyDescent="0.25">
      <c r="A705" t="s">
        <v>799</v>
      </c>
      <c r="B705" t="s">
        <v>800</v>
      </c>
      <c r="C705" s="1">
        <v>45658</v>
      </c>
      <c r="D705">
        <v>32</v>
      </c>
      <c r="E705" t="str">
        <f>IF(Table1[[#This Row],[Age]]&lt;=19,"Teenager",
 IF(Table1[[#This Row],[Age]]&lt;=29,"Young Adult",
 IF(Table1[[#This Row],[Age]]&lt;=39,"Adult",
 IF(Table1[[#This Row],[Age]]&lt;=54,"Middle-Aged Adult",
 IF(Table1[[#This Row],[Age]]&lt;=64,"Pre-Retirement",
 "Senior/Retiree")))))</f>
        <v>Adult</v>
      </c>
      <c r="F705" t="s">
        <v>61</v>
      </c>
      <c r="G705" t="e">
        <f>VLOOKUP(Table1[[#This Row],[State]],#REF!,2,FALSE)</f>
        <v>#REF!</v>
      </c>
      <c r="H705" t="s">
        <v>41</v>
      </c>
      <c r="I705">
        <f>COUNTIF(A:A,Table1[[#This Row],[Customer ID]])</f>
        <v>3</v>
      </c>
      <c r="J705" t="str">
        <f>IF(Table1[[#This Row],[Device Count]]&gt;1,"Multiple Devices", "Single Device")</f>
        <v>Multiple Devices</v>
      </c>
      <c r="K705" t="s">
        <v>21</v>
      </c>
      <c r="L705" s="26">
        <v>2</v>
      </c>
      <c r="M705" t="s">
        <v>22</v>
      </c>
      <c r="N705">
        <v>58</v>
      </c>
      <c r="O70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05" t="s">
        <v>65</v>
      </c>
      <c r="Q705" s="2">
        <v>30000</v>
      </c>
      <c r="R705">
        <v>11</v>
      </c>
      <c r="S705" s="3">
        <v>330000</v>
      </c>
      <c r="T705" s="3">
        <f>SUMIF(A:A,Table1[[#This Row],[Customer ID]],S:S)</f>
        <v>519000</v>
      </c>
      <c r="U705" s="3" t="str" cm="1">
        <f t="array" ref="U705">_xlfn.SWITCH(TRUE,
Table1[[#This Row],[Total user revenue]]&gt;=1500000,"High-Premium",
Table1[[#This Row],[Total user revenue]]&gt;=500000,"Premium",
Table1[[#This Row],[Total user revenue]]&gt;=100000,"Standard",
"Basic")</f>
        <v>Premium</v>
      </c>
      <c r="V705" s="32">
        <f>SUMIF(A:A,Table1[[#This Row],[Customer ID]],W:W)</f>
        <v>342.33000000000004</v>
      </c>
      <c r="W705">
        <v>153.99</v>
      </c>
      <c r="X705" t="s">
        <v>24</v>
      </c>
      <c r="Y705" s="6">
        <f>COUNTIFS(Table1[MTN Device],Table1[[#This Row],[MTN Device]],Table1[Customer Churn Status],"Yes")/COUNTIF(Table1[MTN Device],Table1[[#This Row],[MTN Device]])</f>
        <v>0.26754385964912281</v>
      </c>
      <c r="Z705">
        <f>IF(Table1[[#This Row],[Customer Churn Status]]="Yes", 1, 0)</f>
        <v>1</v>
      </c>
      <c r="AA705" t="str">
        <f>IF(Table1[[#This Row],[Reasons for Churn]]= "No reason", "No Reason", "Churned")</f>
        <v>Churned</v>
      </c>
      <c r="AB705" t="s">
        <v>167</v>
      </c>
      <c r="AC705">
        <f t="shared" si="10"/>
        <v>65</v>
      </c>
    </row>
    <row r="706" spans="1:29" x14ac:dyDescent="0.25">
      <c r="A706" t="s">
        <v>799</v>
      </c>
      <c r="B706" t="s">
        <v>800</v>
      </c>
      <c r="C706" s="1">
        <v>45658</v>
      </c>
      <c r="D706">
        <v>32</v>
      </c>
      <c r="E706" t="str">
        <f>IF(Table1[[#This Row],[Age]]&lt;=19,"Teenager",
 IF(Table1[[#This Row],[Age]]&lt;=29,"Young Adult",
 IF(Table1[[#This Row],[Age]]&lt;=39,"Adult",
 IF(Table1[[#This Row],[Age]]&lt;=54,"Middle-Aged Adult",
 IF(Table1[[#This Row],[Age]]&lt;=64,"Pre-Retirement",
 "Senior/Retiree")))))</f>
        <v>Adult</v>
      </c>
      <c r="F706" t="s">
        <v>61</v>
      </c>
      <c r="G706" t="e">
        <f>VLOOKUP(Table1[[#This Row],[State]],#REF!,2,FALSE)</f>
        <v>#REF!</v>
      </c>
      <c r="H706" t="s">
        <v>36</v>
      </c>
      <c r="I706">
        <f>COUNTIF(A:A,Table1[[#This Row],[Customer ID]])</f>
        <v>3</v>
      </c>
      <c r="J706" t="str">
        <f>IF(Table1[[#This Row],[Device Count]]&gt;1,"Multiple Devices", "Single Device")</f>
        <v>Multiple Devices</v>
      </c>
      <c r="K706" t="s">
        <v>21</v>
      </c>
      <c r="L706" s="26">
        <v>2</v>
      </c>
      <c r="M706" t="s">
        <v>22</v>
      </c>
      <c r="N706">
        <v>58</v>
      </c>
      <c r="O70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06" t="s">
        <v>62</v>
      </c>
      <c r="Q706" s="2">
        <v>24000</v>
      </c>
      <c r="R706">
        <v>3</v>
      </c>
      <c r="S706" s="3">
        <v>72000</v>
      </c>
      <c r="T706" s="3">
        <f>SUMIF(A:A,Table1[[#This Row],[Customer ID]],S:S)</f>
        <v>519000</v>
      </c>
      <c r="U706" s="3" t="str" cm="1">
        <f t="array" ref="U706">_xlfn.SWITCH(TRUE,
Table1[[#This Row],[Total user revenue]]&gt;=1500000,"High-Premium",
Table1[[#This Row],[Total user revenue]]&gt;=500000,"Premium",
Table1[[#This Row],[Total user revenue]]&gt;=100000,"Standard",
"Basic")</f>
        <v>Premium</v>
      </c>
      <c r="V706" s="32">
        <f>SUMIF(A:A,Table1[[#This Row],[Customer ID]],W:W)</f>
        <v>342.33000000000004</v>
      </c>
      <c r="W706">
        <v>32.81</v>
      </c>
      <c r="X706" t="s">
        <v>24</v>
      </c>
      <c r="Y706" s="6">
        <f>COUNTIFS(Table1[MTN Device],Table1[[#This Row],[MTN Device]],Table1[Customer Churn Status],"Yes")/COUNTIF(Table1[MTN Device],Table1[[#This Row],[MTN Device]])</f>
        <v>0.27947598253275108</v>
      </c>
      <c r="Z706">
        <f>IF(Table1[[#This Row],[Customer Churn Status]]="Yes", 1, 0)</f>
        <v>1</v>
      </c>
      <c r="AA706" t="str">
        <f>IF(Table1[[#This Row],[Reasons for Churn]]= "No reason", "No Reason", "Churned")</f>
        <v>Churned</v>
      </c>
      <c r="AB706" t="s">
        <v>167</v>
      </c>
      <c r="AC706">
        <f t="shared" ref="AC706:AC769" si="11">IF(L706=1,50,IF(L706=2,40,IF(L706=3,20,IF(L706=4,10,IF(L706=5,5,0)))))
+ IF(N706&lt;=3,30,IF(N706&lt;=12,20,IF(N706&lt;=24,10,5)))
+ IF(I706&gt;=3,10,5)
+ IF(V706&gt;150,10,0)</f>
        <v>65</v>
      </c>
    </row>
    <row r="707" spans="1:29" x14ac:dyDescent="0.25">
      <c r="A707" t="s">
        <v>799</v>
      </c>
      <c r="B707" t="s">
        <v>800</v>
      </c>
      <c r="C707" s="1">
        <v>45658</v>
      </c>
      <c r="D707">
        <v>32</v>
      </c>
      <c r="E707" t="str">
        <f>IF(Table1[[#This Row],[Age]]&lt;=19,"Teenager",
 IF(Table1[[#This Row],[Age]]&lt;=29,"Young Adult",
 IF(Table1[[#This Row],[Age]]&lt;=39,"Adult",
 IF(Table1[[#This Row],[Age]]&lt;=54,"Middle-Aged Adult",
 IF(Table1[[#This Row],[Age]]&lt;=64,"Pre-Retirement",
 "Senior/Retiree")))))</f>
        <v>Adult</v>
      </c>
      <c r="F707" t="s">
        <v>61</v>
      </c>
      <c r="G707" t="e">
        <f>VLOOKUP(Table1[[#This Row],[State]],#REF!,2,FALSE)</f>
        <v>#REF!</v>
      </c>
      <c r="H707" t="s">
        <v>20</v>
      </c>
      <c r="I707">
        <f>COUNTIF(A:A,Table1[[#This Row],[Customer ID]])</f>
        <v>3</v>
      </c>
      <c r="J707" t="str">
        <f>IF(Table1[[#This Row],[Device Count]]&gt;1,"Multiple Devices", "Single Device")</f>
        <v>Multiple Devices</v>
      </c>
      <c r="K707" t="s">
        <v>21</v>
      </c>
      <c r="L707" s="26">
        <v>2</v>
      </c>
      <c r="M707" t="s">
        <v>22</v>
      </c>
      <c r="N707">
        <v>58</v>
      </c>
      <c r="O70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07" t="s">
        <v>51</v>
      </c>
      <c r="Q707" s="2">
        <v>9000</v>
      </c>
      <c r="R707">
        <v>13</v>
      </c>
      <c r="S707" s="3">
        <v>117000</v>
      </c>
      <c r="T707" s="3">
        <f>SUMIF(A:A,Table1[[#This Row],[Customer ID]],S:S)</f>
        <v>519000</v>
      </c>
      <c r="U707" s="3" t="str" cm="1">
        <f t="array" ref="U707">_xlfn.SWITCH(TRUE,
Table1[[#This Row],[Total user revenue]]&gt;=1500000,"High-Premium",
Table1[[#This Row],[Total user revenue]]&gt;=500000,"Premium",
Table1[[#This Row],[Total user revenue]]&gt;=100000,"Standard",
"Basic")</f>
        <v>Premium</v>
      </c>
      <c r="V707" s="32">
        <f>SUMIF(A:A,Table1[[#This Row],[Customer ID]],W:W)</f>
        <v>342.33000000000004</v>
      </c>
      <c r="W707">
        <v>155.53</v>
      </c>
      <c r="X707" t="s">
        <v>24</v>
      </c>
      <c r="Y707" s="6">
        <f>COUNTIFS(Table1[MTN Device],Table1[[#This Row],[MTN Device]],Table1[Customer Churn Status],"Yes")/COUNTIF(Table1[MTN Device],Table1[[#This Row],[MTN Device]])</f>
        <v>0.30092592592592593</v>
      </c>
      <c r="Z707">
        <f>IF(Table1[[#This Row],[Customer Churn Status]]="Yes", 1, 0)</f>
        <v>1</v>
      </c>
      <c r="AA707" t="str">
        <f>IF(Table1[[#This Row],[Reasons for Churn]]= "No reason", "No Reason", "Churned")</f>
        <v>Churned</v>
      </c>
      <c r="AB707" t="s">
        <v>167</v>
      </c>
      <c r="AC707">
        <f t="shared" si="11"/>
        <v>65</v>
      </c>
    </row>
    <row r="708" spans="1:29" x14ac:dyDescent="0.25">
      <c r="A708" t="s">
        <v>801</v>
      </c>
      <c r="B708" t="s">
        <v>802</v>
      </c>
      <c r="C708" s="1">
        <v>45717</v>
      </c>
      <c r="D708">
        <v>58</v>
      </c>
      <c r="E708" t="str">
        <f>IF(Table1[[#This Row],[Age]]&lt;=19,"Teenager",
 IF(Table1[[#This Row],[Age]]&lt;=29,"Young Adult",
 IF(Table1[[#This Row],[Age]]&lt;=39,"Adult",
 IF(Table1[[#This Row],[Age]]&lt;=54,"Middle-Aged Adult",
 IF(Table1[[#This Row],[Age]]&lt;=64,"Pre-Retirement",
 "Senior/Retiree")))))</f>
        <v>Pre-Retirement</v>
      </c>
      <c r="F708" t="s">
        <v>49</v>
      </c>
      <c r="G708" t="e">
        <f>VLOOKUP(Table1[[#This Row],[State]],#REF!,2,FALSE)</f>
        <v>#REF!</v>
      </c>
      <c r="H708" t="s">
        <v>20</v>
      </c>
      <c r="I708">
        <f>COUNTIF(A:A,Table1[[#This Row],[Customer ID]])</f>
        <v>2</v>
      </c>
      <c r="J708" t="str">
        <f>IF(Table1[[#This Row],[Device Count]]&gt;1,"Multiple Devices", "Single Device")</f>
        <v>Multiple Devices</v>
      </c>
      <c r="K708" t="s">
        <v>30</v>
      </c>
      <c r="L708" s="26">
        <v>2</v>
      </c>
      <c r="M708" t="s">
        <v>22</v>
      </c>
      <c r="N708">
        <v>53</v>
      </c>
      <c r="O70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08" t="s">
        <v>23</v>
      </c>
      <c r="Q708" s="2">
        <v>35000</v>
      </c>
      <c r="R708">
        <v>16</v>
      </c>
      <c r="S708" s="3">
        <v>560000</v>
      </c>
      <c r="T708" s="3">
        <f>SUMIF(A:A,Table1[[#This Row],[Customer ID]],S:S)</f>
        <v>840000</v>
      </c>
      <c r="U708" s="3" t="str" cm="1">
        <f t="array" ref="U708">_xlfn.SWITCH(TRUE,
Table1[[#This Row],[Total user revenue]]&gt;=1500000,"High-Premium",
Table1[[#This Row],[Total user revenue]]&gt;=500000,"Premium",
Table1[[#This Row],[Total user revenue]]&gt;=100000,"Standard",
"Basic")</f>
        <v>Premium</v>
      </c>
      <c r="V708" s="32">
        <f>SUMIF(A:A,Table1[[#This Row],[Customer ID]],W:W)</f>
        <v>65.3</v>
      </c>
      <c r="W708">
        <v>36.1</v>
      </c>
      <c r="X708" t="s">
        <v>39</v>
      </c>
      <c r="Y708" s="6">
        <f>COUNTIFS(Table1[MTN Device],Table1[[#This Row],[MTN Device]],Table1[Customer Churn Status],"Yes")/COUNTIF(Table1[MTN Device],Table1[[#This Row],[MTN Device]])</f>
        <v>0.30092592592592593</v>
      </c>
      <c r="Z708">
        <f>IF(Table1[[#This Row],[Customer Churn Status]]="Yes", 1, 0)</f>
        <v>0</v>
      </c>
      <c r="AA708" t="str">
        <f>IF(Table1[[#This Row],[Reasons for Churn]]= "No reason", "No Reason", "Churned")</f>
        <v>No Reason</v>
      </c>
      <c r="AB708" t="s">
        <v>1083</v>
      </c>
      <c r="AC708">
        <f t="shared" si="11"/>
        <v>50</v>
      </c>
    </row>
    <row r="709" spans="1:29" x14ac:dyDescent="0.25">
      <c r="A709" t="s">
        <v>801</v>
      </c>
      <c r="B709" t="s">
        <v>802</v>
      </c>
      <c r="C709" s="1">
        <v>45717</v>
      </c>
      <c r="D709">
        <v>58</v>
      </c>
      <c r="E709" t="str">
        <f>IF(Table1[[#This Row],[Age]]&lt;=19,"Teenager",
 IF(Table1[[#This Row],[Age]]&lt;=29,"Young Adult",
 IF(Table1[[#This Row],[Age]]&lt;=39,"Adult",
 IF(Table1[[#This Row],[Age]]&lt;=54,"Middle-Aged Adult",
 IF(Table1[[#This Row],[Age]]&lt;=64,"Pre-Retirement",
 "Senior/Retiree")))))</f>
        <v>Pre-Retirement</v>
      </c>
      <c r="F709" t="s">
        <v>49</v>
      </c>
      <c r="G709" t="e">
        <f>VLOOKUP(Table1[[#This Row],[State]],#REF!,2,FALSE)</f>
        <v>#REF!</v>
      </c>
      <c r="H709" t="s">
        <v>36</v>
      </c>
      <c r="I709">
        <f>COUNTIF(A:A,Table1[[#This Row],[Customer ID]])</f>
        <v>2</v>
      </c>
      <c r="J709" t="str">
        <f>IF(Table1[[#This Row],[Device Count]]&gt;1,"Multiple Devices", "Single Device")</f>
        <v>Multiple Devices</v>
      </c>
      <c r="K709" t="s">
        <v>30</v>
      </c>
      <c r="L709" s="26">
        <v>2</v>
      </c>
      <c r="M709" t="s">
        <v>22</v>
      </c>
      <c r="N709">
        <v>53</v>
      </c>
      <c r="O70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09" t="s">
        <v>38</v>
      </c>
      <c r="Q709" s="2">
        <v>20000</v>
      </c>
      <c r="R709">
        <v>14</v>
      </c>
      <c r="S709" s="3">
        <v>280000</v>
      </c>
      <c r="T709" s="3">
        <f>SUMIF(A:A,Table1[[#This Row],[Customer ID]],S:S)</f>
        <v>840000</v>
      </c>
      <c r="U709" s="3" t="str" cm="1">
        <f t="array" ref="U709">_xlfn.SWITCH(TRUE,
Table1[[#This Row],[Total user revenue]]&gt;=1500000,"High-Premium",
Table1[[#This Row],[Total user revenue]]&gt;=500000,"Premium",
Table1[[#This Row],[Total user revenue]]&gt;=100000,"Standard",
"Basic")</f>
        <v>Premium</v>
      </c>
      <c r="V709" s="32">
        <f>SUMIF(A:A,Table1[[#This Row],[Customer ID]],W:W)</f>
        <v>65.3</v>
      </c>
      <c r="W709">
        <v>29.2</v>
      </c>
      <c r="X709" t="s">
        <v>39</v>
      </c>
      <c r="Y709" s="6">
        <f>COUNTIFS(Table1[MTN Device],Table1[[#This Row],[MTN Device]],Table1[Customer Churn Status],"Yes")/COUNTIF(Table1[MTN Device],Table1[[#This Row],[MTN Device]])</f>
        <v>0.27947598253275108</v>
      </c>
      <c r="Z709">
        <f>IF(Table1[[#This Row],[Customer Churn Status]]="Yes", 1, 0)</f>
        <v>0</v>
      </c>
      <c r="AA709" t="str">
        <f>IF(Table1[[#This Row],[Reasons for Churn]]= "No reason", "No Reason", "Churned")</f>
        <v>No Reason</v>
      </c>
      <c r="AB709" t="s">
        <v>1083</v>
      </c>
      <c r="AC709">
        <f t="shared" si="11"/>
        <v>50</v>
      </c>
    </row>
    <row r="710" spans="1:29" x14ac:dyDescent="0.25">
      <c r="A710" t="s">
        <v>803</v>
      </c>
      <c r="B710" t="s">
        <v>804</v>
      </c>
      <c r="C710" s="1">
        <v>45658</v>
      </c>
      <c r="D710">
        <v>29</v>
      </c>
      <c r="E710" t="str">
        <f>IF(Table1[[#This Row],[Age]]&lt;=19,"Teenager",
 IF(Table1[[#This Row],[Age]]&lt;=29,"Young Adult",
 IF(Table1[[#This Row],[Age]]&lt;=39,"Adult",
 IF(Table1[[#This Row],[Age]]&lt;=54,"Middle-Aged Adult",
 IF(Table1[[#This Row],[Age]]&lt;=64,"Pre-Retirement",
 "Senior/Retiree")))))</f>
        <v>Young Adult</v>
      </c>
      <c r="F710" t="s">
        <v>198</v>
      </c>
      <c r="G710" t="e">
        <f>VLOOKUP(Table1[[#This Row],[State]],#REF!,2,FALSE)</f>
        <v>#REF!</v>
      </c>
      <c r="H710" t="s">
        <v>29</v>
      </c>
      <c r="I710">
        <f>COUNTIF(A:A,Table1[[#This Row],[Customer ID]])</f>
        <v>2</v>
      </c>
      <c r="J710" t="str">
        <f>IF(Table1[[#This Row],[Device Count]]&gt;1,"Multiple Devices", "Single Device")</f>
        <v>Multiple Devices</v>
      </c>
      <c r="K710" t="s">
        <v>30</v>
      </c>
      <c r="L710" s="26">
        <v>1</v>
      </c>
      <c r="M710" t="s">
        <v>37</v>
      </c>
      <c r="N710">
        <v>7</v>
      </c>
      <c r="O7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10" t="s">
        <v>31</v>
      </c>
      <c r="Q710" s="2">
        <v>5500</v>
      </c>
      <c r="R710">
        <v>1</v>
      </c>
      <c r="S710" s="3">
        <v>5500</v>
      </c>
      <c r="T710" s="3">
        <f>SUMIF(A:A,Table1[[#This Row],[Customer ID]],S:S)</f>
        <v>86500</v>
      </c>
      <c r="U710" s="3" t="str" cm="1">
        <f t="array" ref="U710">_xlfn.SWITCH(TRUE,
Table1[[#This Row],[Total user revenue]]&gt;=1500000,"High-Premium",
Table1[[#This Row],[Total user revenue]]&gt;=500000,"Premium",
Table1[[#This Row],[Total user revenue]]&gt;=100000,"Standard",
"Basic")</f>
        <v>Basic</v>
      </c>
      <c r="V710" s="32">
        <f>SUMIF(A:A,Table1[[#This Row],[Customer ID]],W:W)</f>
        <v>163.29</v>
      </c>
      <c r="W710">
        <v>30.2</v>
      </c>
      <c r="X710" t="s">
        <v>24</v>
      </c>
      <c r="Y710" s="6">
        <f>COUNTIFS(Table1[MTN Device],Table1[[#This Row],[MTN Device]],Table1[Customer Churn Status],"Yes")/COUNTIF(Table1[MTN Device],Table1[[#This Row],[MTN Device]])</f>
        <v>0.3122923588039867</v>
      </c>
      <c r="Z710">
        <f>IF(Table1[[#This Row],[Customer Churn Status]]="Yes", 1, 0)</f>
        <v>1</v>
      </c>
      <c r="AA710" t="str">
        <f>IF(Table1[[#This Row],[Reasons for Churn]]= "No reason", "No Reason", "Churned")</f>
        <v>Churned</v>
      </c>
      <c r="AB710" t="s">
        <v>284</v>
      </c>
      <c r="AC710">
        <f t="shared" si="11"/>
        <v>85</v>
      </c>
    </row>
    <row r="711" spans="1:29" x14ac:dyDescent="0.25">
      <c r="A711" t="s">
        <v>803</v>
      </c>
      <c r="B711" t="s">
        <v>804</v>
      </c>
      <c r="C711" s="1">
        <v>45658</v>
      </c>
      <c r="D711">
        <v>29</v>
      </c>
      <c r="E711" t="str">
        <f>IF(Table1[[#This Row],[Age]]&lt;=19,"Teenager",
 IF(Table1[[#This Row],[Age]]&lt;=29,"Young Adult",
 IF(Table1[[#This Row],[Age]]&lt;=39,"Adult",
 IF(Table1[[#This Row],[Age]]&lt;=54,"Middle-Aged Adult",
 IF(Table1[[#This Row],[Age]]&lt;=64,"Pre-Retirement",
 "Senior/Retiree")))))</f>
        <v>Young Adult</v>
      </c>
      <c r="F711" t="s">
        <v>198</v>
      </c>
      <c r="G711" t="e">
        <f>VLOOKUP(Table1[[#This Row],[State]],#REF!,2,FALSE)</f>
        <v>#REF!</v>
      </c>
      <c r="H711" t="s">
        <v>41</v>
      </c>
      <c r="I711">
        <f>COUNTIF(A:A,Table1[[#This Row],[Customer ID]])</f>
        <v>2</v>
      </c>
      <c r="J711" t="str">
        <f>IF(Table1[[#This Row],[Device Count]]&gt;1,"Multiple Devices", "Single Device")</f>
        <v>Multiple Devices</v>
      </c>
      <c r="K711" t="s">
        <v>30</v>
      </c>
      <c r="L711" s="26">
        <v>1</v>
      </c>
      <c r="M711" t="s">
        <v>37</v>
      </c>
      <c r="N711">
        <v>7</v>
      </c>
      <c r="O7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11" t="s">
        <v>42</v>
      </c>
      <c r="Q711" s="2">
        <v>9000</v>
      </c>
      <c r="R711">
        <v>9</v>
      </c>
      <c r="S711" s="3">
        <v>81000</v>
      </c>
      <c r="T711" s="3">
        <f>SUMIF(A:A,Table1[[#This Row],[Customer ID]],S:S)</f>
        <v>86500</v>
      </c>
      <c r="U711" s="3" t="str" cm="1">
        <f t="array" ref="U711">_xlfn.SWITCH(TRUE,
Table1[[#This Row],[Total user revenue]]&gt;=1500000,"High-Premium",
Table1[[#This Row],[Total user revenue]]&gt;=500000,"Premium",
Table1[[#This Row],[Total user revenue]]&gt;=100000,"Standard",
"Basic")</f>
        <v>Basic</v>
      </c>
      <c r="V711" s="32">
        <f>SUMIF(A:A,Table1[[#This Row],[Customer ID]],W:W)</f>
        <v>163.29</v>
      </c>
      <c r="W711">
        <v>133.09</v>
      </c>
      <c r="X711" t="s">
        <v>24</v>
      </c>
      <c r="Y711" s="6">
        <f>COUNTIFS(Table1[MTN Device],Table1[[#This Row],[MTN Device]],Table1[Customer Churn Status],"Yes")/COUNTIF(Table1[MTN Device],Table1[[#This Row],[MTN Device]])</f>
        <v>0.26754385964912281</v>
      </c>
      <c r="Z711">
        <f>IF(Table1[[#This Row],[Customer Churn Status]]="Yes", 1, 0)</f>
        <v>1</v>
      </c>
      <c r="AA711" t="str">
        <f>IF(Table1[[#This Row],[Reasons for Churn]]= "No reason", "No Reason", "Churned")</f>
        <v>Churned</v>
      </c>
      <c r="AB711" t="s">
        <v>284</v>
      </c>
      <c r="AC711">
        <f t="shared" si="11"/>
        <v>85</v>
      </c>
    </row>
    <row r="712" spans="1:29" x14ac:dyDescent="0.25">
      <c r="A712" t="s">
        <v>805</v>
      </c>
      <c r="B712" t="s">
        <v>806</v>
      </c>
      <c r="C712" s="1">
        <v>45689</v>
      </c>
      <c r="D712">
        <v>58</v>
      </c>
      <c r="E712" t="str">
        <f>IF(Table1[[#This Row],[Age]]&lt;=19,"Teenager",
 IF(Table1[[#This Row],[Age]]&lt;=29,"Young Adult",
 IF(Table1[[#This Row],[Age]]&lt;=39,"Adult",
 IF(Table1[[#This Row],[Age]]&lt;=54,"Middle-Aged Adult",
 IF(Table1[[#This Row],[Age]]&lt;=64,"Pre-Retirement",
 "Senior/Retiree")))))</f>
        <v>Pre-Retirement</v>
      </c>
      <c r="F712" t="s">
        <v>82</v>
      </c>
      <c r="G712" t="e">
        <f>VLOOKUP(Table1[[#This Row],[State]],#REF!,2,FALSE)</f>
        <v>#REF!</v>
      </c>
      <c r="H712" t="s">
        <v>41</v>
      </c>
      <c r="I712">
        <f>COUNTIF(A:A,Table1[[#This Row],[Customer ID]])</f>
        <v>3</v>
      </c>
      <c r="J712" t="str">
        <f>IF(Table1[[#This Row],[Device Count]]&gt;1,"Multiple Devices", "Single Device")</f>
        <v>Multiple Devices</v>
      </c>
      <c r="K712" t="s">
        <v>21</v>
      </c>
      <c r="L712" s="26">
        <v>4</v>
      </c>
      <c r="M712" t="s">
        <v>114</v>
      </c>
      <c r="N712">
        <v>33</v>
      </c>
      <c r="O7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12" t="s">
        <v>42</v>
      </c>
      <c r="Q712" s="2">
        <v>9000</v>
      </c>
      <c r="R712">
        <v>16</v>
      </c>
      <c r="S712" s="3">
        <v>144000</v>
      </c>
      <c r="T712" s="3">
        <f>SUMIF(A:A,Table1[[#This Row],[Customer ID]],S:S)</f>
        <v>429500</v>
      </c>
      <c r="U712" s="3" t="str" cm="1">
        <f t="array" ref="U712">_xlfn.SWITCH(TRUE,
Table1[[#This Row],[Total user revenue]]&gt;=1500000,"High-Premium",
Table1[[#This Row],[Total user revenue]]&gt;=500000,"Premium",
Table1[[#This Row],[Total user revenue]]&gt;=100000,"Standard",
"Basic")</f>
        <v>Standard</v>
      </c>
      <c r="V712" s="32">
        <f>SUMIF(A:A,Table1[[#This Row],[Customer ID]],W:W)</f>
        <v>327.39</v>
      </c>
      <c r="W712">
        <v>77.19</v>
      </c>
      <c r="X712" t="s">
        <v>39</v>
      </c>
      <c r="Y712" s="6">
        <f>COUNTIFS(Table1[MTN Device],Table1[[#This Row],[MTN Device]],Table1[Customer Churn Status],"Yes")/COUNTIF(Table1[MTN Device],Table1[[#This Row],[MTN Device]])</f>
        <v>0.26754385964912281</v>
      </c>
      <c r="Z712">
        <f>IF(Table1[[#This Row],[Customer Churn Status]]="Yes", 1, 0)</f>
        <v>0</v>
      </c>
      <c r="AA712" t="str">
        <f>IF(Table1[[#This Row],[Reasons for Churn]]= "No reason", "No Reason", "Churned")</f>
        <v>No Reason</v>
      </c>
      <c r="AB712" t="s">
        <v>1083</v>
      </c>
      <c r="AC712">
        <f t="shared" si="11"/>
        <v>35</v>
      </c>
    </row>
    <row r="713" spans="1:29" x14ac:dyDescent="0.25">
      <c r="A713" t="s">
        <v>805</v>
      </c>
      <c r="B713" t="s">
        <v>806</v>
      </c>
      <c r="C713" s="1">
        <v>45689</v>
      </c>
      <c r="D713">
        <v>58</v>
      </c>
      <c r="E713" t="str">
        <f>IF(Table1[[#This Row],[Age]]&lt;=19,"Teenager",
 IF(Table1[[#This Row],[Age]]&lt;=29,"Young Adult",
 IF(Table1[[#This Row],[Age]]&lt;=39,"Adult",
 IF(Table1[[#This Row],[Age]]&lt;=54,"Middle-Aged Adult",
 IF(Table1[[#This Row],[Age]]&lt;=64,"Pre-Retirement",
 "Senior/Retiree")))))</f>
        <v>Pre-Retirement</v>
      </c>
      <c r="F713" t="s">
        <v>82</v>
      </c>
      <c r="G713" t="e">
        <f>VLOOKUP(Table1[[#This Row],[State]],#REF!,2,FALSE)</f>
        <v>#REF!</v>
      </c>
      <c r="H713" t="s">
        <v>36</v>
      </c>
      <c r="I713">
        <f>COUNTIF(A:A,Table1[[#This Row],[Customer ID]])</f>
        <v>3</v>
      </c>
      <c r="J713" t="str">
        <f>IF(Table1[[#This Row],[Device Count]]&gt;1,"Multiple Devices", "Single Device")</f>
        <v>Multiple Devices</v>
      </c>
      <c r="K713" t="s">
        <v>21</v>
      </c>
      <c r="L713" s="26">
        <v>4</v>
      </c>
      <c r="M713" t="s">
        <v>114</v>
      </c>
      <c r="N713">
        <v>33</v>
      </c>
      <c r="O7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13" t="s">
        <v>38</v>
      </c>
      <c r="Q713" s="2">
        <v>20000</v>
      </c>
      <c r="R713">
        <v>12</v>
      </c>
      <c r="S713" s="3">
        <v>240000</v>
      </c>
      <c r="T713" s="3">
        <f>SUMIF(A:A,Table1[[#This Row],[Customer ID]],S:S)</f>
        <v>429500</v>
      </c>
      <c r="U713" s="3" t="str" cm="1">
        <f t="array" ref="U713">_xlfn.SWITCH(TRUE,
Table1[[#This Row],[Total user revenue]]&gt;=1500000,"High-Premium",
Table1[[#This Row],[Total user revenue]]&gt;=500000,"Premium",
Table1[[#This Row],[Total user revenue]]&gt;=100000,"Standard",
"Basic")</f>
        <v>Standard</v>
      </c>
      <c r="V713" s="32">
        <f>SUMIF(A:A,Table1[[#This Row],[Customer ID]],W:W)</f>
        <v>327.39</v>
      </c>
      <c r="W713">
        <v>113.67</v>
      </c>
      <c r="X713" t="s">
        <v>39</v>
      </c>
      <c r="Y713" s="6">
        <f>COUNTIFS(Table1[MTN Device],Table1[[#This Row],[MTN Device]],Table1[Customer Churn Status],"Yes")/COUNTIF(Table1[MTN Device],Table1[[#This Row],[MTN Device]])</f>
        <v>0.27947598253275108</v>
      </c>
      <c r="Z713">
        <f>IF(Table1[[#This Row],[Customer Churn Status]]="Yes", 1, 0)</f>
        <v>0</v>
      </c>
      <c r="AA713" t="str">
        <f>IF(Table1[[#This Row],[Reasons for Churn]]= "No reason", "No Reason", "Churned")</f>
        <v>No Reason</v>
      </c>
      <c r="AB713" t="s">
        <v>1083</v>
      </c>
      <c r="AC713">
        <f t="shared" si="11"/>
        <v>35</v>
      </c>
    </row>
    <row r="714" spans="1:29" x14ac:dyDescent="0.25">
      <c r="A714" t="s">
        <v>805</v>
      </c>
      <c r="B714" t="s">
        <v>806</v>
      </c>
      <c r="C714" s="1">
        <v>45689</v>
      </c>
      <c r="D714">
        <v>58</v>
      </c>
      <c r="E714" t="str">
        <f>IF(Table1[[#This Row],[Age]]&lt;=19,"Teenager",
 IF(Table1[[#This Row],[Age]]&lt;=29,"Young Adult",
 IF(Table1[[#This Row],[Age]]&lt;=39,"Adult",
 IF(Table1[[#This Row],[Age]]&lt;=54,"Middle-Aged Adult",
 IF(Table1[[#This Row],[Age]]&lt;=64,"Pre-Retirement",
 "Senior/Retiree")))))</f>
        <v>Pre-Retirement</v>
      </c>
      <c r="F714" t="s">
        <v>82</v>
      </c>
      <c r="G714" t="e">
        <f>VLOOKUP(Table1[[#This Row],[State]],#REF!,2,FALSE)</f>
        <v>#REF!</v>
      </c>
      <c r="H714" t="s">
        <v>29</v>
      </c>
      <c r="I714">
        <f>COUNTIF(A:A,Table1[[#This Row],[Customer ID]])</f>
        <v>3</v>
      </c>
      <c r="J714" t="str">
        <f>IF(Table1[[#This Row],[Device Count]]&gt;1,"Multiple Devices", "Single Device")</f>
        <v>Multiple Devices</v>
      </c>
      <c r="K714" t="s">
        <v>21</v>
      </c>
      <c r="L714" s="26">
        <v>4</v>
      </c>
      <c r="M714" t="s">
        <v>114</v>
      </c>
      <c r="N714">
        <v>33</v>
      </c>
      <c r="O7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14" t="s">
        <v>56</v>
      </c>
      <c r="Q714" s="2">
        <v>3500</v>
      </c>
      <c r="R714">
        <v>13</v>
      </c>
      <c r="S714" s="3">
        <v>45500</v>
      </c>
      <c r="T714" s="3">
        <f>SUMIF(A:A,Table1[[#This Row],[Customer ID]],S:S)</f>
        <v>429500</v>
      </c>
      <c r="U714" s="3" t="str" cm="1">
        <f t="array" ref="U714">_xlfn.SWITCH(TRUE,
Table1[[#This Row],[Total user revenue]]&gt;=1500000,"High-Premium",
Table1[[#This Row],[Total user revenue]]&gt;=500000,"Premium",
Table1[[#This Row],[Total user revenue]]&gt;=100000,"Standard",
"Basic")</f>
        <v>Standard</v>
      </c>
      <c r="V714" s="32">
        <f>SUMIF(A:A,Table1[[#This Row],[Customer ID]],W:W)</f>
        <v>327.39</v>
      </c>
      <c r="W714">
        <v>136.53</v>
      </c>
      <c r="X714" t="s">
        <v>39</v>
      </c>
      <c r="Y714" s="6">
        <f>COUNTIFS(Table1[MTN Device],Table1[[#This Row],[MTN Device]],Table1[Customer Churn Status],"Yes")/COUNTIF(Table1[MTN Device],Table1[[#This Row],[MTN Device]])</f>
        <v>0.3122923588039867</v>
      </c>
      <c r="Z714">
        <f>IF(Table1[[#This Row],[Customer Churn Status]]="Yes", 1, 0)</f>
        <v>0</v>
      </c>
      <c r="AA714" t="str">
        <f>IF(Table1[[#This Row],[Reasons for Churn]]= "No reason", "No Reason", "Churned")</f>
        <v>No Reason</v>
      </c>
      <c r="AB714" t="s">
        <v>1083</v>
      </c>
      <c r="AC714">
        <f t="shared" si="11"/>
        <v>35</v>
      </c>
    </row>
    <row r="715" spans="1:29" x14ac:dyDescent="0.25">
      <c r="A715" t="s">
        <v>807</v>
      </c>
      <c r="B715" t="s">
        <v>808</v>
      </c>
      <c r="C715" s="1">
        <v>45689</v>
      </c>
      <c r="D715">
        <v>27</v>
      </c>
      <c r="E715" t="str">
        <f>IF(Table1[[#This Row],[Age]]&lt;=19,"Teenager",
 IF(Table1[[#This Row],[Age]]&lt;=29,"Young Adult",
 IF(Table1[[#This Row],[Age]]&lt;=39,"Adult",
 IF(Table1[[#This Row],[Age]]&lt;=54,"Middle-Aged Adult",
 IF(Table1[[#This Row],[Age]]&lt;=64,"Pre-Retirement",
 "Senior/Retiree")))))</f>
        <v>Young Adult</v>
      </c>
      <c r="F715" t="s">
        <v>45</v>
      </c>
      <c r="G715" t="e">
        <f>VLOOKUP(Table1[[#This Row],[State]],#REF!,2,FALSE)</f>
        <v>#REF!</v>
      </c>
      <c r="H715" t="s">
        <v>41</v>
      </c>
      <c r="I715">
        <f>COUNTIF(A:A,Table1[[#This Row],[Customer ID]])</f>
        <v>1</v>
      </c>
      <c r="J715" t="str">
        <f>IF(Table1[[#This Row],[Device Count]]&gt;1,"Multiple Devices", "Single Device")</f>
        <v>Single Device</v>
      </c>
      <c r="K715" t="s">
        <v>30</v>
      </c>
      <c r="L715" s="26">
        <v>3</v>
      </c>
      <c r="M715" t="s">
        <v>50</v>
      </c>
      <c r="N715">
        <v>6</v>
      </c>
      <c r="O7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15" t="s">
        <v>71</v>
      </c>
      <c r="Q715" s="2">
        <v>14500</v>
      </c>
      <c r="R715">
        <v>10</v>
      </c>
      <c r="S715" s="3">
        <v>145000</v>
      </c>
      <c r="T715" s="3">
        <f>SUMIF(A:A,Table1[[#This Row],[Customer ID]],S:S)</f>
        <v>145000</v>
      </c>
      <c r="U715" s="3" t="str" cm="1">
        <f t="array" ref="U715">_xlfn.SWITCH(TRUE,
Table1[[#This Row],[Total user revenue]]&gt;=1500000,"High-Premium",
Table1[[#This Row],[Total user revenue]]&gt;=500000,"Premium",
Table1[[#This Row],[Total user revenue]]&gt;=100000,"Standard",
"Basic")</f>
        <v>Standard</v>
      </c>
      <c r="V715" s="32">
        <f>SUMIF(A:A,Table1[[#This Row],[Customer ID]],W:W)</f>
        <v>132.32</v>
      </c>
      <c r="W715">
        <v>132.32</v>
      </c>
      <c r="X715" t="s">
        <v>39</v>
      </c>
      <c r="Y715" s="6">
        <f>COUNTIFS(Table1[MTN Device],Table1[[#This Row],[MTN Device]],Table1[Customer Churn Status],"Yes")/COUNTIF(Table1[MTN Device],Table1[[#This Row],[MTN Device]])</f>
        <v>0.26754385964912281</v>
      </c>
      <c r="Z715">
        <f>IF(Table1[[#This Row],[Customer Churn Status]]="Yes", 1, 0)</f>
        <v>0</v>
      </c>
      <c r="AA715" t="str">
        <f>IF(Table1[[#This Row],[Reasons for Churn]]= "No reason", "No Reason", "Churned")</f>
        <v>No Reason</v>
      </c>
      <c r="AB715" t="s">
        <v>1083</v>
      </c>
      <c r="AC715">
        <f t="shared" si="11"/>
        <v>45</v>
      </c>
    </row>
    <row r="716" spans="1:29" x14ac:dyDescent="0.25">
      <c r="A716" t="s">
        <v>809</v>
      </c>
      <c r="B716" t="s">
        <v>810</v>
      </c>
      <c r="C716" s="1">
        <v>45689</v>
      </c>
      <c r="D716">
        <v>29</v>
      </c>
      <c r="E716" t="str">
        <f>IF(Table1[[#This Row],[Age]]&lt;=19,"Teenager",
 IF(Table1[[#This Row],[Age]]&lt;=29,"Young Adult",
 IF(Table1[[#This Row],[Age]]&lt;=39,"Adult",
 IF(Table1[[#This Row],[Age]]&lt;=54,"Middle-Aged Adult",
 IF(Table1[[#This Row],[Age]]&lt;=64,"Pre-Retirement",
 "Senior/Retiree")))))</f>
        <v>Young Adult</v>
      </c>
      <c r="F716" t="s">
        <v>152</v>
      </c>
      <c r="G716" t="e">
        <f>VLOOKUP(Table1[[#This Row],[State]],#REF!,2,FALSE)</f>
        <v>#REF!</v>
      </c>
      <c r="H716" t="s">
        <v>20</v>
      </c>
      <c r="I716">
        <f>COUNTIF(A:A,Table1[[#This Row],[Customer ID]])</f>
        <v>1</v>
      </c>
      <c r="J716" t="str">
        <f>IF(Table1[[#This Row],[Device Count]]&gt;1,"Multiple Devices", "Single Device")</f>
        <v>Single Device</v>
      </c>
      <c r="K716" t="s">
        <v>30</v>
      </c>
      <c r="L716" s="26">
        <v>2</v>
      </c>
      <c r="M716" t="s">
        <v>22</v>
      </c>
      <c r="N716">
        <v>6</v>
      </c>
      <c r="O7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16" t="s">
        <v>23</v>
      </c>
      <c r="Q716" s="2">
        <v>35000</v>
      </c>
      <c r="R716">
        <v>18</v>
      </c>
      <c r="S716" s="3">
        <v>630000</v>
      </c>
      <c r="T716" s="3">
        <f>SUMIF(A:A,Table1[[#This Row],[Customer ID]],S:S)</f>
        <v>630000</v>
      </c>
      <c r="U716" s="3" t="str" cm="1">
        <f t="array" ref="U716">_xlfn.SWITCH(TRUE,
Table1[[#This Row],[Total user revenue]]&gt;=1500000,"High-Premium",
Table1[[#This Row],[Total user revenue]]&gt;=500000,"Premium",
Table1[[#This Row],[Total user revenue]]&gt;=100000,"Standard",
"Basic")</f>
        <v>Premium</v>
      </c>
      <c r="V716" s="32">
        <f>SUMIF(A:A,Table1[[#This Row],[Customer ID]],W:W)</f>
        <v>78.06</v>
      </c>
      <c r="W716">
        <v>78.06</v>
      </c>
      <c r="X716" t="s">
        <v>24</v>
      </c>
      <c r="Y716" s="6">
        <f>COUNTIFS(Table1[MTN Device],Table1[[#This Row],[MTN Device]],Table1[Customer Churn Status],"Yes")/COUNTIF(Table1[MTN Device],Table1[[#This Row],[MTN Device]])</f>
        <v>0.30092592592592593</v>
      </c>
      <c r="Z716">
        <f>IF(Table1[[#This Row],[Customer Churn Status]]="Yes", 1, 0)</f>
        <v>1</v>
      </c>
      <c r="AA716" t="str">
        <f>IF(Table1[[#This Row],[Reasons for Churn]]= "No reason", "No Reason", "Churned")</f>
        <v>Churned</v>
      </c>
      <c r="AB716" t="s">
        <v>265</v>
      </c>
      <c r="AC716">
        <f t="shared" si="11"/>
        <v>65</v>
      </c>
    </row>
    <row r="717" spans="1:29" x14ac:dyDescent="0.25">
      <c r="A717" t="s">
        <v>811</v>
      </c>
      <c r="B717" t="s">
        <v>812</v>
      </c>
      <c r="C717" s="1">
        <v>45658</v>
      </c>
      <c r="D717">
        <v>79</v>
      </c>
      <c r="E717" t="str">
        <f>IF(Table1[[#This Row],[Age]]&lt;=19,"Teenager",
 IF(Table1[[#This Row],[Age]]&lt;=29,"Young Adult",
 IF(Table1[[#This Row],[Age]]&lt;=39,"Adult",
 IF(Table1[[#This Row],[Age]]&lt;=54,"Middle-Aged Adult",
 IF(Table1[[#This Row],[Age]]&lt;=64,"Pre-Retirement",
 "Senior/Retiree")))))</f>
        <v>Senior/Retiree</v>
      </c>
      <c r="F717" t="s">
        <v>86</v>
      </c>
      <c r="G717" t="e">
        <f>VLOOKUP(Table1[[#This Row],[State]],#REF!,2,FALSE)</f>
        <v>#REF!</v>
      </c>
      <c r="H717" t="s">
        <v>41</v>
      </c>
      <c r="I717">
        <f>COUNTIF(A:A,Table1[[#This Row],[Customer ID]])</f>
        <v>3</v>
      </c>
      <c r="J717" t="str">
        <f>IF(Table1[[#This Row],[Device Count]]&gt;1,"Multiple Devices", "Single Device")</f>
        <v>Multiple Devices</v>
      </c>
      <c r="K717" t="s">
        <v>30</v>
      </c>
      <c r="L717" s="26">
        <v>3</v>
      </c>
      <c r="M717" t="s">
        <v>50</v>
      </c>
      <c r="N717">
        <v>2</v>
      </c>
      <c r="O7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17" t="s">
        <v>38</v>
      </c>
      <c r="Q717" s="2">
        <v>20000</v>
      </c>
      <c r="R717">
        <v>17</v>
      </c>
      <c r="S717" s="3">
        <v>340000</v>
      </c>
      <c r="T717" s="3">
        <f>SUMIF(A:A,Table1[[#This Row],[Customer ID]],S:S)</f>
        <v>974800</v>
      </c>
      <c r="U717" s="3" t="str" cm="1">
        <f t="array" ref="U717">_xlfn.SWITCH(TRUE,
Table1[[#This Row],[Total user revenue]]&gt;=1500000,"High-Premium",
Table1[[#This Row],[Total user revenue]]&gt;=500000,"Premium",
Table1[[#This Row],[Total user revenue]]&gt;=100000,"Standard",
"Basic")</f>
        <v>Premium</v>
      </c>
      <c r="V717" s="32">
        <f>SUMIF(A:A,Table1[[#This Row],[Customer ID]],W:W)</f>
        <v>497.91000000000008</v>
      </c>
      <c r="W717">
        <v>161.52000000000001</v>
      </c>
      <c r="X717" t="s">
        <v>24</v>
      </c>
      <c r="Y717" s="6">
        <f>COUNTIFS(Table1[MTN Device],Table1[[#This Row],[MTN Device]],Table1[Customer Churn Status],"Yes")/COUNTIF(Table1[MTN Device],Table1[[#This Row],[MTN Device]])</f>
        <v>0.26754385964912281</v>
      </c>
      <c r="Z717">
        <f>IF(Table1[[#This Row],[Customer Churn Status]]="Yes", 1, 0)</f>
        <v>1</v>
      </c>
      <c r="AA717" t="str">
        <f>IF(Table1[[#This Row],[Reasons for Churn]]= "No reason", "No Reason", "Churned")</f>
        <v>Churned</v>
      </c>
      <c r="AB717" t="s">
        <v>32</v>
      </c>
      <c r="AC717">
        <f t="shared" si="11"/>
        <v>70</v>
      </c>
    </row>
    <row r="718" spans="1:29" x14ac:dyDescent="0.25">
      <c r="A718" t="s">
        <v>811</v>
      </c>
      <c r="B718" t="s">
        <v>812</v>
      </c>
      <c r="C718" s="1">
        <v>45658</v>
      </c>
      <c r="D718">
        <v>79</v>
      </c>
      <c r="E718" t="str">
        <f>IF(Table1[[#This Row],[Age]]&lt;=19,"Teenager",
 IF(Table1[[#This Row],[Age]]&lt;=29,"Young Adult",
 IF(Table1[[#This Row],[Age]]&lt;=39,"Adult",
 IF(Table1[[#This Row],[Age]]&lt;=54,"Middle-Aged Adult",
 IF(Table1[[#This Row],[Age]]&lt;=64,"Pre-Retirement",
 "Senior/Retiree")))))</f>
        <v>Senior/Retiree</v>
      </c>
      <c r="F718" t="s">
        <v>86</v>
      </c>
      <c r="G718" t="e">
        <f>VLOOKUP(Table1[[#This Row],[State]],#REF!,2,FALSE)</f>
        <v>#REF!</v>
      </c>
      <c r="H718" t="s">
        <v>20</v>
      </c>
      <c r="I718">
        <f>COUNTIF(A:A,Table1[[#This Row],[Customer ID]])</f>
        <v>3</v>
      </c>
      <c r="J718" t="str">
        <f>IF(Table1[[#This Row],[Device Count]]&gt;1,"Multiple Devices", "Single Device")</f>
        <v>Multiple Devices</v>
      </c>
      <c r="K718" t="s">
        <v>30</v>
      </c>
      <c r="L718" s="26">
        <v>3</v>
      </c>
      <c r="M718" t="s">
        <v>50</v>
      </c>
      <c r="N718">
        <v>2</v>
      </c>
      <c r="O7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18" t="s">
        <v>23</v>
      </c>
      <c r="Q718" s="2">
        <v>35000</v>
      </c>
      <c r="R718">
        <v>18</v>
      </c>
      <c r="S718" s="3">
        <v>630000</v>
      </c>
      <c r="T718" s="3">
        <f>SUMIF(A:A,Table1[[#This Row],[Customer ID]],S:S)</f>
        <v>974800</v>
      </c>
      <c r="U718" s="3" t="str" cm="1">
        <f t="array" ref="U718">_xlfn.SWITCH(TRUE,
Table1[[#This Row],[Total user revenue]]&gt;=1500000,"High-Premium",
Table1[[#This Row],[Total user revenue]]&gt;=500000,"Premium",
Table1[[#This Row],[Total user revenue]]&gt;=100000,"Standard",
"Basic")</f>
        <v>Premium</v>
      </c>
      <c r="V718" s="32">
        <f>SUMIF(A:A,Table1[[#This Row],[Customer ID]],W:W)</f>
        <v>497.91000000000008</v>
      </c>
      <c r="W718">
        <v>188.05</v>
      </c>
      <c r="X718" t="s">
        <v>24</v>
      </c>
      <c r="Y718" s="6">
        <f>COUNTIFS(Table1[MTN Device],Table1[[#This Row],[MTN Device]],Table1[Customer Churn Status],"Yes")/COUNTIF(Table1[MTN Device],Table1[[#This Row],[MTN Device]])</f>
        <v>0.30092592592592593</v>
      </c>
      <c r="Z718">
        <f>IF(Table1[[#This Row],[Customer Churn Status]]="Yes", 1, 0)</f>
        <v>1</v>
      </c>
      <c r="AA718" t="str">
        <f>IF(Table1[[#This Row],[Reasons for Churn]]= "No reason", "No Reason", "Churned")</f>
        <v>Churned</v>
      </c>
      <c r="AB718" t="s">
        <v>32</v>
      </c>
      <c r="AC718">
        <f t="shared" si="11"/>
        <v>70</v>
      </c>
    </row>
    <row r="719" spans="1:29" x14ac:dyDescent="0.25">
      <c r="A719" t="s">
        <v>811</v>
      </c>
      <c r="B719" t="s">
        <v>812</v>
      </c>
      <c r="C719" s="1">
        <v>45658</v>
      </c>
      <c r="D719">
        <v>79</v>
      </c>
      <c r="E719" t="str">
        <f>IF(Table1[[#This Row],[Age]]&lt;=19,"Teenager",
 IF(Table1[[#This Row],[Age]]&lt;=29,"Young Adult",
 IF(Table1[[#This Row],[Age]]&lt;=39,"Adult",
 IF(Table1[[#This Row],[Age]]&lt;=54,"Middle-Aged Adult",
 IF(Table1[[#This Row],[Age]]&lt;=64,"Pre-Retirement",
 "Senior/Retiree")))))</f>
        <v>Senior/Retiree</v>
      </c>
      <c r="F719" t="s">
        <v>86</v>
      </c>
      <c r="G719" t="e">
        <f>VLOOKUP(Table1[[#This Row],[State]],#REF!,2,FALSE)</f>
        <v>#REF!</v>
      </c>
      <c r="H719" t="s">
        <v>29</v>
      </c>
      <c r="I719">
        <f>COUNTIF(A:A,Table1[[#This Row],[Customer ID]])</f>
        <v>3</v>
      </c>
      <c r="J719" t="str">
        <f>IF(Table1[[#This Row],[Device Count]]&gt;1,"Multiple Devices", "Single Device")</f>
        <v>Multiple Devices</v>
      </c>
      <c r="K719" t="s">
        <v>30</v>
      </c>
      <c r="L719" s="26">
        <v>3</v>
      </c>
      <c r="M719" t="s">
        <v>50</v>
      </c>
      <c r="N719">
        <v>2</v>
      </c>
      <c r="O7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19" t="s">
        <v>164</v>
      </c>
      <c r="Q719" s="2">
        <v>600</v>
      </c>
      <c r="R719">
        <v>8</v>
      </c>
      <c r="S719" s="3">
        <v>4800</v>
      </c>
      <c r="T719" s="3">
        <f>SUMIF(A:A,Table1[[#This Row],[Customer ID]],S:S)</f>
        <v>974800</v>
      </c>
      <c r="U719" s="3" t="str" cm="1">
        <f t="array" ref="U719">_xlfn.SWITCH(TRUE,
Table1[[#This Row],[Total user revenue]]&gt;=1500000,"High-Premium",
Table1[[#This Row],[Total user revenue]]&gt;=500000,"Premium",
Table1[[#This Row],[Total user revenue]]&gt;=100000,"Standard",
"Basic")</f>
        <v>Premium</v>
      </c>
      <c r="V719" s="32">
        <f>SUMIF(A:A,Table1[[#This Row],[Customer ID]],W:W)</f>
        <v>497.91000000000008</v>
      </c>
      <c r="W719">
        <v>148.34</v>
      </c>
      <c r="X719" t="s">
        <v>24</v>
      </c>
      <c r="Y719" s="6">
        <f>COUNTIFS(Table1[MTN Device],Table1[[#This Row],[MTN Device]],Table1[Customer Churn Status],"Yes")/COUNTIF(Table1[MTN Device],Table1[[#This Row],[MTN Device]])</f>
        <v>0.3122923588039867</v>
      </c>
      <c r="Z719">
        <f>IF(Table1[[#This Row],[Customer Churn Status]]="Yes", 1, 0)</f>
        <v>1</v>
      </c>
      <c r="AA719" t="str">
        <f>IF(Table1[[#This Row],[Reasons for Churn]]= "No reason", "No Reason", "Churned")</f>
        <v>Churned</v>
      </c>
      <c r="AB719" t="s">
        <v>32</v>
      </c>
      <c r="AC719">
        <f t="shared" si="11"/>
        <v>70</v>
      </c>
    </row>
    <row r="720" spans="1:29" x14ac:dyDescent="0.25">
      <c r="A720" t="s">
        <v>813</v>
      </c>
      <c r="B720" t="s">
        <v>814</v>
      </c>
      <c r="C720" s="1">
        <v>45658</v>
      </c>
      <c r="D720">
        <v>20</v>
      </c>
      <c r="E720" t="str">
        <f>IF(Table1[[#This Row],[Age]]&lt;=19,"Teenager",
 IF(Table1[[#This Row],[Age]]&lt;=29,"Young Adult",
 IF(Table1[[#This Row],[Age]]&lt;=39,"Adult",
 IF(Table1[[#This Row],[Age]]&lt;=54,"Middle-Aged Adult",
 IF(Table1[[#This Row],[Age]]&lt;=64,"Pre-Retirement",
 "Senior/Retiree")))))</f>
        <v>Young Adult</v>
      </c>
      <c r="F720" t="s">
        <v>54</v>
      </c>
      <c r="G720" t="e">
        <f>VLOOKUP(Table1[[#This Row],[State]],#REF!,2,FALSE)</f>
        <v>#REF!</v>
      </c>
      <c r="H720" t="s">
        <v>41</v>
      </c>
      <c r="I720">
        <f>COUNTIF(A:A,Table1[[#This Row],[Customer ID]])</f>
        <v>3</v>
      </c>
      <c r="J720" t="str">
        <f>IF(Table1[[#This Row],[Device Count]]&gt;1,"Multiple Devices", "Single Device")</f>
        <v>Multiple Devices</v>
      </c>
      <c r="K720" t="s">
        <v>30</v>
      </c>
      <c r="L720" s="26">
        <v>4</v>
      </c>
      <c r="M720" t="s">
        <v>114</v>
      </c>
      <c r="N720">
        <v>42</v>
      </c>
      <c r="O7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20" t="s">
        <v>42</v>
      </c>
      <c r="Q720" s="2">
        <v>9000</v>
      </c>
      <c r="R720">
        <v>2</v>
      </c>
      <c r="S720" s="3">
        <v>18000</v>
      </c>
      <c r="T720" s="3">
        <f>SUMIF(A:A,Table1[[#This Row],[Customer ID]],S:S)</f>
        <v>2870000</v>
      </c>
      <c r="U720" s="3" t="str" cm="1">
        <f t="array" ref="U720">_xlfn.SWITCH(TRUE,
Table1[[#This Row],[Total user revenue]]&gt;=1500000,"High-Premium",
Table1[[#This Row],[Total user revenue]]&gt;=500000,"Premium",
Table1[[#This Row],[Total user revenue]]&gt;=100000,"Standard",
"Basic")</f>
        <v>High-Premium</v>
      </c>
      <c r="V720" s="32">
        <f>SUMIF(A:A,Table1[[#This Row],[Customer ID]],W:W)</f>
        <v>321.54000000000002</v>
      </c>
      <c r="W720">
        <v>34.86</v>
      </c>
      <c r="X720" t="s">
        <v>39</v>
      </c>
      <c r="Y720" s="6">
        <f>COUNTIFS(Table1[MTN Device],Table1[[#This Row],[MTN Device]],Table1[Customer Churn Status],"Yes")/COUNTIF(Table1[MTN Device],Table1[[#This Row],[MTN Device]])</f>
        <v>0.26754385964912281</v>
      </c>
      <c r="Z720">
        <f>IF(Table1[[#This Row],[Customer Churn Status]]="Yes", 1, 0)</f>
        <v>0</v>
      </c>
      <c r="AA720" t="str">
        <f>IF(Table1[[#This Row],[Reasons for Churn]]= "No reason", "No Reason", "Churned")</f>
        <v>No Reason</v>
      </c>
      <c r="AB720" t="s">
        <v>1083</v>
      </c>
      <c r="AC720">
        <f t="shared" si="11"/>
        <v>35</v>
      </c>
    </row>
    <row r="721" spans="1:29" x14ac:dyDescent="0.25">
      <c r="A721" t="s">
        <v>813</v>
      </c>
      <c r="B721" t="s">
        <v>814</v>
      </c>
      <c r="C721" s="1">
        <v>45658</v>
      </c>
      <c r="D721">
        <v>20</v>
      </c>
      <c r="E721" t="str">
        <f>IF(Table1[[#This Row],[Age]]&lt;=19,"Teenager",
 IF(Table1[[#This Row],[Age]]&lt;=29,"Young Adult",
 IF(Table1[[#This Row],[Age]]&lt;=39,"Adult",
 IF(Table1[[#This Row],[Age]]&lt;=54,"Middle-Aged Adult",
 IF(Table1[[#This Row],[Age]]&lt;=64,"Pre-Retirement",
 "Senior/Retiree")))))</f>
        <v>Young Adult</v>
      </c>
      <c r="F721" t="s">
        <v>54</v>
      </c>
      <c r="G721" t="e">
        <f>VLOOKUP(Table1[[#This Row],[State]],#REF!,2,FALSE)</f>
        <v>#REF!</v>
      </c>
      <c r="H721" t="s">
        <v>29</v>
      </c>
      <c r="I721">
        <f>COUNTIF(A:A,Table1[[#This Row],[Customer ID]])</f>
        <v>3</v>
      </c>
      <c r="J721" t="str">
        <f>IF(Table1[[#This Row],[Device Count]]&gt;1,"Multiple Devices", "Single Device")</f>
        <v>Multiple Devices</v>
      </c>
      <c r="K721" t="s">
        <v>30</v>
      </c>
      <c r="L721" s="26">
        <v>4</v>
      </c>
      <c r="M721" t="s">
        <v>114</v>
      </c>
      <c r="N721">
        <v>42</v>
      </c>
      <c r="O7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21" t="s">
        <v>40</v>
      </c>
      <c r="Q721" s="2">
        <v>500</v>
      </c>
      <c r="R721">
        <v>4</v>
      </c>
      <c r="S721" s="3">
        <v>2000</v>
      </c>
      <c r="T721" s="3">
        <f>SUMIF(A:A,Table1[[#This Row],[Customer ID]],S:S)</f>
        <v>2870000</v>
      </c>
      <c r="U721" s="3" t="str" cm="1">
        <f t="array" ref="U721">_xlfn.SWITCH(TRUE,
Table1[[#This Row],[Total user revenue]]&gt;=1500000,"High-Premium",
Table1[[#This Row],[Total user revenue]]&gt;=500000,"Premium",
Table1[[#This Row],[Total user revenue]]&gt;=100000,"Standard",
"Basic")</f>
        <v>High-Premium</v>
      </c>
      <c r="V721" s="32">
        <f>SUMIF(A:A,Table1[[#This Row],[Customer ID]],W:W)</f>
        <v>321.54000000000002</v>
      </c>
      <c r="W721">
        <v>164.24</v>
      </c>
      <c r="X721" t="s">
        <v>39</v>
      </c>
      <c r="Y721" s="6">
        <f>COUNTIFS(Table1[MTN Device],Table1[[#This Row],[MTN Device]],Table1[Customer Churn Status],"Yes")/COUNTIF(Table1[MTN Device],Table1[[#This Row],[MTN Device]])</f>
        <v>0.3122923588039867</v>
      </c>
      <c r="Z721">
        <f>IF(Table1[[#This Row],[Customer Churn Status]]="Yes", 1, 0)</f>
        <v>0</v>
      </c>
      <c r="AA721" t="str">
        <f>IF(Table1[[#This Row],[Reasons for Churn]]= "No reason", "No Reason", "Churned")</f>
        <v>No Reason</v>
      </c>
      <c r="AB721" t="s">
        <v>1083</v>
      </c>
      <c r="AC721">
        <f t="shared" si="11"/>
        <v>35</v>
      </c>
    </row>
    <row r="722" spans="1:29" x14ac:dyDescent="0.25">
      <c r="A722" t="s">
        <v>813</v>
      </c>
      <c r="B722" t="s">
        <v>814</v>
      </c>
      <c r="C722" s="1">
        <v>45658</v>
      </c>
      <c r="D722">
        <v>20</v>
      </c>
      <c r="E722" t="str">
        <f>IF(Table1[[#This Row],[Age]]&lt;=19,"Teenager",
 IF(Table1[[#This Row],[Age]]&lt;=29,"Young Adult",
 IF(Table1[[#This Row],[Age]]&lt;=39,"Adult",
 IF(Table1[[#This Row],[Age]]&lt;=54,"Middle-Aged Adult",
 IF(Table1[[#This Row],[Age]]&lt;=64,"Pre-Retirement",
 "Senior/Retiree")))))</f>
        <v>Young Adult</v>
      </c>
      <c r="F722" t="s">
        <v>54</v>
      </c>
      <c r="G722" t="e">
        <f>VLOOKUP(Table1[[#This Row],[State]],#REF!,2,FALSE)</f>
        <v>#REF!</v>
      </c>
      <c r="H722" t="s">
        <v>36</v>
      </c>
      <c r="I722">
        <f>COUNTIF(A:A,Table1[[#This Row],[Customer ID]])</f>
        <v>3</v>
      </c>
      <c r="J722" t="str">
        <f>IF(Table1[[#This Row],[Device Count]]&gt;1,"Multiple Devices", "Single Device")</f>
        <v>Multiple Devices</v>
      </c>
      <c r="K722" t="s">
        <v>30</v>
      </c>
      <c r="L722" s="26">
        <v>4</v>
      </c>
      <c r="M722" t="s">
        <v>114</v>
      </c>
      <c r="N722">
        <v>42</v>
      </c>
      <c r="O7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22" t="s">
        <v>57</v>
      </c>
      <c r="Q722" s="2">
        <v>150000</v>
      </c>
      <c r="R722">
        <v>19</v>
      </c>
      <c r="S722" s="3">
        <v>2850000</v>
      </c>
      <c r="T722" s="3">
        <f>SUMIF(A:A,Table1[[#This Row],[Customer ID]],S:S)</f>
        <v>2870000</v>
      </c>
      <c r="U722" s="3" t="str" cm="1">
        <f t="array" ref="U722">_xlfn.SWITCH(TRUE,
Table1[[#This Row],[Total user revenue]]&gt;=1500000,"High-Premium",
Table1[[#This Row],[Total user revenue]]&gt;=500000,"Premium",
Table1[[#This Row],[Total user revenue]]&gt;=100000,"Standard",
"Basic")</f>
        <v>High-Premium</v>
      </c>
      <c r="V722" s="32">
        <f>SUMIF(A:A,Table1[[#This Row],[Customer ID]],W:W)</f>
        <v>321.54000000000002</v>
      </c>
      <c r="W722">
        <v>122.44</v>
      </c>
      <c r="X722" t="s">
        <v>39</v>
      </c>
      <c r="Y722" s="6">
        <f>COUNTIFS(Table1[MTN Device],Table1[[#This Row],[MTN Device]],Table1[Customer Churn Status],"Yes")/COUNTIF(Table1[MTN Device],Table1[[#This Row],[MTN Device]])</f>
        <v>0.27947598253275108</v>
      </c>
      <c r="Z722">
        <f>IF(Table1[[#This Row],[Customer Churn Status]]="Yes", 1, 0)</f>
        <v>0</v>
      </c>
      <c r="AA722" t="str">
        <f>IF(Table1[[#This Row],[Reasons for Churn]]= "No reason", "No Reason", "Churned")</f>
        <v>No Reason</v>
      </c>
      <c r="AB722" t="s">
        <v>1083</v>
      </c>
      <c r="AC722">
        <f t="shared" si="11"/>
        <v>35</v>
      </c>
    </row>
    <row r="723" spans="1:29" x14ac:dyDescent="0.25">
      <c r="A723" t="s">
        <v>815</v>
      </c>
      <c r="B723" t="s">
        <v>816</v>
      </c>
      <c r="C723" s="1">
        <v>45689</v>
      </c>
      <c r="D723">
        <v>29</v>
      </c>
      <c r="E723" t="str">
        <f>IF(Table1[[#This Row],[Age]]&lt;=19,"Teenager",
 IF(Table1[[#This Row],[Age]]&lt;=29,"Young Adult",
 IF(Table1[[#This Row],[Age]]&lt;=39,"Adult",
 IF(Table1[[#This Row],[Age]]&lt;=54,"Middle-Aged Adult",
 IF(Table1[[#This Row],[Age]]&lt;=64,"Pre-Retirement",
 "Senior/Retiree")))))</f>
        <v>Young Adult</v>
      </c>
      <c r="F723" t="s">
        <v>176</v>
      </c>
      <c r="G723" t="e">
        <f>VLOOKUP(Table1[[#This Row],[State]],#REF!,2,FALSE)</f>
        <v>#REF!</v>
      </c>
      <c r="H723" t="s">
        <v>36</v>
      </c>
      <c r="I723">
        <f>COUNTIF(A:A,Table1[[#This Row],[Customer ID]])</f>
        <v>2</v>
      </c>
      <c r="J723" t="str">
        <f>IF(Table1[[#This Row],[Device Count]]&gt;1,"Multiple Devices", "Single Device")</f>
        <v>Multiple Devices</v>
      </c>
      <c r="K723" t="s">
        <v>30</v>
      </c>
      <c r="L723" s="26">
        <v>1</v>
      </c>
      <c r="M723" t="s">
        <v>37</v>
      </c>
      <c r="N723">
        <v>39</v>
      </c>
      <c r="O7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23" t="s">
        <v>105</v>
      </c>
      <c r="Q723" s="2">
        <v>75000</v>
      </c>
      <c r="R723">
        <v>19</v>
      </c>
      <c r="S723" s="3">
        <v>1425000</v>
      </c>
      <c r="T723" s="3">
        <f>SUMIF(A:A,Table1[[#This Row],[Customer ID]],S:S)</f>
        <v>1470500</v>
      </c>
      <c r="U723" s="3" t="str" cm="1">
        <f t="array" ref="U723">_xlfn.SWITCH(TRUE,
Table1[[#This Row],[Total user revenue]]&gt;=1500000,"High-Premium",
Table1[[#This Row],[Total user revenue]]&gt;=500000,"Premium",
Table1[[#This Row],[Total user revenue]]&gt;=100000,"Standard",
"Basic")</f>
        <v>Premium</v>
      </c>
      <c r="V723" s="32">
        <f>SUMIF(A:A,Table1[[#This Row],[Customer ID]],W:W)</f>
        <v>93.080000000000013</v>
      </c>
      <c r="W723">
        <v>65.180000000000007</v>
      </c>
      <c r="X723" t="s">
        <v>39</v>
      </c>
      <c r="Y723" s="6">
        <f>COUNTIFS(Table1[MTN Device],Table1[[#This Row],[MTN Device]],Table1[Customer Churn Status],"Yes")/COUNTIF(Table1[MTN Device],Table1[[#This Row],[MTN Device]])</f>
        <v>0.27947598253275108</v>
      </c>
      <c r="Z723">
        <f>IF(Table1[[#This Row],[Customer Churn Status]]="Yes", 1, 0)</f>
        <v>0</v>
      </c>
      <c r="AA723" t="str">
        <f>IF(Table1[[#This Row],[Reasons for Churn]]= "No reason", "No Reason", "Churned")</f>
        <v>No Reason</v>
      </c>
      <c r="AB723" t="s">
        <v>1083</v>
      </c>
      <c r="AC723">
        <f t="shared" si="11"/>
        <v>60</v>
      </c>
    </row>
    <row r="724" spans="1:29" x14ac:dyDescent="0.25">
      <c r="A724" t="s">
        <v>815</v>
      </c>
      <c r="B724" t="s">
        <v>816</v>
      </c>
      <c r="C724" s="1">
        <v>45689</v>
      </c>
      <c r="D724">
        <v>29</v>
      </c>
      <c r="E724" t="str">
        <f>IF(Table1[[#This Row],[Age]]&lt;=19,"Teenager",
 IF(Table1[[#This Row],[Age]]&lt;=29,"Young Adult",
 IF(Table1[[#This Row],[Age]]&lt;=39,"Adult",
 IF(Table1[[#This Row],[Age]]&lt;=54,"Middle-Aged Adult",
 IF(Table1[[#This Row],[Age]]&lt;=64,"Pre-Retirement",
 "Senior/Retiree")))))</f>
        <v>Young Adult</v>
      </c>
      <c r="F724" t="s">
        <v>176</v>
      </c>
      <c r="G724" t="e">
        <f>VLOOKUP(Table1[[#This Row],[State]],#REF!,2,FALSE)</f>
        <v>#REF!</v>
      </c>
      <c r="H724" t="s">
        <v>29</v>
      </c>
      <c r="I724">
        <f>COUNTIF(A:A,Table1[[#This Row],[Customer ID]])</f>
        <v>2</v>
      </c>
      <c r="J724" t="str">
        <f>IF(Table1[[#This Row],[Device Count]]&gt;1,"Multiple Devices", "Single Device")</f>
        <v>Multiple Devices</v>
      </c>
      <c r="K724" t="s">
        <v>30</v>
      </c>
      <c r="L724" s="26">
        <v>1</v>
      </c>
      <c r="M724" t="s">
        <v>37</v>
      </c>
      <c r="N724">
        <v>39</v>
      </c>
      <c r="O7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24" t="s">
        <v>193</v>
      </c>
      <c r="Q724" s="2">
        <v>6500</v>
      </c>
      <c r="R724">
        <v>7</v>
      </c>
      <c r="S724" s="3">
        <v>45500</v>
      </c>
      <c r="T724" s="3">
        <f>SUMIF(A:A,Table1[[#This Row],[Customer ID]],S:S)</f>
        <v>1470500</v>
      </c>
      <c r="U724" s="3" t="str" cm="1">
        <f t="array" ref="U724">_xlfn.SWITCH(TRUE,
Table1[[#This Row],[Total user revenue]]&gt;=1500000,"High-Premium",
Table1[[#This Row],[Total user revenue]]&gt;=500000,"Premium",
Table1[[#This Row],[Total user revenue]]&gt;=100000,"Standard",
"Basic")</f>
        <v>Premium</v>
      </c>
      <c r="V724" s="32">
        <f>SUMIF(A:A,Table1[[#This Row],[Customer ID]],W:W)</f>
        <v>93.080000000000013</v>
      </c>
      <c r="W724">
        <v>27.9</v>
      </c>
      <c r="X724" t="s">
        <v>39</v>
      </c>
      <c r="Y724" s="6">
        <f>COUNTIFS(Table1[MTN Device],Table1[[#This Row],[MTN Device]],Table1[Customer Churn Status],"Yes")/COUNTIF(Table1[MTN Device],Table1[[#This Row],[MTN Device]])</f>
        <v>0.3122923588039867</v>
      </c>
      <c r="Z724">
        <f>IF(Table1[[#This Row],[Customer Churn Status]]="Yes", 1, 0)</f>
        <v>0</v>
      </c>
      <c r="AA724" t="str">
        <f>IF(Table1[[#This Row],[Reasons for Churn]]= "No reason", "No Reason", "Churned")</f>
        <v>No Reason</v>
      </c>
      <c r="AB724" t="s">
        <v>1083</v>
      </c>
      <c r="AC724">
        <f t="shared" si="11"/>
        <v>60</v>
      </c>
    </row>
    <row r="725" spans="1:29" x14ac:dyDescent="0.25">
      <c r="A725" t="s">
        <v>817</v>
      </c>
      <c r="B725" t="s">
        <v>818</v>
      </c>
      <c r="C725" s="1">
        <v>45717</v>
      </c>
      <c r="D725">
        <v>38</v>
      </c>
      <c r="E725" t="str">
        <f>IF(Table1[[#This Row],[Age]]&lt;=19,"Teenager",
 IF(Table1[[#This Row],[Age]]&lt;=29,"Young Adult",
 IF(Table1[[#This Row],[Age]]&lt;=39,"Adult",
 IF(Table1[[#This Row],[Age]]&lt;=54,"Middle-Aged Adult",
 IF(Table1[[#This Row],[Age]]&lt;=64,"Pre-Retirement",
 "Senior/Retiree")))))</f>
        <v>Adult</v>
      </c>
      <c r="F725" t="s">
        <v>157</v>
      </c>
      <c r="G725" t="e">
        <f>VLOOKUP(Table1[[#This Row],[State]],#REF!,2,FALSE)</f>
        <v>#REF!</v>
      </c>
      <c r="H725" t="s">
        <v>36</v>
      </c>
      <c r="I725">
        <f>COUNTIF(A:A,Table1[[#This Row],[Customer ID]])</f>
        <v>1</v>
      </c>
      <c r="J725" t="str">
        <f>IF(Table1[[#This Row],[Device Count]]&gt;1,"Multiple Devices", "Single Device")</f>
        <v>Single Device</v>
      </c>
      <c r="K725" t="s">
        <v>21</v>
      </c>
      <c r="L725" s="26">
        <v>2</v>
      </c>
      <c r="M725" t="s">
        <v>22</v>
      </c>
      <c r="N725">
        <v>8</v>
      </c>
      <c r="O7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25" t="s">
        <v>65</v>
      </c>
      <c r="Q725" s="2">
        <v>30000</v>
      </c>
      <c r="R725">
        <v>19</v>
      </c>
      <c r="S725" s="3">
        <v>570000</v>
      </c>
      <c r="T725" s="3">
        <f>SUMIF(A:A,Table1[[#This Row],[Customer ID]],S:S)</f>
        <v>570000</v>
      </c>
      <c r="U725" s="3" t="str" cm="1">
        <f t="array" ref="U725">_xlfn.SWITCH(TRUE,
Table1[[#This Row],[Total user revenue]]&gt;=1500000,"High-Premium",
Table1[[#This Row],[Total user revenue]]&gt;=500000,"Premium",
Table1[[#This Row],[Total user revenue]]&gt;=100000,"Standard",
"Basic")</f>
        <v>Premium</v>
      </c>
      <c r="V725" s="32">
        <f>SUMIF(A:A,Table1[[#This Row],[Customer ID]],W:W)</f>
        <v>88.01</v>
      </c>
      <c r="W725">
        <v>88.01</v>
      </c>
      <c r="X725" t="s">
        <v>39</v>
      </c>
      <c r="Y725" s="6">
        <f>COUNTIFS(Table1[MTN Device],Table1[[#This Row],[MTN Device]],Table1[Customer Churn Status],"Yes")/COUNTIF(Table1[MTN Device],Table1[[#This Row],[MTN Device]])</f>
        <v>0.27947598253275108</v>
      </c>
      <c r="Z725">
        <f>IF(Table1[[#This Row],[Customer Churn Status]]="Yes", 1, 0)</f>
        <v>0</v>
      </c>
      <c r="AA725" t="str">
        <f>IF(Table1[[#This Row],[Reasons for Churn]]= "No reason", "No Reason", "Churned")</f>
        <v>No Reason</v>
      </c>
      <c r="AB725" t="s">
        <v>1083</v>
      </c>
      <c r="AC725">
        <f t="shared" si="11"/>
        <v>65</v>
      </c>
    </row>
    <row r="726" spans="1:29" x14ac:dyDescent="0.25">
      <c r="A726" t="s">
        <v>819</v>
      </c>
      <c r="B726" t="s">
        <v>820</v>
      </c>
      <c r="C726" s="1">
        <v>45689</v>
      </c>
      <c r="D726">
        <v>33</v>
      </c>
      <c r="E726" t="str">
        <f>IF(Table1[[#This Row],[Age]]&lt;=19,"Teenager",
 IF(Table1[[#This Row],[Age]]&lt;=29,"Young Adult",
 IF(Table1[[#This Row],[Age]]&lt;=39,"Adult",
 IF(Table1[[#This Row],[Age]]&lt;=54,"Middle-Aged Adult",
 IF(Table1[[#This Row],[Age]]&lt;=64,"Pre-Retirement",
 "Senior/Retiree")))))</f>
        <v>Adult</v>
      </c>
      <c r="F726" t="s">
        <v>95</v>
      </c>
      <c r="G726" t="e">
        <f>VLOOKUP(Table1[[#This Row],[State]],#REF!,2,FALSE)</f>
        <v>#REF!</v>
      </c>
      <c r="H726" t="s">
        <v>41</v>
      </c>
      <c r="I726">
        <f>COUNTIF(A:A,Table1[[#This Row],[Customer ID]])</f>
        <v>1</v>
      </c>
      <c r="J726" t="str">
        <f>IF(Table1[[#This Row],[Device Count]]&gt;1,"Multiple Devices", "Single Device")</f>
        <v>Single Device</v>
      </c>
      <c r="K726" t="s">
        <v>30</v>
      </c>
      <c r="L726" s="26">
        <v>1</v>
      </c>
      <c r="M726" t="s">
        <v>37</v>
      </c>
      <c r="N726">
        <v>50</v>
      </c>
      <c r="O7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26" t="s">
        <v>42</v>
      </c>
      <c r="Q726" s="2">
        <v>9000</v>
      </c>
      <c r="R726">
        <v>3</v>
      </c>
      <c r="S726" s="3">
        <v>27000</v>
      </c>
      <c r="T726" s="3">
        <f>SUMIF(A:A,Table1[[#This Row],[Customer ID]],S:S)</f>
        <v>27000</v>
      </c>
      <c r="U726" s="3" t="str" cm="1">
        <f t="array" ref="U726">_xlfn.SWITCH(TRUE,
Table1[[#This Row],[Total user revenue]]&gt;=1500000,"High-Premium",
Table1[[#This Row],[Total user revenue]]&gt;=500000,"Premium",
Table1[[#This Row],[Total user revenue]]&gt;=100000,"Standard",
"Basic")</f>
        <v>Basic</v>
      </c>
      <c r="V726" s="32">
        <f>SUMIF(A:A,Table1[[#This Row],[Customer ID]],W:W)</f>
        <v>36.29</v>
      </c>
      <c r="W726">
        <v>36.29</v>
      </c>
      <c r="X726" t="s">
        <v>39</v>
      </c>
      <c r="Y726" s="6">
        <f>COUNTIFS(Table1[MTN Device],Table1[[#This Row],[MTN Device]],Table1[Customer Churn Status],"Yes")/COUNTIF(Table1[MTN Device],Table1[[#This Row],[MTN Device]])</f>
        <v>0.26754385964912281</v>
      </c>
      <c r="Z726">
        <f>IF(Table1[[#This Row],[Customer Churn Status]]="Yes", 1, 0)</f>
        <v>0</v>
      </c>
      <c r="AA726" t="str">
        <f>IF(Table1[[#This Row],[Reasons for Churn]]= "No reason", "No Reason", "Churned")</f>
        <v>No Reason</v>
      </c>
      <c r="AB726" t="s">
        <v>1083</v>
      </c>
      <c r="AC726">
        <f t="shared" si="11"/>
        <v>60</v>
      </c>
    </row>
    <row r="727" spans="1:29" x14ac:dyDescent="0.25">
      <c r="A727" t="s">
        <v>821</v>
      </c>
      <c r="B727" t="s">
        <v>822</v>
      </c>
      <c r="C727" s="1">
        <v>45689</v>
      </c>
      <c r="D727">
        <v>69</v>
      </c>
      <c r="E727" t="str">
        <f>IF(Table1[[#This Row],[Age]]&lt;=19,"Teenager",
 IF(Table1[[#This Row],[Age]]&lt;=29,"Young Adult",
 IF(Table1[[#This Row],[Age]]&lt;=39,"Adult",
 IF(Table1[[#This Row],[Age]]&lt;=54,"Middle-Aged Adult",
 IF(Table1[[#This Row],[Age]]&lt;=64,"Pre-Retirement",
 "Senior/Retiree")))))</f>
        <v>Senior/Retiree</v>
      </c>
      <c r="F727" t="s">
        <v>213</v>
      </c>
      <c r="G727" t="e">
        <f>VLOOKUP(Table1[[#This Row],[State]],#REF!,2,FALSE)</f>
        <v>#REF!</v>
      </c>
      <c r="H727" t="s">
        <v>20</v>
      </c>
      <c r="I727">
        <f>COUNTIF(A:A,Table1[[#This Row],[Customer ID]])</f>
        <v>2</v>
      </c>
      <c r="J727" t="str">
        <f>IF(Table1[[#This Row],[Device Count]]&gt;1,"Multiple Devices", "Single Device")</f>
        <v>Multiple Devices</v>
      </c>
      <c r="K727" t="s">
        <v>21</v>
      </c>
      <c r="L727" s="26">
        <v>3</v>
      </c>
      <c r="M727" t="s">
        <v>50</v>
      </c>
      <c r="N727">
        <v>14</v>
      </c>
      <c r="O7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27" t="s">
        <v>58</v>
      </c>
      <c r="Q727" s="2">
        <v>16000</v>
      </c>
      <c r="R727">
        <v>16</v>
      </c>
      <c r="S727" s="3">
        <v>256000</v>
      </c>
      <c r="T727" s="3">
        <f>SUMIF(A:A,Table1[[#This Row],[Customer ID]],S:S)</f>
        <v>496000</v>
      </c>
      <c r="U727" s="3" t="str" cm="1">
        <f t="array" ref="U727">_xlfn.SWITCH(TRUE,
Table1[[#This Row],[Total user revenue]]&gt;=1500000,"High-Premium",
Table1[[#This Row],[Total user revenue]]&gt;=500000,"Premium",
Table1[[#This Row],[Total user revenue]]&gt;=100000,"Standard",
"Basic")</f>
        <v>Standard</v>
      </c>
      <c r="V727" s="32">
        <f>SUMIF(A:A,Table1[[#This Row],[Customer ID]],W:W)</f>
        <v>309.54000000000002</v>
      </c>
      <c r="W727">
        <v>119.46</v>
      </c>
      <c r="X727" t="s">
        <v>39</v>
      </c>
      <c r="Y727" s="6">
        <f>COUNTIFS(Table1[MTN Device],Table1[[#This Row],[MTN Device]],Table1[Customer Churn Status],"Yes")/COUNTIF(Table1[MTN Device],Table1[[#This Row],[MTN Device]])</f>
        <v>0.30092592592592593</v>
      </c>
      <c r="Z727">
        <f>IF(Table1[[#This Row],[Customer Churn Status]]="Yes", 1, 0)</f>
        <v>0</v>
      </c>
      <c r="AA727" t="str">
        <f>IF(Table1[[#This Row],[Reasons for Churn]]= "No reason", "No Reason", "Churned")</f>
        <v>No Reason</v>
      </c>
      <c r="AB727" t="s">
        <v>1083</v>
      </c>
      <c r="AC727">
        <f t="shared" si="11"/>
        <v>45</v>
      </c>
    </row>
    <row r="728" spans="1:29" x14ac:dyDescent="0.25">
      <c r="A728" t="s">
        <v>821</v>
      </c>
      <c r="B728" t="s">
        <v>822</v>
      </c>
      <c r="C728" s="1">
        <v>45689</v>
      </c>
      <c r="D728">
        <v>69</v>
      </c>
      <c r="E728" t="str">
        <f>IF(Table1[[#This Row],[Age]]&lt;=19,"Teenager",
 IF(Table1[[#This Row],[Age]]&lt;=29,"Young Adult",
 IF(Table1[[#This Row],[Age]]&lt;=39,"Adult",
 IF(Table1[[#This Row],[Age]]&lt;=54,"Middle-Aged Adult",
 IF(Table1[[#This Row],[Age]]&lt;=64,"Pre-Retirement",
 "Senior/Retiree")))))</f>
        <v>Senior/Retiree</v>
      </c>
      <c r="F728" t="s">
        <v>213</v>
      </c>
      <c r="G728" t="e">
        <f>VLOOKUP(Table1[[#This Row],[State]],#REF!,2,FALSE)</f>
        <v>#REF!</v>
      </c>
      <c r="H728" t="s">
        <v>41</v>
      </c>
      <c r="I728">
        <f>COUNTIF(A:A,Table1[[#This Row],[Customer ID]])</f>
        <v>2</v>
      </c>
      <c r="J728" t="str">
        <f>IF(Table1[[#This Row],[Device Count]]&gt;1,"Multiple Devices", "Single Device")</f>
        <v>Multiple Devices</v>
      </c>
      <c r="K728" t="s">
        <v>21</v>
      </c>
      <c r="L728" s="26">
        <v>3</v>
      </c>
      <c r="M728" t="s">
        <v>50</v>
      </c>
      <c r="N728">
        <v>14</v>
      </c>
      <c r="O7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28" t="s">
        <v>62</v>
      </c>
      <c r="Q728" s="2">
        <v>24000</v>
      </c>
      <c r="R728">
        <v>10</v>
      </c>
      <c r="S728" s="3">
        <v>240000</v>
      </c>
      <c r="T728" s="3">
        <f>SUMIF(A:A,Table1[[#This Row],[Customer ID]],S:S)</f>
        <v>496000</v>
      </c>
      <c r="U728" s="3" t="str" cm="1">
        <f t="array" ref="U728">_xlfn.SWITCH(TRUE,
Table1[[#This Row],[Total user revenue]]&gt;=1500000,"High-Premium",
Table1[[#This Row],[Total user revenue]]&gt;=500000,"Premium",
Table1[[#This Row],[Total user revenue]]&gt;=100000,"Standard",
"Basic")</f>
        <v>Standard</v>
      </c>
      <c r="V728" s="32">
        <f>SUMIF(A:A,Table1[[#This Row],[Customer ID]],W:W)</f>
        <v>309.54000000000002</v>
      </c>
      <c r="W728">
        <v>190.08</v>
      </c>
      <c r="X728" t="s">
        <v>39</v>
      </c>
      <c r="Y728" s="6">
        <f>COUNTIFS(Table1[MTN Device],Table1[[#This Row],[MTN Device]],Table1[Customer Churn Status],"Yes")/COUNTIF(Table1[MTN Device],Table1[[#This Row],[MTN Device]])</f>
        <v>0.26754385964912281</v>
      </c>
      <c r="Z728">
        <f>IF(Table1[[#This Row],[Customer Churn Status]]="Yes", 1, 0)</f>
        <v>0</v>
      </c>
      <c r="AA728" t="str">
        <f>IF(Table1[[#This Row],[Reasons for Churn]]= "No reason", "No Reason", "Churned")</f>
        <v>No Reason</v>
      </c>
      <c r="AB728" t="s">
        <v>1083</v>
      </c>
      <c r="AC728">
        <f t="shared" si="11"/>
        <v>45</v>
      </c>
    </row>
    <row r="729" spans="1:29" x14ac:dyDescent="0.25">
      <c r="A729" t="s">
        <v>823</v>
      </c>
      <c r="B729" t="s">
        <v>824</v>
      </c>
      <c r="C729" s="1">
        <v>45658</v>
      </c>
      <c r="D729">
        <v>69</v>
      </c>
      <c r="E729" t="str">
        <f>IF(Table1[[#This Row],[Age]]&lt;=19,"Teenager",
 IF(Table1[[#This Row],[Age]]&lt;=29,"Young Adult",
 IF(Table1[[#This Row],[Age]]&lt;=39,"Adult",
 IF(Table1[[#This Row],[Age]]&lt;=54,"Middle-Aged Adult",
 IF(Table1[[#This Row],[Age]]&lt;=64,"Pre-Retirement",
 "Senior/Retiree")))))</f>
        <v>Senior/Retiree</v>
      </c>
      <c r="F729" t="s">
        <v>452</v>
      </c>
      <c r="G729" t="e">
        <f>VLOOKUP(Table1[[#This Row],[State]],#REF!,2,FALSE)</f>
        <v>#REF!</v>
      </c>
      <c r="H729" t="s">
        <v>36</v>
      </c>
      <c r="I729">
        <f>COUNTIF(A:A,Table1[[#This Row],[Customer ID]])</f>
        <v>3</v>
      </c>
      <c r="J729" t="str">
        <f>IF(Table1[[#This Row],[Device Count]]&gt;1,"Multiple Devices", "Single Device")</f>
        <v>Multiple Devices</v>
      </c>
      <c r="K729" t="s">
        <v>21</v>
      </c>
      <c r="L729" s="26">
        <v>5</v>
      </c>
      <c r="M729" t="s">
        <v>55</v>
      </c>
      <c r="N729">
        <v>13</v>
      </c>
      <c r="O7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29" t="s">
        <v>57</v>
      </c>
      <c r="Q729" s="2">
        <v>150000</v>
      </c>
      <c r="R729">
        <v>7</v>
      </c>
      <c r="S729" s="3">
        <v>1050000</v>
      </c>
      <c r="T729" s="3">
        <f>SUMIF(A:A,Table1[[#This Row],[Customer ID]],S:S)</f>
        <v>1372000</v>
      </c>
      <c r="U729" s="3" t="str" cm="1">
        <f t="array" ref="U729">_xlfn.SWITCH(TRUE,
Table1[[#This Row],[Total user revenue]]&gt;=1500000,"High-Premium",
Table1[[#This Row],[Total user revenue]]&gt;=500000,"Premium",
Table1[[#This Row],[Total user revenue]]&gt;=100000,"Standard",
"Basic")</f>
        <v>Premium</v>
      </c>
      <c r="V729" s="32">
        <f>SUMIF(A:A,Table1[[#This Row],[Customer ID]],W:W)</f>
        <v>302.48</v>
      </c>
      <c r="W729">
        <v>154.18</v>
      </c>
      <c r="X729" t="s">
        <v>39</v>
      </c>
      <c r="Y729" s="6">
        <f>COUNTIFS(Table1[MTN Device],Table1[[#This Row],[MTN Device]],Table1[Customer Churn Status],"Yes")/COUNTIF(Table1[MTN Device],Table1[[#This Row],[MTN Device]])</f>
        <v>0.27947598253275108</v>
      </c>
      <c r="Z729">
        <f>IF(Table1[[#This Row],[Customer Churn Status]]="Yes", 1, 0)</f>
        <v>0</v>
      </c>
      <c r="AA729" t="str">
        <f>IF(Table1[[#This Row],[Reasons for Churn]]= "No reason", "No Reason", "Churned")</f>
        <v>No Reason</v>
      </c>
      <c r="AB729" t="s">
        <v>1083</v>
      </c>
      <c r="AC729">
        <f t="shared" si="11"/>
        <v>35</v>
      </c>
    </row>
    <row r="730" spans="1:29" x14ac:dyDescent="0.25">
      <c r="A730" t="s">
        <v>823</v>
      </c>
      <c r="B730" t="s">
        <v>824</v>
      </c>
      <c r="C730" s="1">
        <v>45658</v>
      </c>
      <c r="D730">
        <v>69</v>
      </c>
      <c r="E730" t="str">
        <f>IF(Table1[[#This Row],[Age]]&lt;=19,"Teenager",
 IF(Table1[[#This Row],[Age]]&lt;=29,"Young Adult",
 IF(Table1[[#This Row],[Age]]&lt;=39,"Adult",
 IF(Table1[[#This Row],[Age]]&lt;=54,"Middle-Aged Adult",
 IF(Table1[[#This Row],[Age]]&lt;=64,"Pre-Retirement",
 "Senior/Retiree")))))</f>
        <v>Senior/Retiree</v>
      </c>
      <c r="F730" t="s">
        <v>452</v>
      </c>
      <c r="G730" t="e">
        <f>VLOOKUP(Table1[[#This Row],[State]],#REF!,2,FALSE)</f>
        <v>#REF!</v>
      </c>
      <c r="H730" t="s">
        <v>29</v>
      </c>
      <c r="I730">
        <f>COUNTIF(A:A,Table1[[#This Row],[Customer ID]])</f>
        <v>3</v>
      </c>
      <c r="J730" t="str">
        <f>IF(Table1[[#This Row],[Device Count]]&gt;1,"Multiple Devices", "Single Device")</f>
        <v>Multiple Devices</v>
      </c>
      <c r="K730" t="s">
        <v>21</v>
      </c>
      <c r="L730" s="26">
        <v>5</v>
      </c>
      <c r="M730" t="s">
        <v>55</v>
      </c>
      <c r="N730">
        <v>13</v>
      </c>
      <c r="O7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30" t="s">
        <v>40</v>
      </c>
      <c r="Q730" s="2">
        <v>500</v>
      </c>
      <c r="R730">
        <v>4</v>
      </c>
      <c r="S730" s="3">
        <v>2000</v>
      </c>
      <c r="T730" s="3">
        <f>SUMIF(A:A,Table1[[#This Row],[Customer ID]],S:S)</f>
        <v>1372000</v>
      </c>
      <c r="U730" s="3" t="str" cm="1">
        <f t="array" ref="U730">_xlfn.SWITCH(TRUE,
Table1[[#This Row],[Total user revenue]]&gt;=1500000,"High-Premium",
Table1[[#This Row],[Total user revenue]]&gt;=500000,"Premium",
Table1[[#This Row],[Total user revenue]]&gt;=100000,"Standard",
"Basic")</f>
        <v>Premium</v>
      </c>
      <c r="V730" s="32">
        <f>SUMIF(A:A,Table1[[#This Row],[Customer ID]],W:W)</f>
        <v>302.48</v>
      </c>
      <c r="W730">
        <v>11.09</v>
      </c>
      <c r="X730" t="s">
        <v>39</v>
      </c>
      <c r="Y730" s="6">
        <f>COUNTIFS(Table1[MTN Device],Table1[[#This Row],[MTN Device]],Table1[Customer Churn Status],"Yes")/COUNTIF(Table1[MTN Device],Table1[[#This Row],[MTN Device]])</f>
        <v>0.3122923588039867</v>
      </c>
      <c r="Z730">
        <f>IF(Table1[[#This Row],[Customer Churn Status]]="Yes", 1, 0)</f>
        <v>0</v>
      </c>
      <c r="AA730" t="str">
        <f>IF(Table1[[#This Row],[Reasons for Churn]]= "No reason", "No Reason", "Churned")</f>
        <v>No Reason</v>
      </c>
      <c r="AB730" t="s">
        <v>1083</v>
      </c>
      <c r="AC730">
        <f t="shared" si="11"/>
        <v>35</v>
      </c>
    </row>
    <row r="731" spans="1:29" x14ac:dyDescent="0.25">
      <c r="A731" t="s">
        <v>823</v>
      </c>
      <c r="B731" t="s">
        <v>824</v>
      </c>
      <c r="C731" s="1">
        <v>45658</v>
      </c>
      <c r="D731">
        <v>69</v>
      </c>
      <c r="E731" t="str">
        <f>IF(Table1[[#This Row],[Age]]&lt;=19,"Teenager",
 IF(Table1[[#This Row],[Age]]&lt;=29,"Young Adult",
 IF(Table1[[#This Row],[Age]]&lt;=39,"Adult",
 IF(Table1[[#This Row],[Age]]&lt;=54,"Middle-Aged Adult",
 IF(Table1[[#This Row],[Age]]&lt;=64,"Pre-Retirement",
 "Senior/Retiree")))))</f>
        <v>Senior/Retiree</v>
      </c>
      <c r="F731" t="s">
        <v>452</v>
      </c>
      <c r="G731" t="e">
        <f>VLOOKUP(Table1[[#This Row],[State]],#REF!,2,FALSE)</f>
        <v>#REF!</v>
      </c>
      <c r="H731" t="s">
        <v>41</v>
      </c>
      <c r="I731">
        <f>COUNTIF(A:A,Table1[[#This Row],[Customer ID]])</f>
        <v>3</v>
      </c>
      <c r="J731" t="str">
        <f>IF(Table1[[#This Row],[Device Count]]&gt;1,"Multiple Devices", "Single Device")</f>
        <v>Multiple Devices</v>
      </c>
      <c r="K731" t="s">
        <v>21</v>
      </c>
      <c r="L731" s="26">
        <v>5</v>
      </c>
      <c r="M731" t="s">
        <v>55</v>
      </c>
      <c r="N731">
        <v>13</v>
      </c>
      <c r="O7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31" t="s">
        <v>38</v>
      </c>
      <c r="Q731" s="2">
        <v>20000</v>
      </c>
      <c r="R731">
        <v>16</v>
      </c>
      <c r="S731" s="3">
        <v>320000</v>
      </c>
      <c r="T731" s="3">
        <f>SUMIF(A:A,Table1[[#This Row],[Customer ID]],S:S)</f>
        <v>1372000</v>
      </c>
      <c r="U731" s="3" t="str" cm="1">
        <f t="array" ref="U731">_xlfn.SWITCH(TRUE,
Table1[[#This Row],[Total user revenue]]&gt;=1500000,"High-Premium",
Table1[[#This Row],[Total user revenue]]&gt;=500000,"Premium",
Table1[[#This Row],[Total user revenue]]&gt;=100000,"Standard",
"Basic")</f>
        <v>Premium</v>
      </c>
      <c r="V731" s="32">
        <f>SUMIF(A:A,Table1[[#This Row],[Customer ID]],W:W)</f>
        <v>302.48</v>
      </c>
      <c r="W731">
        <v>137.21</v>
      </c>
      <c r="X731" t="s">
        <v>39</v>
      </c>
      <c r="Y731" s="6">
        <f>COUNTIFS(Table1[MTN Device],Table1[[#This Row],[MTN Device]],Table1[Customer Churn Status],"Yes")/COUNTIF(Table1[MTN Device],Table1[[#This Row],[MTN Device]])</f>
        <v>0.26754385964912281</v>
      </c>
      <c r="Z731">
        <f>IF(Table1[[#This Row],[Customer Churn Status]]="Yes", 1, 0)</f>
        <v>0</v>
      </c>
      <c r="AA731" t="str">
        <f>IF(Table1[[#This Row],[Reasons for Churn]]= "No reason", "No Reason", "Churned")</f>
        <v>No Reason</v>
      </c>
      <c r="AB731" t="s">
        <v>1083</v>
      </c>
      <c r="AC731">
        <f t="shared" si="11"/>
        <v>35</v>
      </c>
    </row>
    <row r="732" spans="1:29" x14ac:dyDescent="0.25">
      <c r="A732" t="s">
        <v>825</v>
      </c>
      <c r="B732" t="s">
        <v>826</v>
      </c>
      <c r="C732" s="1">
        <v>45717</v>
      </c>
      <c r="D732">
        <v>38</v>
      </c>
      <c r="E732" t="str">
        <f>IF(Table1[[#This Row],[Age]]&lt;=19,"Teenager",
 IF(Table1[[#This Row],[Age]]&lt;=29,"Young Adult",
 IF(Table1[[#This Row],[Age]]&lt;=39,"Adult",
 IF(Table1[[#This Row],[Age]]&lt;=54,"Middle-Aged Adult",
 IF(Table1[[#This Row],[Age]]&lt;=64,"Pre-Retirement",
 "Senior/Retiree")))))</f>
        <v>Adult</v>
      </c>
      <c r="F732" t="s">
        <v>28</v>
      </c>
      <c r="G732" t="e">
        <f>VLOOKUP(Table1[[#This Row],[State]],#REF!,2,FALSE)</f>
        <v>#REF!</v>
      </c>
      <c r="H732" t="s">
        <v>29</v>
      </c>
      <c r="I732">
        <f>COUNTIF(A:A,Table1[[#This Row],[Customer ID]])</f>
        <v>2</v>
      </c>
      <c r="J732" t="str">
        <f>IF(Table1[[#This Row],[Device Count]]&gt;1,"Multiple Devices", "Single Device")</f>
        <v>Multiple Devices</v>
      </c>
      <c r="K732" t="s">
        <v>21</v>
      </c>
      <c r="L732" s="26">
        <v>3</v>
      </c>
      <c r="M732" t="s">
        <v>50</v>
      </c>
      <c r="N732">
        <v>4</v>
      </c>
      <c r="O7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32" t="s">
        <v>83</v>
      </c>
      <c r="Q732" s="2">
        <v>1000</v>
      </c>
      <c r="R732">
        <v>18</v>
      </c>
      <c r="S732" s="3">
        <v>18000</v>
      </c>
      <c r="T732" s="3">
        <f>SUMIF(A:A,Table1[[#This Row],[Customer ID]],S:S)</f>
        <v>38000</v>
      </c>
      <c r="U732" s="3" t="str" cm="1">
        <f t="array" ref="U732">_xlfn.SWITCH(TRUE,
Table1[[#This Row],[Total user revenue]]&gt;=1500000,"High-Premium",
Table1[[#This Row],[Total user revenue]]&gt;=500000,"Premium",
Table1[[#This Row],[Total user revenue]]&gt;=100000,"Standard",
"Basic")</f>
        <v>Basic</v>
      </c>
      <c r="V732" s="32">
        <f>SUMIF(A:A,Table1[[#This Row],[Customer ID]],W:W)</f>
        <v>180.24</v>
      </c>
      <c r="W732">
        <v>148.21</v>
      </c>
      <c r="X732" t="s">
        <v>24</v>
      </c>
      <c r="Y732" s="6">
        <f>COUNTIFS(Table1[MTN Device],Table1[[#This Row],[MTN Device]],Table1[Customer Churn Status],"Yes")/COUNTIF(Table1[MTN Device],Table1[[#This Row],[MTN Device]])</f>
        <v>0.3122923588039867</v>
      </c>
      <c r="Z732">
        <f>IF(Table1[[#This Row],[Customer Churn Status]]="Yes", 1, 0)</f>
        <v>1</v>
      </c>
      <c r="AA732" t="str">
        <f>IF(Table1[[#This Row],[Reasons for Churn]]= "No reason", "No Reason", "Churned")</f>
        <v>Churned</v>
      </c>
      <c r="AB732" t="s">
        <v>96</v>
      </c>
      <c r="AC732">
        <f t="shared" si="11"/>
        <v>55</v>
      </c>
    </row>
    <row r="733" spans="1:29" x14ac:dyDescent="0.25">
      <c r="A733" t="s">
        <v>825</v>
      </c>
      <c r="B733" t="s">
        <v>826</v>
      </c>
      <c r="C733" s="1">
        <v>45717</v>
      </c>
      <c r="D733">
        <v>38</v>
      </c>
      <c r="E733" t="str">
        <f>IF(Table1[[#This Row],[Age]]&lt;=19,"Teenager",
 IF(Table1[[#This Row],[Age]]&lt;=29,"Young Adult",
 IF(Table1[[#This Row],[Age]]&lt;=39,"Adult",
 IF(Table1[[#This Row],[Age]]&lt;=54,"Middle-Aged Adult",
 IF(Table1[[#This Row],[Age]]&lt;=64,"Pre-Retirement",
 "Senior/Retiree")))))</f>
        <v>Adult</v>
      </c>
      <c r="F733" t="s">
        <v>28</v>
      </c>
      <c r="G733" t="e">
        <f>VLOOKUP(Table1[[#This Row],[State]],#REF!,2,FALSE)</f>
        <v>#REF!</v>
      </c>
      <c r="H733" t="s">
        <v>41</v>
      </c>
      <c r="I733">
        <f>COUNTIF(A:A,Table1[[#This Row],[Customer ID]])</f>
        <v>2</v>
      </c>
      <c r="J733" t="str">
        <f>IF(Table1[[#This Row],[Device Count]]&gt;1,"Multiple Devices", "Single Device")</f>
        <v>Multiple Devices</v>
      </c>
      <c r="K733" t="s">
        <v>21</v>
      </c>
      <c r="L733" s="26">
        <v>3</v>
      </c>
      <c r="M733" t="s">
        <v>50</v>
      </c>
      <c r="N733">
        <v>4</v>
      </c>
      <c r="O7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33" t="s">
        <v>38</v>
      </c>
      <c r="Q733" s="2">
        <v>20000</v>
      </c>
      <c r="R733">
        <v>1</v>
      </c>
      <c r="S733" s="3">
        <v>20000</v>
      </c>
      <c r="T733" s="3">
        <f>SUMIF(A:A,Table1[[#This Row],[Customer ID]],S:S)</f>
        <v>38000</v>
      </c>
      <c r="U733" s="3" t="str" cm="1">
        <f t="array" ref="U733">_xlfn.SWITCH(TRUE,
Table1[[#This Row],[Total user revenue]]&gt;=1500000,"High-Premium",
Table1[[#This Row],[Total user revenue]]&gt;=500000,"Premium",
Table1[[#This Row],[Total user revenue]]&gt;=100000,"Standard",
"Basic")</f>
        <v>Basic</v>
      </c>
      <c r="V733" s="32">
        <f>SUMIF(A:A,Table1[[#This Row],[Customer ID]],W:W)</f>
        <v>180.24</v>
      </c>
      <c r="W733">
        <v>32.03</v>
      </c>
      <c r="X733" t="s">
        <v>24</v>
      </c>
      <c r="Y733" s="6">
        <f>COUNTIFS(Table1[MTN Device],Table1[[#This Row],[MTN Device]],Table1[Customer Churn Status],"Yes")/COUNTIF(Table1[MTN Device],Table1[[#This Row],[MTN Device]])</f>
        <v>0.26754385964912281</v>
      </c>
      <c r="Z733">
        <f>IF(Table1[[#This Row],[Customer Churn Status]]="Yes", 1, 0)</f>
        <v>1</v>
      </c>
      <c r="AA733" t="str">
        <f>IF(Table1[[#This Row],[Reasons for Churn]]= "No reason", "No Reason", "Churned")</f>
        <v>Churned</v>
      </c>
      <c r="AB733" t="s">
        <v>96</v>
      </c>
      <c r="AC733">
        <f t="shared" si="11"/>
        <v>55</v>
      </c>
    </row>
    <row r="734" spans="1:29" x14ac:dyDescent="0.25">
      <c r="A734" t="s">
        <v>827</v>
      </c>
      <c r="B734" t="s">
        <v>828</v>
      </c>
      <c r="C734" s="1">
        <v>45689</v>
      </c>
      <c r="D734">
        <v>30</v>
      </c>
      <c r="E734" t="str">
        <f>IF(Table1[[#This Row],[Age]]&lt;=19,"Teenager",
 IF(Table1[[#This Row],[Age]]&lt;=29,"Young Adult",
 IF(Table1[[#This Row],[Age]]&lt;=39,"Adult",
 IF(Table1[[#This Row],[Age]]&lt;=54,"Middle-Aged Adult",
 IF(Table1[[#This Row],[Age]]&lt;=64,"Pre-Retirement",
 "Senior/Retiree")))))</f>
        <v>Adult</v>
      </c>
      <c r="F734" t="s">
        <v>146</v>
      </c>
      <c r="G734" t="e">
        <f>VLOOKUP(Table1[[#This Row],[State]],#REF!,2,FALSE)</f>
        <v>#REF!</v>
      </c>
      <c r="H734" t="s">
        <v>20</v>
      </c>
      <c r="I734">
        <f>COUNTIF(A:A,Table1[[#This Row],[Customer ID]])</f>
        <v>2</v>
      </c>
      <c r="J734" t="str">
        <f>IF(Table1[[#This Row],[Device Count]]&gt;1,"Multiple Devices", "Single Device")</f>
        <v>Multiple Devices</v>
      </c>
      <c r="K734" t="s">
        <v>21</v>
      </c>
      <c r="L734" s="26">
        <v>5</v>
      </c>
      <c r="M734" t="s">
        <v>55</v>
      </c>
      <c r="N734">
        <v>47</v>
      </c>
      <c r="O7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34" t="s">
        <v>51</v>
      </c>
      <c r="Q734" s="2">
        <v>9000</v>
      </c>
      <c r="R734">
        <v>4</v>
      </c>
      <c r="S734" s="3">
        <v>36000</v>
      </c>
      <c r="T734" s="3">
        <f>SUMIF(A:A,Table1[[#This Row],[Customer ID]],S:S)</f>
        <v>236000</v>
      </c>
      <c r="U734" s="3" t="str" cm="1">
        <f t="array" ref="U734">_xlfn.SWITCH(TRUE,
Table1[[#This Row],[Total user revenue]]&gt;=1500000,"High-Premium",
Table1[[#This Row],[Total user revenue]]&gt;=500000,"Premium",
Table1[[#This Row],[Total user revenue]]&gt;=100000,"Standard",
"Basic")</f>
        <v>Standard</v>
      </c>
      <c r="V734" s="32">
        <f>SUMIF(A:A,Table1[[#This Row],[Customer ID]],W:W)</f>
        <v>92.34</v>
      </c>
      <c r="W734">
        <v>46.4</v>
      </c>
      <c r="X734" t="s">
        <v>39</v>
      </c>
      <c r="Y734" s="6">
        <f>COUNTIFS(Table1[MTN Device],Table1[[#This Row],[MTN Device]],Table1[Customer Churn Status],"Yes")/COUNTIF(Table1[MTN Device],Table1[[#This Row],[MTN Device]])</f>
        <v>0.30092592592592593</v>
      </c>
      <c r="Z734">
        <f>IF(Table1[[#This Row],[Customer Churn Status]]="Yes", 1, 0)</f>
        <v>0</v>
      </c>
      <c r="AA734" t="str">
        <f>IF(Table1[[#This Row],[Reasons for Churn]]= "No reason", "No Reason", "Churned")</f>
        <v>No Reason</v>
      </c>
      <c r="AB734" t="s">
        <v>1083</v>
      </c>
      <c r="AC734">
        <f t="shared" si="11"/>
        <v>15</v>
      </c>
    </row>
    <row r="735" spans="1:29" x14ac:dyDescent="0.25">
      <c r="A735" t="s">
        <v>827</v>
      </c>
      <c r="B735" t="s">
        <v>828</v>
      </c>
      <c r="C735" s="1">
        <v>45689</v>
      </c>
      <c r="D735">
        <v>30</v>
      </c>
      <c r="E735" t="str">
        <f>IF(Table1[[#This Row],[Age]]&lt;=19,"Teenager",
 IF(Table1[[#This Row],[Age]]&lt;=29,"Young Adult",
 IF(Table1[[#This Row],[Age]]&lt;=39,"Adult",
 IF(Table1[[#This Row],[Age]]&lt;=54,"Middle-Aged Adult",
 IF(Table1[[#This Row],[Age]]&lt;=64,"Pre-Retirement",
 "Senior/Retiree")))))</f>
        <v>Adult</v>
      </c>
      <c r="F735" t="s">
        <v>146</v>
      </c>
      <c r="G735" t="e">
        <f>VLOOKUP(Table1[[#This Row],[State]],#REF!,2,FALSE)</f>
        <v>#REF!</v>
      </c>
      <c r="H735" t="s">
        <v>36</v>
      </c>
      <c r="I735">
        <f>COUNTIF(A:A,Table1[[#This Row],[Customer ID]])</f>
        <v>2</v>
      </c>
      <c r="J735" t="str">
        <f>IF(Table1[[#This Row],[Device Count]]&gt;1,"Multiple Devices", "Single Device")</f>
        <v>Multiple Devices</v>
      </c>
      <c r="K735" t="s">
        <v>21</v>
      </c>
      <c r="L735" s="26">
        <v>5</v>
      </c>
      <c r="M735" t="s">
        <v>55</v>
      </c>
      <c r="N735">
        <v>47</v>
      </c>
      <c r="O7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35" t="s">
        <v>115</v>
      </c>
      <c r="Q735" s="2">
        <v>25000</v>
      </c>
      <c r="R735">
        <v>8</v>
      </c>
      <c r="S735" s="3">
        <v>200000</v>
      </c>
      <c r="T735" s="3">
        <f>SUMIF(A:A,Table1[[#This Row],[Customer ID]],S:S)</f>
        <v>236000</v>
      </c>
      <c r="U735" s="3" t="str" cm="1">
        <f t="array" ref="U735">_xlfn.SWITCH(TRUE,
Table1[[#This Row],[Total user revenue]]&gt;=1500000,"High-Premium",
Table1[[#This Row],[Total user revenue]]&gt;=500000,"Premium",
Table1[[#This Row],[Total user revenue]]&gt;=100000,"Standard",
"Basic")</f>
        <v>Standard</v>
      </c>
      <c r="V735" s="32">
        <f>SUMIF(A:A,Table1[[#This Row],[Customer ID]],W:W)</f>
        <v>92.34</v>
      </c>
      <c r="W735">
        <v>45.94</v>
      </c>
      <c r="X735" t="s">
        <v>39</v>
      </c>
      <c r="Y735" s="6">
        <f>COUNTIFS(Table1[MTN Device],Table1[[#This Row],[MTN Device]],Table1[Customer Churn Status],"Yes")/COUNTIF(Table1[MTN Device],Table1[[#This Row],[MTN Device]])</f>
        <v>0.27947598253275108</v>
      </c>
      <c r="Z735">
        <f>IF(Table1[[#This Row],[Customer Churn Status]]="Yes", 1, 0)</f>
        <v>0</v>
      </c>
      <c r="AA735" t="str">
        <f>IF(Table1[[#This Row],[Reasons for Churn]]= "No reason", "No Reason", "Churned")</f>
        <v>No Reason</v>
      </c>
      <c r="AB735" t="s">
        <v>1083</v>
      </c>
      <c r="AC735">
        <f t="shared" si="11"/>
        <v>15</v>
      </c>
    </row>
    <row r="736" spans="1:29" x14ac:dyDescent="0.25">
      <c r="A736" t="s">
        <v>829</v>
      </c>
      <c r="B736" t="s">
        <v>830</v>
      </c>
      <c r="C736" s="1">
        <v>45689</v>
      </c>
      <c r="D736">
        <v>41</v>
      </c>
      <c r="E736" t="str">
        <f>IF(Table1[[#This Row],[Age]]&lt;=19,"Teenager",
 IF(Table1[[#This Row],[Age]]&lt;=29,"Young Adult",
 IF(Table1[[#This Row],[Age]]&lt;=39,"Adult",
 IF(Table1[[#This Row],[Age]]&lt;=54,"Middle-Aged Adult",
 IF(Table1[[#This Row],[Age]]&lt;=64,"Pre-Retirement",
 "Senior/Retiree")))))</f>
        <v>Middle-Aged Adult</v>
      </c>
      <c r="F736" t="s">
        <v>61</v>
      </c>
      <c r="G736" t="e">
        <f>VLOOKUP(Table1[[#This Row],[State]],#REF!,2,FALSE)</f>
        <v>#REF!</v>
      </c>
      <c r="H736" t="s">
        <v>20</v>
      </c>
      <c r="I736">
        <f>COUNTIF(A:A,Table1[[#This Row],[Customer ID]])</f>
        <v>2</v>
      </c>
      <c r="J736" t="str">
        <f>IF(Table1[[#This Row],[Device Count]]&gt;1,"Multiple Devices", "Single Device")</f>
        <v>Multiple Devices</v>
      </c>
      <c r="K736" t="s">
        <v>21</v>
      </c>
      <c r="L736" s="26">
        <v>5</v>
      </c>
      <c r="M736" t="s">
        <v>55</v>
      </c>
      <c r="N736">
        <v>5</v>
      </c>
      <c r="O7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36" t="s">
        <v>23</v>
      </c>
      <c r="Q736" s="2">
        <v>35000</v>
      </c>
      <c r="R736">
        <v>12</v>
      </c>
      <c r="S736" s="3">
        <v>420000</v>
      </c>
      <c r="T736" s="3">
        <f>SUMIF(A:A,Table1[[#This Row],[Customer ID]],S:S)</f>
        <v>560000</v>
      </c>
      <c r="U736" s="3" t="str" cm="1">
        <f t="array" ref="U736">_xlfn.SWITCH(TRUE,
Table1[[#This Row],[Total user revenue]]&gt;=1500000,"High-Premium",
Table1[[#This Row],[Total user revenue]]&gt;=500000,"Premium",
Table1[[#This Row],[Total user revenue]]&gt;=100000,"Standard",
"Basic")</f>
        <v>Premium</v>
      </c>
      <c r="V736" s="32">
        <f>SUMIF(A:A,Table1[[#This Row],[Customer ID]],W:W)</f>
        <v>127.84</v>
      </c>
      <c r="W736">
        <v>36.020000000000003</v>
      </c>
      <c r="X736" t="s">
        <v>39</v>
      </c>
      <c r="Y736" s="6">
        <f>COUNTIFS(Table1[MTN Device],Table1[[#This Row],[MTN Device]],Table1[Customer Churn Status],"Yes")/COUNTIF(Table1[MTN Device],Table1[[#This Row],[MTN Device]])</f>
        <v>0.30092592592592593</v>
      </c>
      <c r="Z736">
        <f>IF(Table1[[#This Row],[Customer Churn Status]]="Yes", 1, 0)</f>
        <v>0</v>
      </c>
      <c r="AA736" t="str">
        <f>IF(Table1[[#This Row],[Reasons for Churn]]= "No reason", "No Reason", "Churned")</f>
        <v>No Reason</v>
      </c>
      <c r="AB736" t="s">
        <v>1083</v>
      </c>
      <c r="AC736">
        <f t="shared" si="11"/>
        <v>30</v>
      </c>
    </row>
    <row r="737" spans="1:29" x14ac:dyDescent="0.25">
      <c r="A737" t="s">
        <v>829</v>
      </c>
      <c r="B737" t="s">
        <v>830</v>
      </c>
      <c r="C737" s="1">
        <v>45689</v>
      </c>
      <c r="D737">
        <v>41</v>
      </c>
      <c r="E737" t="str">
        <f>IF(Table1[[#This Row],[Age]]&lt;=19,"Teenager",
 IF(Table1[[#This Row],[Age]]&lt;=29,"Young Adult",
 IF(Table1[[#This Row],[Age]]&lt;=39,"Adult",
 IF(Table1[[#This Row],[Age]]&lt;=54,"Middle-Aged Adult",
 IF(Table1[[#This Row],[Age]]&lt;=64,"Pre-Retirement",
 "Senior/Retiree")))))</f>
        <v>Middle-Aged Adult</v>
      </c>
      <c r="F737" t="s">
        <v>61</v>
      </c>
      <c r="G737" t="e">
        <f>VLOOKUP(Table1[[#This Row],[State]],#REF!,2,FALSE)</f>
        <v>#REF!</v>
      </c>
      <c r="H737" t="s">
        <v>41</v>
      </c>
      <c r="I737">
        <f>COUNTIF(A:A,Table1[[#This Row],[Customer ID]])</f>
        <v>2</v>
      </c>
      <c r="J737" t="str">
        <f>IF(Table1[[#This Row],[Device Count]]&gt;1,"Multiple Devices", "Single Device")</f>
        <v>Multiple Devices</v>
      </c>
      <c r="K737" t="s">
        <v>21</v>
      </c>
      <c r="L737" s="26">
        <v>5</v>
      </c>
      <c r="M737" t="s">
        <v>55</v>
      </c>
      <c r="N737">
        <v>5</v>
      </c>
      <c r="O7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37" t="s">
        <v>38</v>
      </c>
      <c r="Q737" s="2">
        <v>20000</v>
      </c>
      <c r="R737">
        <v>7</v>
      </c>
      <c r="S737" s="3">
        <v>140000</v>
      </c>
      <c r="T737" s="3">
        <f>SUMIF(A:A,Table1[[#This Row],[Customer ID]],S:S)</f>
        <v>560000</v>
      </c>
      <c r="U737" s="3" t="str" cm="1">
        <f t="array" ref="U737">_xlfn.SWITCH(TRUE,
Table1[[#This Row],[Total user revenue]]&gt;=1500000,"High-Premium",
Table1[[#This Row],[Total user revenue]]&gt;=500000,"Premium",
Table1[[#This Row],[Total user revenue]]&gt;=100000,"Standard",
"Basic")</f>
        <v>Premium</v>
      </c>
      <c r="V737" s="32">
        <f>SUMIF(A:A,Table1[[#This Row],[Customer ID]],W:W)</f>
        <v>127.84</v>
      </c>
      <c r="W737">
        <v>91.82</v>
      </c>
      <c r="X737" t="s">
        <v>39</v>
      </c>
      <c r="Y737" s="6">
        <f>COUNTIFS(Table1[MTN Device],Table1[[#This Row],[MTN Device]],Table1[Customer Churn Status],"Yes")/COUNTIF(Table1[MTN Device],Table1[[#This Row],[MTN Device]])</f>
        <v>0.26754385964912281</v>
      </c>
      <c r="Z737">
        <f>IF(Table1[[#This Row],[Customer Churn Status]]="Yes", 1, 0)</f>
        <v>0</v>
      </c>
      <c r="AA737" t="str">
        <f>IF(Table1[[#This Row],[Reasons for Churn]]= "No reason", "No Reason", "Churned")</f>
        <v>No Reason</v>
      </c>
      <c r="AB737" t="s">
        <v>1083</v>
      </c>
      <c r="AC737">
        <f t="shared" si="11"/>
        <v>30</v>
      </c>
    </row>
    <row r="738" spans="1:29" x14ac:dyDescent="0.25">
      <c r="A738" t="s">
        <v>831</v>
      </c>
      <c r="B738" t="s">
        <v>832</v>
      </c>
      <c r="C738" s="1">
        <v>45658</v>
      </c>
      <c r="D738">
        <v>50</v>
      </c>
      <c r="E738" t="str">
        <f>IF(Table1[[#This Row],[Age]]&lt;=19,"Teenager",
 IF(Table1[[#This Row],[Age]]&lt;=29,"Young Adult",
 IF(Table1[[#This Row],[Age]]&lt;=39,"Adult",
 IF(Table1[[#This Row],[Age]]&lt;=54,"Middle-Aged Adult",
 IF(Table1[[#This Row],[Age]]&lt;=64,"Pre-Retirement",
 "Senior/Retiree")))))</f>
        <v>Middle-Aged Adult</v>
      </c>
      <c r="F738" t="s">
        <v>121</v>
      </c>
      <c r="G738" t="e">
        <f>VLOOKUP(Table1[[#This Row],[State]],#REF!,2,FALSE)</f>
        <v>#REF!</v>
      </c>
      <c r="H738" t="s">
        <v>29</v>
      </c>
      <c r="I738">
        <f>COUNTIF(A:A,Table1[[#This Row],[Customer ID]])</f>
        <v>1</v>
      </c>
      <c r="J738" t="str">
        <f>IF(Table1[[#This Row],[Device Count]]&gt;1,"Multiple Devices", "Single Device")</f>
        <v>Single Device</v>
      </c>
      <c r="K738" t="s">
        <v>30</v>
      </c>
      <c r="L738" s="26">
        <v>5</v>
      </c>
      <c r="M738" t="s">
        <v>55</v>
      </c>
      <c r="N738">
        <v>9</v>
      </c>
      <c r="O7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38" t="s">
        <v>31</v>
      </c>
      <c r="Q738" s="2">
        <v>5500</v>
      </c>
      <c r="R738">
        <v>11</v>
      </c>
      <c r="S738" s="3">
        <v>60500</v>
      </c>
      <c r="T738" s="3">
        <f>SUMIF(A:A,Table1[[#This Row],[Customer ID]],S:S)</f>
        <v>60500</v>
      </c>
      <c r="U738" s="3" t="str" cm="1">
        <f t="array" ref="U738">_xlfn.SWITCH(TRUE,
Table1[[#This Row],[Total user revenue]]&gt;=1500000,"High-Premium",
Table1[[#This Row],[Total user revenue]]&gt;=500000,"Premium",
Table1[[#This Row],[Total user revenue]]&gt;=100000,"Standard",
"Basic")</f>
        <v>Basic</v>
      </c>
      <c r="V738" s="32">
        <f>SUMIF(A:A,Table1[[#This Row],[Customer ID]],W:W)</f>
        <v>83.94</v>
      </c>
      <c r="W738">
        <v>83.94</v>
      </c>
      <c r="X738" t="s">
        <v>24</v>
      </c>
      <c r="Y738" s="6">
        <f>COUNTIFS(Table1[MTN Device],Table1[[#This Row],[MTN Device]],Table1[Customer Churn Status],"Yes")/COUNTIF(Table1[MTN Device],Table1[[#This Row],[MTN Device]])</f>
        <v>0.3122923588039867</v>
      </c>
      <c r="Z738">
        <f>IF(Table1[[#This Row],[Customer Churn Status]]="Yes", 1, 0)</f>
        <v>1</v>
      </c>
      <c r="AA738" t="str">
        <f>IF(Table1[[#This Row],[Reasons for Churn]]= "No reason", "No Reason", "Churned")</f>
        <v>Churned</v>
      </c>
      <c r="AB738" t="s">
        <v>265</v>
      </c>
      <c r="AC738">
        <f t="shared" si="11"/>
        <v>30</v>
      </c>
    </row>
    <row r="739" spans="1:29" x14ac:dyDescent="0.25">
      <c r="A739" t="s">
        <v>833</v>
      </c>
      <c r="B739" t="s">
        <v>834</v>
      </c>
      <c r="C739" s="1">
        <v>45689</v>
      </c>
      <c r="D739">
        <v>53</v>
      </c>
      <c r="E739" t="str">
        <f>IF(Table1[[#This Row],[Age]]&lt;=19,"Teenager",
 IF(Table1[[#This Row],[Age]]&lt;=29,"Young Adult",
 IF(Table1[[#This Row],[Age]]&lt;=39,"Adult",
 IF(Table1[[#This Row],[Age]]&lt;=54,"Middle-Aged Adult",
 IF(Table1[[#This Row],[Age]]&lt;=64,"Pre-Retirement",
 "Senior/Retiree")))))</f>
        <v>Middle-Aged Adult</v>
      </c>
      <c r="F739" t="s">
        <v>28</v>
      </c>
      <c r="G739" t="e">
        <f>VLOOKUP(Table1[[#This Row],[State]],#REF!,2,FALSE)</f>
        <v>#REF!</v>
      </c>
      <c r="H739" t="s">
        <v>29</v>
      </c>
      <c r="I739">
        <f>COUNTIF(A:A,Table1[[#This Row],[Customer ID]])</f>
        <v>3</v>
      </c>
      <c r="J739" t="str">
        <f>IF(Table1[[#This Row],[Device Count]]&gt;1,"Multiple Devices", "Single Device")</f>
        <v>Multiple Devices</v>
      </c>
      <c r="K739" t="s">
        <v>21</v>
      </c>
      <c r="L739" s="26">
        <v>1</v>
      </c>
      <c r="M739" t="s">
        <v>37</v>
      </c>
      <c r="N739">
        <v>37</v>
      </c>
      <c r="O7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39" t="s">
        <v>31</v>
      </c>
      <c r="Q739" s="2">
        <v>5500</v>
      </c>
      <c r="R739">
        <v>14</v>
      </c>
      <c r="S739" s="3">
        <v>77000</v>
      </c>
      <c r="T739" s="3">
        <f>SUMIF(A:A,Table1[[#This Row],[Customer ID]],S:S)</f>
        <v>442500</v>
      </c>
      <c r="U739" s="3" t="str" cm="1">
        <f t="array" ref="U739">_xlfn.SWITCH(TRUE,
Table1[[#This Row],[Total user revenue]]&gt;=1500000,"High-Premium",
Table1[[#This Row],[Total user revenue]]&gt;=500000,"Premium",
Table1[[#This Row],[Total user revenue]]&gt;=100000,"Standard",
"Basic")</f>
        <v>Standard</v>
      </c>
      <c r="V739" s="32">
        <f>SUMIF(A:A,Table1[[#This Row],[Customer ID]],W:W)</f>
        <v>284.54999999999995</v>
      </c>
      <c r="W739">
        <v>56.19</v>
      </c>
      <c r="X739" t="s">
        <v>39</v>
      </c>
      <c r="Y739" s="6">
        <f>COUNTIFS(Table1[MTN Device],Table1[[#This Row],[MTN Device]],Table1[Customer Churn Status],"Yes")/COUNTIF(Table1[MTN Device],Table1[[#This Row],[MTN Device]])</f>
        <v>0.3122923588039867</v>
      </c>
      <c r="Z739">
        <f>IF(Table1[[#This Row],[Customer Churn Status]]="Yes", 1, 0)</f>
        <v>0</v>
      </c>
      <c r="AA739" t="str">
        <f>IF(Table1[[#This Row],[Reasons for Churn]]= "No reason", "No Reason", "Churned")</f>
        <v>No Reason</v>
      </c>
      <c r="AB739" t="s">
        <v>1083</v>
      </c>
      <c r="AC739">
        <f t="shared" si="11"/>
        <v>75</v>
      </c>
    </row>
    <row r="740" spans="1:29" x14ac:dyDescent="0.25">
      <c r="A740" t="s">
        <v>833</v>
      </c>
      <c r="B740" t="s">
        <v>834</v>
      </c>
      <c r="C740" s="1">
        <v>45689</v>
      </c>
      <c r="D740">
        <v>53</v>
      </c>
      <c r="E740" t="str">
        <f>IF(Table1[[#This Row],[Age]]&lt;=19,"Teenager",
 IF(Table1[[#This Row],[Age]]&lt;=29,"Young Adult",
 IF(Table1[[#This Row],[Age]]&lt;=39,"Adult",
 IF(Table1[[#This Row],[Age]]&lt;=54,"Middle-Aged Adult",
 IF(Table1[[#This Row],[Age]]&lt;=64,"Pre-Retirement",
 "Senior/Retiree")))))</f>
        <v>Middle-Aged Adult</v>
      </c>
      <c r="F740" t="s">
        <v>28</v>
      </c>
      <c r="G740" t="e">
        <f>VLOOKUP(Table1[[#This Row],[State]],#REF!,2,FALSE)</f>
        <v>#REF!</v>
      </c>
      <c r="H740" t="s">
        <v>41</v>
      </c>
      <c r="I740">
        <f>COUNTIF(A:A,Table1[[#This Row],[Customer ID]])</f>
        <v>3</v>
      </c>
      <c r="J740" t="str">
        <f>IF(Table1[[#This Row],[Device Count]]&gt;1,"Multiple Devices", "Single Device")</f>
        <v>Multiple Devices</v>
      </c>
      <c r="K740" t="s">
        <v>21</v>
      </c>
      <c r="L740" s="26">
        <v>1</v>
      </c>
      <c r="M740" t="s">
        <v>37</v>
      </c>
      <c r="N740">
        <v>37</v>
      </c>
      <c r="O7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40" t="s">
        <v>38</v>
      </c>
      <c r="Q740" s="2">
        <v>20000</v>
      </c>
      <c r="R740">
        <v>14</v>
      </c>
      <c r="S740" s="3">
        <v>280000</v>
      </c>
      <c r="T740" s="3">
        <f>SUMIF(A:A,Table1[[#This Row],[Customer ID]],S:S)</f>
        <v>442500</v>
      </c>
      <c r="U740" s="3" t="str" cm="1">
        <f t="array" ref="U740">_xlfn.SWITCH(TRUE,
Table1[[#This Row],[Total user revenue]]&gt;=1500000,"High-Premium",
Table1[[#This Row],[Total user revenue]]&gt;=500000,"Premium",
Table1[[#This Row],[Total user revenue]]&gt;=100000,"Standard",
"Basic")</f>
        <v>Standard</v>
      </c>
      <c r="V740" s="32">
        <f>SUMIF(A:A,Table1[[#This Row],[Customer ID]],W:W)</f>
        <v>284.54999999999995</v>
      </c>
      <c r="W740">
        <v>49.94</v>
      </c>
      <c r="X740" t="s">
        <v>39</v>
      </c>
      <c r="Y740" s="6">
        <f>COUNTIFS(Table1[MTN Device],Table1[[#This Row],[MTN Device]],Table1[Customer Churn Status],"Yes")/COUNTIF(Table1[MTN Device],Table1[[#This Row],[MTN Device]])</f>
        <v>0.26754385964912281</v>
      </c>
      <c r="Z740">
        <f>IF(Table1[[#This Row],[Customer Churn Status]]="Yes", 1, 0)</f>
        <v>0</v>
      </c>
      <c r="AA740" t="str">
        <f>IF(Table1[[#This Row],[Reasons for Churn]]= "No reason", "No Reason", "Churned")</f>
        <v>No Reason</v>
      </c>
      <c r="AB740" t="s">
        <v>1083</v>
      </c>
      <c r="AC740">
        <f t="shared" si="11"/>
        <v>75</v>
      </c>
    </row>
    <row r="741" spans="1:29" x14ac:dyDescent="0.25">
      <c r="A741" t="s">
        <v>833</v>
      </c>
      <c r="B741" t="s">
        <v>834</v>
      </c>
      <c r="C741" s="1">
        <v>45689</v>
      </c>
      <c r="D741">
        <v>53</v>
      </c>
      <c r="E741" t="str">
        <f>IF(Table1[[#This Row],[Age]]&lt;=19,"Teenager",
 IF(Table1[[#This Row],[Age]]&lt;=29,"Young Adult",
 IF(Table1[[#This Row],[Age]]&lt;=39,"Adult",
 IF(Table1[[#This Row],[Age]]&lt;=54,"Middle-Aged Adult",
 IF(Table1[[#This Row],[Age]]&lt;=64,"Pre-Retirement",
 "Senior/Retiree")))))</f>
        <v>Middle-Aged Adult</v>
      </c>
      <c r="F741" t="s">
        <v>28</v>
      </c>
      <c r="G741" t="e">
        <f>VLOOKUP(Table1[[#This Row],[State]],#REF!,2,FALSE)</f>
        <v>#REF!</v>
      </c>
      <c r="H741" t="s">
        <v>20</v>
      </c>
      <c r="I741">
        <f>COUNTIF(A:A,Table1[[#This Row],[Customer ID]])</f>
        <v>3</v>
      </c>
      <c r="J741" t="str">
        <f>IF(Table1[[#This Row],[Device Count]]&gt;1,"Multiple Devices", "Single Device")</f>
        <v>Multiple Devices</v>
      </c>
      <c r="K741" t="s">
        <v>21</v>
      </c>
      <c r="L741" s="26">
        <v>1</v>
      </c>
      <c r="M741" t="s">
        <v>37</v>
      </c>
      <c r="N741">
        <v>37</v>
      </c>
      <c r="O7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41" t="s">
        <v>46</v>
      </c>
      <c r="Q741" s="2">
        <v>4500</v>
      </c>
      <c r="R741">
        <v>19</v>
      </c>
      <c r="S741" s="3">
        <v>85500</v>
      </c>
      <c r="T741" s="3">
        <f>SUMIF(A:A,Table1[[#This Row],[Customer ID]],S:S)</f>
        <v>442500</v>
      </c>
      <c r="U741" s="3" t="str" cm="1">
        <f t="array" ref="U741">_xlfn.SWITCH(TRUE,
Table1[[#This Row],[Total user revenue]]&gt;=1500000,"High-Premium",
Table1[[#This Row],[Total user revenue]]&gt;=500000,"Premium",
Table1[[#This Row],[Total user revenue]]&gt;=100000,"Standard",
"Basic")</f>
        <v>Standard</v>
      </c>
      <c r="V741" s="32">
        <f>SUMIF(A:A,Table1[[#This Row],[Customer ID]],W:W)</f>
        <v>284.54999999999995</v>
      </c>
      <c r="W741">
        <v>178.42</v>
      </c>
      <c r="X741" t="s">
        <v>39</v>
      </c>
      <c r="Y741" s="6">
        <f>COUNTIFS(Table1[MTN Device],Table1[[#This Row],[MTN Device]],Table1[Customer Churn Status],"Yes")/COUNTIF(Table1[MTN Device],Table1[[#This Row],[MTN Device]])</f>
        <v>0.30092592592592593</v>
      </c>
      <c r="Z741">
        <f>IF(Table1[[#This Row],[Customer Churn Status]]="Yes", 1, 0)</f>
        <v>0</v>
      </c>
      <c r="AA741" t="str">
        <f>IF(Table1[[#This Row],[Reasons for Churn]]= "No reason", "No Reason", "Churned")</f>
        <v>No Reason</v>
      </c>
      <c r="AB741" t="s">
        <v>1083</v>
      </c>
      <c r="AC741">
        <f t="shared" si="11"/>
        <v>75</v>
      </c>
    </row>
    <row r="742" spans="1:29" x14ac:dyDescent="0.25">
      <c r="A742" t="s">
        <v>835</v>
      </c>
      <c r="B742" t="s">
        <v>433</v>
      </c>
      <c r="C742" s="1">
        <v>45689</v>
      </c>
      <c r="D742">
        <v>16</v>
      </c>
      <c r="E742" t="str">
        <f>IF(Table1[[#This Row],[Age]]&lt;=19,"Teenager",
 IF(Table1[[#This Row],[Age]]&lt;=29,"Young Adult",
 IF(Table1[[#This Row],[Age]]&lt;=39,"Adult",
 IF(Table1[[#This Row],[Age]]&lt;=54,"Middle-Aged Adult",
 IF(Table1[[#This Row],[Age]]&lt;=64,"Pre-Retirement",
 "Senior/Retiree")))))</f>
        <v>Teenager</v>
      </c>
      <c r="F742" t="s">
        <v>110</v>
      </c>
      <c r="G742" t="e">
        <f>VLOOKUP(Table1[[#This Row],[State]],#REF!,2,FALSE)</f>
        <v>#REF!</v>
      </c>
      <c r="H742" t="s">
        <v>29</v>
      </c>
      <c r="I742">
        <f>COUNTIF(A:A,Table1[[#This Row],[Customer ID]])</f>
        <v>1</v>
      </c>
      <c r="J742" t="str">
        <f>IF(Table1[[#This Row],[Device Count]]&gt;1,"Multiple Devices", "Single Device")</f>
        <v>Single Device</v>
      </c>
      <c r="K742" t="s">
        <v>21</v>
      </c>
      <c r="L742" s="26">
        <v>5</v>
      </c>
      <c r="M742" t="s">
        <v>55</v>
      </c>
      <c r="N742">
        <v>3</v>
      </c>
      <c r="O7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42" t="s">
        <v>83</v>
      </c>
      <c r="Q742" s="2">
        <v>1000</v>
      </c>
      <c r="R742">
        <v>8</v>
      </c>
      <c r="S742" s="3">
        <v>8000</v>
      </c>
      <c r="T742" s="3">
        <f>SUMIF(A:A,Table1[[#This Row],[Customer ID]],S:S)</f>
        <v>8000</v>
      </c>
      <c r="U742" s="3" t="str" cm="1">
        <f t="array" ref="U742">_xlfn.SWITCH(TRUE,
Table1[[#This Row],[Total user revenue]]&gt;=1500000,"High-Premium",
Table1[[#This Row],[Total user revenue]]&gt;=500000,"Premium",
Table1[[#This Row],[Total user revenue]]&gt;=100000,"Standard",
"Basic")</f>
        <v>Basic</v>
      </c>
      <c r="V742" s="32">
        <f>SUMIF(A:A,Table1[[#This Row],[Customer ID]],W:W)</f>
        <v>90.76</v>
      </c>
      <c r="W742">
        <v>90.76</v>
      </c>
      <c r="X742" t="s">
        <v>24</v>
      </c>
      <c r="Y742" s="6">
        <f>COUNTIFS(Table1[MTN Device],Table1[[#This Row],[MTN Device]],Table1[Customer Churn Status],"Yes")/COUNTIF(Table1[MTN Device],Table1[[#This Row],[MTN Device]])</f>
        <v>0.3122923588039867</v>
      </c>
      <c r="Z742">
        <f>IF(Table1[[#This Row],[Customer Churn Status]]="Yes", 1, 0)</f>
        <v>1</v>
      </c>
      <c r="AA742" t="str">
        <f>IF(Table1[[#This Row],[Reasons for Churn]]= "No reason", "No Reason", "Churned")</f>
        <v>Churned</v>
      </c>
      <c r="AB742" t="s">
        <v>25</v>
      </c>
      <c r="AC742">
        <f t="shared" si="11"/>
        <v>40</v>
      </c>
    </row>
    <row r="743" spans="1:29" x14ac:dyDescent="0.25">
      <c r="A743" t="s">
        <v>836</v>
      </c>
      <c r="B743" t="s">
        <v>837</v>
      </c>
      <c r="C743" s="1">
        <v>45717</v>
      </c>
      <c r="D743">
        <v>17</v>
      </c>
      <c r="E743" t="str">
        <f>IF(Table1[[#This Row],[Age]]&lt;=19,"Teenager",
 IF(Table1[[#This Row],[Age]]&lt;=29,"Young Adult",
 IF(Table1[[#This Row],[Age]]&lt;=39,"Adult",
 IF(Table1[[#This Row],[Age]]&lt;=54,"Middle-Aged Adult",
 IF(Table1[[#This Row],[Age]]&lt;=64,"Pre-Retirement",
 "Senior/Retiree")))))</f>
        <v>Teenager</v>
      </c>
      <c r="F743" t="s">
        <v>110</v>
      </c>
      <c r="G743" t="e">
        <f>VLOOKUP(Table1[[#This Row],[State]],#REF!,2,FALSE)</f>
        <v>#REF!</v>
      </c>
      <c r="H743" t="s">
        <v>29</v>
      </c>
      <c r="I743">
        <f>COUNTIF(A:A,Table1[[#This Row],[Customer ID]])</f>
        <v>1</v>
      </c>
      <c r="J743" t="str">
        <f>IF(Table1[[#This Row],[Device Count]]&gt;1,"Multiple Devices", "Single Device")</f>
        <v>Single Device</v>
      </c>
      <c r="K743" t="s">
        <v>21</v>
      </c>
      <c r="L743" s="26">
        <v>3</v>
      </c>
      <c r="M743" t="s">
        <v>50</v>
      </c>
      <c r="N743">
        <v>9</v>
      </c>
      <c r="O7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43" t="s">
        <v>40</v>
      </c>
      <c r="Q743" s="2">
        <v>500</v>
      </c>
      <c r="R743">
        <v>15</v>
      </c>
      <c r="S743" s="3">
        <v>7500</v>
      </c>
      <c r="T743" s="3">
        <f>SUMIF(A:A,Table1[[#This Row],[Customer ID]],S:S)</f>
        <v>7500</v>
      </c>
      <c r="U743" s="3" t="str" cm="1">
        <f t="array" ref="U743">_xlfn.SWITCH(TRUE,
Table1[[#This Row],[Total user revenue]]&gt;=1500000,"High-Premium",
Table1[[#This Row],[Total user revenue]]&gt;=500000,"Premium",
Table1[[#This Row],[Total user revenue]]&gt;=100000,"Standard",
"Basic")</f>
        <v>Basic</v>
      </c>
      <c r="V743" s="32">
        <f>SUMIF(A:A,Table1[[#This Row],[Customer ID]],W:W)</f>
        <v>32.78</v>
      </c>
      <c r="W743">
        <v>32.78</v>
      </c>
      <c r="X743" t="s">
        <v>24</v>
      </c>
      <c r="Y743" s="6">
        <f>COUNTIFS(Table1[MTN Device],Table1[[#This Row],[MTN Device]],Table1[Customer Churn Status],"Yes")/COUNTIF(Table1[MTN Device],Table1[[#This Row],[MTN Device]])</f>
        <v>0.3122923588039867</v>
      </c>
      <c r="Z743">
        <f>IF(Table1[[#This Row],[Customer Churn Status]]="Yes", 1, 0)</f>
        <v>1</v>
      </c>
      <c r="AA743" t="str">
        <f>IF(Table1[[#This Row],[Reasons for Churn]]= "No reason", "No Reason", "Churned")</f>
        <v>Churned</v>
      </c>
      <c r="AB743" t="s">
        <v>76</v>
      </c>
      <c r="AC743">
        <f t="shared" si="11"/>
        <v>45</v>
      </c>
    </row>
    <row r="744" spans="1:29" x14ac:dyDescent="0.25">
      <c r="A744" t="s">
        <v>838</v>
      </c>
      <c r="B744" t="s">
        <v>839</v>
      </c>
      <c r="C744" s="1">
        <v>45689</v>
      </c>
      <c r="D744">
        <v>74</v>
      </c>
      <c r="E744" t="str">
        <f>IF(Table1[[#This Row],[Age]]&lt;=19,"Teenager",
 IF(Table1[[#This Row],[Age]]&lt;=29,"Young Adult",
 IF(Table1[[#This Row],[Age]]&lt;=39,"Adult",
 IF(Table1[[#This Row],[Age]]&lt;=54,"Middle-Aged Adult",
 IF(Table1[[#This Row],[Age]]&lt;=64,"Pre-Retirement",
 "Senior/Retiree")))))</f>
        <v>Senior/Retiree</v>
      </c>
      <c r="F744" t="s">
        <v>35</v>
      </c>
      <c r="G744" t="e">
        <f>VLOOKUP(Table1[[#This Row],[State]],#REF!,2,FALSE)</f>
        <v>#REF!</v>
      </c>
      <c r="H744" t="s">
        <v>29</v>
      </c>
      <c r="I744">
        <f>COUNTIF(A:A,Table1[[#This Row],[Customer ID]])</f>
        <v>2</v>
      </c>
      <c r="J744" t="str">
        <f>IF(Table1[[#This Row],[Device Count]]&gt;1,"Multiple Devices", "Single Device")</f>
        <v>Multiple Devices</v>
      </c>
      <c r="K744" t="s">
        <v>21</v>
      </c>
      <c r="L744" s="26">
        <v>2</v>
      </c>
      <c r="M744" t="s">
        <v>22</v>
      </c>
      <c r="N744">
        <v>56</v>
      </c>
      <c r="O7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44" t="s">
        <v>102</v>
      </c>
      <c r="Q744" s="2">
        <v>900</v>
      </c>
      <c r="R744">
        <v>3</v>
      </c>
      <c r="S744" s="3">
        <v>2700</v>
      </c>
      <c r="T744" s="3">
        <f>SUMIF(A:A,Table1[[#This Row],[Customer ID]],S:S)</f>
        <v>827700</v>
      </c>
      <c r="U744" s="3" t="str" cm="1">
        <f t="array" ref="U744">_xlfn.SWITCH(TRUE,
Table1[[#This Row],[Total user revenue]]&gt;=1500000,"High-Premium",
Table1[[#This Row],[Total user revenue]]&gt;=500000,"Premium",
Table1[[#This Row],[Total user revenue]]&gt;=100000,"Standard",
"Basic")</f>
        <v>Premium</v>
      </c>
      <c r="V744" s="32">
        <f>SUMIF(A:A,Table1[[#This Row],[Customer ID]],W:W)</f>
        <v>350.89</v>
      </c>
      <c r="W744">
        <v>172.15</v>
      </c>
      <c r="X744" t="s">
        <v>39</v>
      </c>
      <c r="Y744" s="6">
        <f>COUNTIFS(Table1[MTN Device],Table1[[#This Row],[MTN Device]],Table1[Customer Churn Status],"Yes")/COUNTIF(Table1[MTN Device],Table1[[#This Row],[MTN Device]])</f>
        <v>0.3122923588039867</v>
      </c>
      <c r="Z744">
        <f>IF(Table1[[#This Row],[Customer Churn Status]]="Yes", 1, 0)</f>
        <v>0</v>
      </c>
      <c r="AA744" t="str">
        <f>IF(Table1[[#This Row],[Reasons for Churn]]= "No reason", "No Reason", "Churned")</f>
        <v>No Reason</v>
      </c>
      <c r="AB744" t="s">
        <v>1083</v>
      </c>
      <c r="AC744">
        <f t="shared" si="11"/>
        <v>60</v>
      </c>
    </row>
    <row r="745" spans="1:29" x14ac:dyDescent="0.25">
      <c r="A745" t="s">
        <v>838</v>
      </c>
      <c r="B745" t="s">
        <v>839</v>
      </c>
      <c r="C745" s="1">
        <v>45689</v>
      </c>
      <c r="D745">
        <v>74</v>
      </c>
      <c r="E745" t="str">
        <f>IF(Table1[[#This Row],[Age]]&lt;=19,"Teenager",
 IF(Table1[[#This Row],[Age]]&lt;=29,"Young Adult",
 IF(Table1[[#This Row],[Age]]&lt;=39,"Adult",
 IF(Table1[[#This Row],[Age]]&lt;=54,"Middle-Aged Adult",
 IF(Table1[[#This Row],[Age]]&lt;=64,"Pre-Retirement",
 "Senior/Retiree")))))</f>
        <v>Senior/Retiree</v>
      </c>
      <c r="F745" t="s">
        <v>35</v>
      </c>
      <c r="G745" t="e">
        <f>VLOOKUP(Table1[[#This Row],[State]],#REF!,2,FALSE)</f>
        <v>#REF!</v>
      </c>
      <c r="H745" t="s">
        <v>36</v>
      </c>
      <c r="I745">
        <f>COUNTIF(A:A,Table1[[#This Row],[Customer ID]])</f>
        <v>2</v>
      </c>
      <c r="J745" t="str">
        <f>IF(Table1[[#This Row],[Device Count]]&gt;1,"Multiple Devices", "Single Device")</f>
        <v>Multiple Devices</v>
      </c>
      <c r="K745" t="s">
        <v>21</v>
      </c>
      <c r="L745" s="26">
        <v>2</v>
      </c>
      <c r="M745" t="s">
        <v>22</v>
      </c>
      <c r="N745">
        <v>56</v>
      </c>
      <c r="O7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45" t="s">
        <v>105</v>
      </c>
      <c r="Q745" s="2">
        <v>75000</v>
      </c>
      <c r="R745">
        <v>11</v>
      </c>
      <c r="S745" s="3">
        <v>825000</v>
      </c>
      <c r="T745" s="3">
        <f>SUMIF(A:A,Table1[[#This Row],[Customer ID]],S:S)</f>
        <v>827700</v>
      </c>
      <c r="U745" s="3" t="str" cm="1">
        <f t="array" ref="U745">_xlfn.SWITCH(TRUE,
Table1[[#This Row],[Total user revenue]]&gt;=1500000,"High-Premium",
Table1[[#This Row],[Total user revenue]]&gt;=500000,"Premium",
Table1[[#This Row],[Total user revenue]]&gt;=100000,"Standard",
"Basic")</f>
        <v>Premium</v>
      </c>
      <c r="V745" s="32">
        <f>SUMIF(A:A,Table1[[#This Row],[Customer ID]],W:W)</f>
        <v>350.89</v>
      </c>
      <c r="W745">
        <v>178.74</v>
      </c>
      <c r="X745" t="s">
        <v>39</v>
      </c>
      <c r="Y745" s="6">
        <f>COUNTIFS(Table1[MTN Device],Table1[[#This Row],[MTN Device]],Table1[Customer Churn Status],"Yes")/COUNTIF(Table1[MTN Device],Table1[[#This Row],[MTN Device]])</f>
        <v>0.27947598253275108</v>
      </c>
      <c r="Z745">
        <f>IF(Table1[[#This Row],[Customer Churn Status]]="Yes", 1, 0)</f>
        <v>0</v>
      </c>
      <c r="AA745" t="str">
        <f>IF(Table1[[#This Row],[Reasons for Churn]]= "No reason", "No Reason", "Churned")</f>
        <v>No Reason</v>
      </c>
      <c r="AB745" t="s">
        <v>1083</v>
      </c>
      <c r="AC745">
        <f t="shared" si="11"/>
        <v>60</v>
      </c>
    </row>
    <row r="746" spans="1:29" x14ac:dyDescent="0.25">
      <c r="A746" t="s">
        <v>840</v>
      </c>
      <c r="B746" t="s">
        <v>841</v>
      </c>
      <c r="C746" s="1">
        <v>45717</v>
      </c>
      <c r="D746">
        <v>20</v>
      </c>
      <c r="E746" t="str">
        <f>IF(Table1[[#This Row],[Age]]&lt;=19,"Teenager",
 IF(Table1[[#This Row],[Age]]&lt;=29,"Young Adult",
 IF(Table1[[#This Row],[Age]]&lt;=39,"Adult",
 IF(Table1[[#This Row],[Age]]&lt;=54,"Middle-Aged Adult",
 IF(Table1[[#This Row],[Age]]&lt;=64,"Pre-Retirement",
 "Senior/Retiree")))))</f>
        <v>Young Adult</v>
      </c>
      <c r="F746" t="s">
        <v>101</v>
      </c>
      <c r="G746" t="e">
        <f>VLOOKUP(Table1[[#This Row],[State]],#REF!,2,FALSE)</f>
        <v>#REF!</v>
      </c>
      <c r="H746" t="s">
        <v>41</v>
      </c>
      <c r="I746">
        <f>COUNTIF(A:A,Table1[[#This Row],[Customer ID]])</f>
        <v>1</v>
      </c>
      <c r="J746" t="str">
        <f>IF(Table1[[#This Row],[Device Count]]&gt;1,"Multiple Devices", "Single Device")</f>
        <v>Single Device</v>
      </c>
      <c r="K746" t="s">
        <v>30</v>
      </c>
      <c r="L746" s="26">
        <v>5</v>
      </c>
      <c r="M746" t="s">
        <v>55</v>
      </c>
      <c r="N746">
        <v>49</v>
      </c>
      <c r="O7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46" t="s">
        <v>62</v>
      </c>
      <c r="Q746" s="2">
        <v>24000</v>
      </c>
      <c r="R746">
        <v>2</v>
      </c>
      <c r="S746" s="3">
        <v>48000</v>
      </c>
      <c r="T746" s="3">
        <f>SUMIF(A:A,Table1[[#This Row],[Customer ID]],S:S)</f>
        <v>48000</v>
      </c>
      <c r="U746" s="3" t="str" cm="1">
        <f t="array" ref="U746">_xlfn.SWITCH(TRUE,
Table1[[#This Row],[Total user revenue]]&gt;=1500000,"High-Premium",
Table1[[#This Row],[Total user revenue]]&gt;=500000,"Premium",
Table1[[#This Row],[Total user revenue]]&gt;=100000,"Standard",
"Basic")</f>
        <v>Basic</v>
      </c>
      <c r="V746" s="32">
        <f>SUMIF(A:A,Table1[[#This Row],[Customer ID]],W:W)</f>
        <v>176.23</v>
      </c>
      <c r="W746">
        <v>176.23</v>
      </c>
      <c r="X746" t="s">
        <v>39</v>
      </c>
      <c r="Y746" s="6">
        <f>COUNTIFS(Table1[MTN Device],Table1[[#This Row],[MTN Device]],Table1[Customer Churn Status],"Yes")/COUNTIF(Table1[MTN Device],Table1[[#This Row],[MTN Device]])</f>
        <v>0.26754385964912281</v>
      </c>
      <c r="Z746">
        <f>IF(Table1[[#This Row],[Customer Churn Status]]="Yes", 1, 0)</f>
        <v>0</v>
      </c>
      <c r="AA746" t="str">
        <f>IF(Table1[[#This Row],[Reasons for Churn]]= "No reason", "No Reason", "Churned")</f>
        <v>No Reason</v>
      </c>
      <c r="AB746" t="s">
        <v>1083</v>
      </c>
      <c r="AC746">
        <f t="shared" si="11"/>
        <v>25</v>
      </c>
    </row>
    <row r="747" spans="1:29" x14ac:dyDescent="0.25">
      <c r="A747" t="s">
        <v>842</v>
      </c>
      <c r="B747" t="s">
        <v>843</v>
      </c>
      <c r="C747" s="1">
        <v>45717</v>
      </c>
      <c r="D747">
        <v>62</v>
      </c>
      <c r="E747" t="str">
        <f>IF(Table1[[#This Row],[Age]]&lt;=19,"Teenager",
 IF(Table1[[#This Row],[Age]]&lt;=29,"Young Adult",
 IF(Table1[[#This Row],[Age]]&lt;=39,"Adult",
 IF(Table1[[#This Row],[Age]]&lt;=54,"Middle-Aged Adult",
 IF(Table1[[#This Row],[Age]]&lt;=64,"Pre-Retirement",
 "Senior/Retiree")))))</f>
        <v>Pre-Retirement</v>
      </c>
      <c r="F747" t="s">
        <v>49</v>
      </c>
      <c r="G747" t="e">
        <f>VLOOKUP(Table1[[#This Row],[State]],#REF!,2,FALSE)</f>
        <v>#REF!</v>
      </c>
      <c r="H747" t="s">
        <v>36</v>
      </c>
      <c r="I747">
        <f>COUNTIF(A:A,Table1[[#This Row],[Customer ID]])</f>
        <v>2</v>
      </c>
      <c r="J747" t="str">
        <f>IF(Table1[[#This Row],[Device Count]]&gt;1,"Multiple Devices", "Single Device")</f>
        <v>Multiple Devices</v>
      </c>
      <c r="K747" t="s">
        <v>21</v>
      </c>
      <c r="L747" s="26">
        <v>4</v>
      </c>
      <c r="M747" t="s">
        <v>114</v>
      </c>
      <c r="N747">
        <v>25</v>
      </c>
      <c r="O7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47" t="s">
        <v>38</v>
      </c>
      <c r="Q747" s="2">
        <v>20000</v>
      </c>
      <c r="R747">
        <v>7</v>
      </c>
      <c r="S747" s="3">
        <v>140000</v>
      </c>
      <c r="T747" s="3">
        <f>SUMIF(A:A,Table1[[#This Row],[Customer ID]],S:S)</f>
        <v>300000</v>
      </c>
      <c r="U747" s="3" t="str" cm="1">
        <f t="array" ref="U747">_xlfn.SWITCH(TRUE,
Table1[[#This Row],[Total user revenue]]&gt;=1500000,"High-Premium",
Table1[[#This Row],[Total user revenue]]&gt;=500000,"Premium",
Table1[[#This Row],[Total user revenue]]&gt;=100000,"Standard",
"Basic")</f>
        <v>Standard</v>
      </c>
      <c r="V747" s="32">
        <f>SUMIF(A:A,Table1[[#This Row],[Customer ID]],W:W)</f>
        <v>308.63</v>
      </c>
      <c r="W747">
        <v>112.37</v>
      </c>
      <c r="X747" t="s">
        <v>39</v>
      </c>
      <c r="Y747" s="6">
        <f>COUNTIFS(Table1[MTN Device],Table1[[#This Row],[MTN Device]],Table1[Customer Churn Status],"Yes")/COUNTIF(Table1[MTN Device],Table1[[#This Row],[MTN Device]])</f>
        <v>0.27947598253275108</v>
      </c>
      <c r="Z747">
        <f>IF(Table1[[#This Row],[Customer Churn Status]]="Yes", 1, 0)</f>
        <v>0</v>
      </c>
      <c r="AA747" t="str">
        <f>IF(Table1[[#This Row],[Reasons for Churn]]= "No reason", "No Reason", "Churned")</f>
        <v>No Reason</v>
      </c>
      <c r="AB747" t="s">
        <v>1083</v>
      </c>
      <c r="AC747">
        <f t="shared" si="11"/>
        <v>30</v>
      </c>
    </row>
    <row r="748" spans="1:29" x14ac:dyDescent="0.25">
      <c r="A748" t="s">
        <v>842</v>
      </c>
      <c r="B748" t="s">
        <v>843</v>
      </c>
      <c r="C748" s="1">
        <v>45717</v>
      </c>
      <c r="D748">
        <v>62</v>
      </c>
      <c r="E748" t="str">
        <f>IF(Table1[[#This Row],[Age]]&lt;=19,"Teenager",
 IF(Table1[[#This Row],[Age]]&lt;=29,"Young Adult",
 IF(Table1[[#This Row],[Age]]&lt;=39,"Adult",
 IF(Table1[[#This Row],[Age]]&lt;=54,"Middle-Aged Adult",
 IF(Table1[[#This Row],[Age]]&lt;=64,"Pre-Retirement",
 "Senior/Retiree")))))</f>
        <v>Pre-Retirement</v>
      </c>
      <c r="F748" t="s">
        <v>49</v>
      </c>
      <c r="G748" t="e">
        <f>VLOOKUP(Table1[[#This Row],[State]],#REF!,2,FALSE)</f>
        <v>#REF!</v>
      </c>
      <c r="H748" t="s">
        <v>41</v>
      </c>
      <c r="I748">
        <f>COUNTIF(A:A,Table1[[#This Row],[Customer ID]])</f>
        <v>2</v>
      </c>
      <c r="J748" t="str">
        <f>IF(Table1[[#This Row],[Device Count]]&gt;1,"Multiple Devices", "Single Device")</f>
        <v>Multiple Devices</v>
      </c>
      <c r="K748" t="s">
        <v>21</v>
      </c>
      <c r="L748" s="26">
        <v>4</v>
      </c>
      <c r="M748" t="s">
        <v>114</v>
      </c>
      <c r="N748">
        <v>25</v>
      </c>
      <c r="O7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48" t="s">
        <v>38</v>
      </c>
      <c r="Q748" s="2">
        <v>20000</v>
      </c>
      <c r="R748">
        <v>8</v>
      </c>
      <c r="S748" s="3">
        <v>160000</v>
      </c>
      <c r="T748" s="3">
        <f>SUMIF(A:A,Table1[[#This Row],[Customer ID]],S:S)</f>
        <v>300000</v>
      </c>
      <c r="U748" s="3" t="str" cm="1">
        <f t="array" ref="U748">_xlfn.SWITCH(TRUE,
Table1[[#This Row],[Total user revenue]]&gt;=1500000,"High-Premium",
Table1[[#This Row],[Total user revenue]]&gt;=500000,"Premium",
Table1[[#This Row],[Total user revenue]]&gt;=100000,"Standard",
"Basic")</f>
        <v>Standard</v>
      </c>
      <c r="V748" s="32">
        <f>SUMIF(A:A,Table1[[#This Row],[Customer ID]],W:W)</f>
        <v>308.63</v>
      </c>
      <c r="W748">
        <v>196.26</v>
      </c>
      <c r="X748" t="s">
        <v>39</v>
      </c>
      <c r="Y748" s="6">
        <f>COUNTIFS(Table1[MTN Device],Table1[[#This Row],[MTN Device]],Table1[Customer Churn Status],"Yes")/COUNTIF(Table1[MTN Device],Table1[[#This Row],[MTN Device]])</f>
        <v>0.26754385964912281</v>
      </c>
      <c r="Z748">
        <f>IF(Table1[[#This Row],[Customer Churn Status]]="Yes", 1, 0)</f>
        <v>0</v>
      </c>
      <c r="AA748" t="str">
        <f>IF(Table1[[#This Row],[Reasons for Churn]]= "No reason", "No Reason", "Churned")</f>
        <v>No Reason</v>
      </c>
      <c r="AB748" t="s">
        <v>1083</v>
      </c>
      <c r="AC748">
        <f t="shared" si="11"/>
        <v>30</v>
      </c>
    </row>
    <row r="749" spans="1:29" x14ac:dyDescent="0.25">
      <c r="A749" t="s">
        <v>844</v>
      </c>
      <c r="B749" t="s">
        <v>845</v>
      </c>
      <c r="C749" s="1">
        <v>45689</v>
      </c>
      <c r="D749">
        <v>30</v>
      </c>
      <c r="E749" t="str">
        <f>IF(Table1[[#This Row],[Age]]&lt;=19,"Teenager",
 IF(Table1[[#This Row],[Age]]&lt;=29,"Young Adult",
 IF(Table1[[#This Row],[Age]]&lt;=39,"Adult",
 IF(Table1[[#This Row],[Age]]&lt;=54,"Middle-Aged Adult",
 IF(Table1[[#This Row],[Age]]&lt;=64,"Pre-Retirement",
 "Senior/Retiree")))))</f>
        <v>Adult</v>
      </c>
      <c r="F749" t="s">
        <v>213</v>
      </c>
      <c r="G749" t="e">
        <f>VLOOKUP(Table1[[#This Row],[State]],#REF!,2,FALSE)</f>
        <v>#REF!</v>
      </c>
      <c r="H749" t="s">
        <v>29</v>
      </c>
      <c r="I749">
        <f>COUNTIF(A:A,Table1[[#This Row],[Customer ID]])</f>
        <v>2</v>
      </c>
      <c r="J749" t="str">
        <f>IF(Table1[[#This Row],[Device Count]]&gt;1,"Multiple Devices", "Single Device")</f>
        <v>Multiple Devices</v>
      </c>
      <c r="K749" t="s">
        <v>21</v>
      </c>
      <c r="L749" s="26">
        <v>3</v>
      </c>
      <c r="M749" t="s">
        <v>50</v>
      </c>
      <c r="N749">
        <v>49</v>
      </c>
      <c r="O7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49" t="s">
        <v>102</v>
      </c>
      <c r="Q749" s="2">
        <v>900</v>
      </c>
      <c r="R749">
        <v>12</v>
      </c>
      <c r="S749" s="3">
        <v>10800</v>
      </c>
      <c r="T749" s="3">
        <f>SUMIF(A:A,Table1[[#This Row],[Customer ID]],S:S)</f>
        <v>605800</v>
      </c>
      <c r="U749" s="3" t="str" cm="1">
        <f t="array" ref="U749">_xlfn.SWITCH(TRUE,
Table1[[#This Row],[Total user revenue]]&gt;=1500000,"High-Premium",
Table1[[#This Row],[Total user revenue]]&gt;=500000,"Premium",
Table1[[#This Row],[Total user revenue]]&gt;=100000,"Standard",
"Basic")</f>
        <v>Premium</v>
      </c>
      <c r="V749" s="32">
        <f>SUMIF(A:A,Table1[[#This Row],[Customer ID]],W:W)</f>
        <v>110.64</v>
      </c>
      <c r="W749">
        <v>13.14</v>
      </c>
      <c r="X749" t="s">
        <v>39</v>
      </c>
      <c r="Y749" s="6">
        <f>COUNTIFS(Table1[MTN Device],Table1[[#This Row],[MTN Device]],Table1[Customer Churn Status],"Yes")/COUNTIF(Table1[MTN Device],Table1[[#This Row],[MTN Device]])</f>
        <v>0.3122923588039867</v>
      </c>
      <c r="Z749">
        <f>IF(Table1[[#This Row],[Customer Churn Status]]="Yes", 1, 0)</f>
        <v>0</v>
      </c>
      <c r="AA749" t="str">
        <f>IF(Table1[[#This Row],[Reasons for Churn]]= "No reason", "No Reason", "Churned")</f>
        <v>No Reason</v>
      </c>
      <c r="AB749" t="s">
        <v>1083</v>
      </c>
      <c r="AC749">
        <f t="shared" si="11"/>
        <v>30</v>
      </c>
    </row>
    <row r="750" spans="1:29" x14ac:dyDescent="0.25">
      <c r="A750" t="s">
        <v>844</v>
      </c>
      <c r="B750" t="s">
        <v>845</v>
      </c>
      <c r="C750" s="1">
        <v>45689</v>
      </c>
      <c r="D750">
        <v>30</v>
      </c>
      <c r="E750" t="str">
        <f>IF(Table1[[#This Row],[Age]]&lt;=19,"Teenager",
 IF(Table1[[#This Row],[Age]]&lt;=29,"Young Adult",
 IF(Table1[[#This Row],[Age]]&lt;=39,"Adult",
 IF(Table1[[#This Row],[Age]]&lt;=54,"Middle-Aged Adult",
 IF(Table1[[#This Row],[Age]]&lt;=64,"Pre-Retirement",
 "Senior/Retiree")))))</f>
        <v>Adult</v>
      </c>
      <c r="F750" t="s">
        <v>213</v>
      </c>
      <c r="G750" t="e">
        <f>VLOOKUP(Table1[[#This Row],[State]],#REF!,2,FALSE)</f>
        <v>#REF!</v>
      </c>
      <c r="H750" t="s">
        <v>20</v>
      </c>
      <c r="I750">
        <f>COUNTIF(A:A,Table1[[#This Row],[Customer ID]])</f>
        <v>2</v>
      </c>
      <c r="J750" t="str">
        <f>IF(Table1[[#This Row],[Device Count]]&gt;1,"Multiple Devices", "Single Device")</f>
        <v>Multiple Devices</v>
      </c>
      <c r="K750" t="s">
        <v>21</v>
      </c>
      <c r="L750" s="26">
        <v>3</v>
      </c>
      <c r="M750" t="s">
        <v>50</v>
      </c>
      <c r="N750">
        <v>49</v>
      </c>
      <c r="O7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50" t="s">
        <v>23</v>
      </c>
      <c r="Q750" s="2">
        <v>35000</v>
      </c>
      <c r="R750">
        <v>17</v>
      </c>
      <c r="S750" s="3">
        <v>595000</v>
      </c>
      <c r="T750" s="3">
        <f>SUMIF(A:A,Table1[[#This Row],[Customer ID]],S:S)</f>
        <v>605800</v>
      </c>
      <c r="U750" s="3" t="str" cm="1">
        <f t="array" ref="U750">_xlfn.SWITCH(TRUE,
Table1[[#This Row],[Total user revenue]]&gt;=1500000,"High-Premium",
Table1[[#This Row],[Total user revenue]]&gt;=500000,"Premium",
Table1[[#This Row],[Total user revenue]]&gt;=100000,"Standard",
"Basic")</f>
        <v>Premium</v>
      </c>
      <c r="V750" s="32">
        <f>SUMIF(A:A,Table1[[#This Row],[Customer ID]],W:W)</f>
        <v>110.64</v>
      </c>
      <c r="W750">
        <v>97.5</v>
      </c>
      <c r="X750" t="s">
        <v>39</v>
      </c>
      <c r="Y750" s="6">
        <f>COUNTIFS(Table1[MTN Device],Table1[[#This Row],[MTN Device]],Table1[Customer Churn Status],"Yes")/COUNTIF(Table1[MTN Device],Table1[[#This Row],[MTN Device]])</f>
        <v>0.30092592592592593</v>
      </c>
      <c r="Z750">
        <f>IF(Table1[[#This Row],[Customer Churn Status]]="Yes", 1, 0)</f>
        <v>0</v>
      </c>
      <c r="AA750" t="str">
        <f>IF(Table1[[#This Row],[Reasons for Churn]]= "No reason", "No Reason", "Churned")</f>
        <v>No Reason</v>
      </c>
      <c r="AB750" t="s">
        <v>1083</v>
      </c>
      <c r="AC750">
        <f t="shared" si="11"/>
        <v>30</v>
      </c>
    </row>
    <row r="751" spans="1:29" x14ac:dyDescent="0.25">
      <c r="A751" t="s">
        <v>846</v>
      </c>
      <c r="B751" t="s">
        <v>847</v>
      </c>
      <c r="C751" s="1">
        <v>45717</v>
      </c>
      <c r="D751">
        <v>76</v>
      </c>
      <c r="E751" t="str">
        <f>IF(Table1[[#This Row],[Age]]&lt;=19,"Teenager",
 IF(Table1[[#This Row],[Age]]&lt;=29,"Young Adult",
 IF(Table1[[#This Row],[Age]]&lt;=39,"Adult",
 IF(Table1[[#This Row],[Age]]&lt;=54,"Middle-Aged Adult",
 IF(Table1[[#This Row],[Age]]&lt;=64,"Pre-Retirement",
 "Senior/Retiree")))))</f>
        <v>Senior/Retiree</v>
      </c>
      <c r="F751" t="s">
        <v>86</v>
      </c>
      <c r="G751" t="e">
        <f>VLOOKUP(Table1[[#This Row],[State]],#REF!,2,FALSE)</f>
        <v>#REF!</v>
      </c>
      <c r="H751" t="s">
        <v>41</v>
      </c>
      <c r="I751">
        <f>COUNTIF(A:A,Table1[[#This Row],[Customer ID]])</f>
        <v>1</v>
      </c>
      <c r="J751" t="str">
        <f>IF(Table1[[#This Row],[Device Count]]&gt;1,"Multiple Devices", "Single Device")</f>
        <v>Single Device</v>
      </c>
      <c r="K751" t="s">
        <v>30</v>
      </c>
      <c r="L751" s="26">
        <v>1</v>
      </c>
      <c r="M751" t="s">
        <v>37</v>
      </c>
      <c r="N751">
        <v>29</v>
      </c>
      <c r="O7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51" t="s">
        <v>71</v>
      </c>
      <c r="Q751" s="2">
        <v>14500</v>
      </c>
      <c r="R751">
        <v>10</v>
      </c>
      <c r="S751" s="3">
        <v>145000</v>
      </c>
      <c r="T751" s="3">
        <f>SUMIF(A:A,Table1[[#This Row],[Customer ID]],S:S)</f>
        <v>145000</v>
      </c>
      <c r="U751" s="3" t="str" cm="1">
        <f t="array" ref="U751">_xlfn.SWITCH(TRUE,
Table1[[#This Row],[Total user revenue]]&gt;=1500000,"High-Premium",
Table1[[#This Row],[Total user revenue]]&gt;=500000,"Premium",
Table1[[#This Row],[Total user revenue]]&gt;=100000,"Standard",
"Basic")</f>
        <v>Standard</v>
      </c>
      <c r="V751" s="32">
        <f>SUMIF(A:A,Table1[[#This Row],[Customer ID]],W:W)</f>
        <v>179.64</v>
      </c>
      <c r="W751">
        <v>179.64</v>
      </c>
      <c r="X751" t="s">
        <v>24</v>
      </c>
      <c r="Y751" s="6">
        <f>COUNTIFS(Table1[MTN Device],Table1[[#This Row],[MTN Device]],Table1[Customer Churn Status],"Yes")/COUNTIF(Table1[MTN Device],Table1[[#This Row],[MTN Device]])</f>
        <v>0.26754385964912281</v>
      </c>
      <c r="Z751">
        <f>IF(Table1[[#This Row],[Customer Churn Status]]="Yes", 1, 0)</f>
        <v>1</v>
      </c>
      <c r="AA751" t="str">
        <f>IF(Table1[[#This Row],[Reasons for Churn]]= "No reason", "No Reason", "Churned")</f>
        <v>Churned</v>
      </c>
      <c r="AB751" t="s">
        <v>167</v>
      </c>
      <c r="AC751">
        <f t="shared" si="11"/>
        <v>70</v>
      </c>
    </row>
    <row r="752" spans="1:29" x14ac:dyDescent="0.25">
      <c r="A752" t="s">
        <v>848</v>
      </c>
      <c r="B752" t="s">
        <v>849</v>
      </c>
      <c r="C752" s="1">
        <v>45689</v>
      </c>
      <c r="D752">
        <v>29</v>
      </c>
      <c r="E752" t="str">
        <f>IF(Table1[[#This Row],[Age]]&lt;=19,"Teenager",
 IF(Table1[[#This Row],[Age]]&lt;=29,"Young Adult",
 IF(Table1[[#This Row],[Age]]&lt;=39,"Adult",
 IF(Table1[[#This Row],[Age]]&lt;=54,"Middle-Aged Adult",
 IF(Table1[[#This Row],[Age]]&lt;=64,"Pre-Retirement",
 "Senior/Retiree")))))</f>
        <v>Young Adult</v>
      </c>
      <c r="F752" t="s">
        <v>28</v>
      </c>
      <c r="G752" t="e">
        <f>VLOOKUP(Table1[[#This Row],[State]],#REF!,2,FALSE)</f>
        <v>#REF!</v>
      </c>
      <c r="H752" t="s">
        <v>41</v>
      </c>
      <c r="I752">
        <f>COUNTIF(A:A,Table1[[#This Row],[Customer ID]])</f>
        <v>3</v>
      </c>
      <c r="J752" t="str">
        <f>IF(Table1[[#This Row],[Device Count]]&gt;1,"Multiple Devices", "Single Device")</f>
        <v>Multiple Devices</v>
      </c>
      <c r="K752" t="s">
        <v>30</v>
      </c>
      <c r="L752" s="26">
        <v>4</v>
      </c>
      <c r="M752" t="s">
        <v>114</v>
      </c>
      <c r="N752">
        <v>8</v>
      </c>
      <c r="O7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52" t="s">
        <v>62</v>
      </c>
      <c r="Q752" s="2">
        <v>24000</v>
      </c>
      <c r="R752">
        <v>16</v>
      </c>
      <c r="S752" s="3">
        <v>384000</v>
      </c>
      <c r="T752" s="3">
        <f>SUMIF(A:A,Table1[[#This Row],[Customer ID]],S:S)</f>
        <v>417000</v>
      </c>
      <c r="U752" s="3" t="str" cm="1">
        <f t="array" ref="U752">_xlfn.SWITCH(TRUE,
Table1[[#This Row],[Total user revenue]]&gt;=1500000,"High-Premium",
Table1[[#This Row],[Total user revenue]]&gt;=500000,"Premium",
Table1[[#This Row],[Total user revenue]]&gt;=100000,"Standard",
"Basic")</f>
        <v>Standard</v>
      </c>
      <c r="V752" s="32">
        <f>SUMIF(A:A,Table1[[#This Row],[Customer ID]],W:W)</f>
        <v>308.91999999999996</v>
      </c>
      <c r="W752">
        <v>186.38</v>
      </c>
      <c r="X752" t="s">
        <v>24</v>
      </c>
      <c r="Y752" s="6">
        <f>COUNTIFS(Table1[MTN Device],Table1[[#This Row],[MTN Device]],Table1[Customer Churn Status],"Yes")/COUNTIF(Table1[MTN Device],Table1[[#This Row],[MTN Device]])</f>
        <v>0.26754385964912281</v>
      </c>
      <c r="Z752">
        <f>IF(Table1[[#This Row],[Customer Churn Status]]="Yes", 1, 0)</f>
        <v>1</v>
      </c>
      <c r="AA752" t="str">
        <f>IF(Table1[[#This Row],[Reasons for Churn]]= "No reason", "No Reason", "Churned")</f>
        <v>Churned</v>
      </c>
      <c r="AB752" t="s">
        <v>265</v>
      </c>
      <c r="AC752">
        <f t="shared" si="11"/>
        <v>50</v>
      </c>
    </row>
    <row r="753" spans="1:29" x14ac:dyDescent="0.25">
      <c r="A753" t="s">
        <v>848</v>
      </c>
      <c r="B753" t="s">
        <v>849</v>
      </c>
      <c r="C753" s="1">
        <v>45689</v>
      </c>
      <c r="D753">
        <v>29</v>
      </c>
      <c r="E753" t="str">
        <f>IF(Table1[[#This Row],[Age]]&lt;=19,"Teenager",
 IF(Table1[[#This Row],[Age]]&lt;=29,"Young Adult",
 IF(Table1[[#This Row],[Age]]&lt;=39,"Adult",
 IF(Table1[[#This Row],[Age]]&lt;=54,"Middle-Aged Adult",
 IF(Table1[[#This Row],[Age]]&lt;=64,"Pre-Retirement",
 "Senior/Retiree")))))</f>
        <v>Young Adult</v>
      </c>
      <c r="F753" t="s">
        <v>28</v>
      </c>
      <c r="G753" t="e">
        <f>VLOOKUP(Table1[[#This Row],[State]],#REF!,2,FALSE)</f>
        <v>#REF!</v>
      </c>
      <c r="H753" t="s">
        <v>20</v>
      </c>
      <c r="I753">
        <f>COUNTIF(A:A,Table1[[#This Row],[Customer ID]])</f>
        <v>3</v>
      </c>
      <c r="J753" t="str">
        <f>IF(Table1[[#This Row],[Device Count]]&gt;1,"Multiple Devices", "Single Device")</f>
        <v>Multiple Devices</v>
      </c>
      <c r="K753" t="s">
        <v>30</v>
      </c>
      <c r="L753" s="26">
        <v>4</v>
      </c>
      <c r="M753" t="s">
        <v>114</v>
      </c>
      <c r="N753">
        <v>8</v>
      </c>
      <c r="O7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53" t="s">
        <v>51</v>
      </c>
      <c r="Q753" s="2">
        <v>9000</v>
      </c>
      <c r="R753">
        <v>1</v>
      </c>
      <c r="S753" s="3">
        <v>9000</v>
      </c>
      <c r="T753" s="3">
        <f>SUMIF(A:A,Table1[[#This Row],[Customer ID]],S:S)</f>
        <v>417000</v>
      </c>
      <c r="U753" s="3" t="str" cm="1">
        <f t="array" ref="U753">_xlfn.SWITCH(TRUE,
Table1[[#This Row],[Total user revenue]]&gt;=1500000,"High-Premium",
Table1[[#This Row],[Total user revenue]]&gt;=500000,"Premium",
Table1[[#This Row],[Total user revenue]]&gt;=100000,"Standard",
"Basic")</f>
        <v>Standard</v>
      </c>
      <c r="V753" s="32">
        <f>SUMIF(A:A,Table1[[#This Row],[Customer ID]],W:W)</f>
        <v>308.91999999999996</v>
      </c>
      <c r="W753">
        <v>84.32</v>
      </c>
      <c r="X753" t="s">
        <v>24</v>
      </c>
      <c r="Y753" s="6">
        <f>COUNTIFS(Table1[MTN Device],Table1[[#This Row],[MTN Device]],Table1[Customer Churn Status],"Yes")/COUNTIF(Table1[MTN Device],Table1[[#This Row],[MTN Device]])</f>
        <v>0.30092592592592593</v>
      </c>
      <c r="Z753">
        <f>IF(Table1[[#This Row],[Customer Churn Status]]="Yes", 1, 0)</f>
        <v>1</v>
      </c>
      <c r="AA753" t="str">
        <f>IF(Table1[[#This Row],[Reasons for Churn]]= "No reason", "No Reason", "Churned")</f>
        <v>Churned</v>
      </c>
      <c r="AB753" t="s">
        <v>265</v>
      </c>
      <c r="AC753">
        <f t="shared" si="11"/>
        <v>50</v>
      </c>
    </row>
    <row r="754" spans="1:29" x14ac:dyDescent="0.25">
      <c r="A754" t="s">
        <v>848</v>
      </c>
      <c r="B754" t="s">
        <v>849</v>
      </c>
      <c r="C754" s="1">
        <v>45689</v>
      </c>
      <c r="D754">
        <v>29</v>
      </c>
      <c r="E754" t="str">
        <f>IF(Table1[[#This Row],[Age]]&lt;=19,"Teenager",
 IF(Table1[[#This Row],[Age]]&lt;=29,"Young Adult",
 IF(Table1[[#This Row],[Age]]&lt;=39,"Adult",
 IF(Table1[[#This Row],[Age]]&lt;=54,"Middle-Aged Adult",
 IF(Table1[[#This Row],[Age]]&lt;=64,"Pre-Retirement",
 "Senior/Retiree")))))</f>
        <v>Young Adult</v>
      </c>
      <c r="F754" t="s">
        <v>28</v>
      </c>
      <c r="G754" t="e">
        <f>VLOOKUP(Table1[[#This Row],[State]],#REF!,2,FALSE)</f>
        <v>#REF!</v>
      </c>
      <c r="H754" t="s">
        <v>36</v>
      </c>
      <c r="I754">
        <f>COUNTIF(A:A,Table1[[#This Row],[Customer ID]])</f>
        <v>3</v>
      </c>
      <c r="J754" t="str">
        <f>IF(Table1[[#This Row],[Device Count]]&gt;1,"Multiple Devices", "Single Device")</f>
        <v>Multiple Devices</v>
      </c>
      <c r="K754" t="s">
        <v>30</v>
      </c>
      <c r="L754" s="26">
        <v>4</v>
      </c>
      <c r="M754" t="s">
        <v>114</v>
      </c>
      <c r="N754">
        <v>8</v>
      </c>
      <c r="O7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54" t="s">
        <v>62</v>
      </c>
      <c r="Q754" s="2">
        <v>24000</v>
      </c>
      <c r="R754">
        <v>1</v>
      </c>
      <c r="S754" s="3">
        <v>24000</v>
      </c>
      <c r="T754" s="3">
        <f>SUMIF(A:A,Table1[[#This Row],[Customer ID]],S:S)</f>
        <v>417000</v>
      </c>
      <c r="U754" s="3" t="str" cm="1">
        <f t="array" ref="U754">_xlfn.SWITCH(TRUE,
Table1[[#This Row],[Total user revenue]]&gt;=1500000,"High-Premium",
Table1[[#This Row],[Total user revenue]]&gt;=500000,"Premium",
Table1[[#This Row],[Total user revenue]]&gt;=100000,"Standard",
"Basic")</f>
        <v>Standard</v>
      </c>
      <c r="V754" s="32">
        <f>SUMIF(A:A,Table1[[#This Row],[Customer ID]],W:W)</f>
        <v>308.91999999999996</v>
      </c>
      <c r="W754">
        <v>38.22</v>
      </c>
      <c r="X754" t="s">
        <v>24</v>
      </c>
      <c r="Y754" s="6">
        <f>COUNTIFS(Table1[MTN Device],Table1[[#This Row],[MTN Device]],Table1[Customer Churn Status],"Yes")/COUNTIF(Table1[MTN Device],Table1[[#This Row],[MTN Device]])</f>
        <v>0.27947598253275108</v>
      </c>
      <c r="Z754">
        <f>IF(Table1[[#This Row],[Customer Churn Status]]="Yes", 1, 0)</f>
        <v>1</v>
      </c>
      <c r="AA754" t="str">
        <f>IF(Table1[[#This Row],[Reasons for Churn]]= "No reason", "No Reason", "Churned")</f>
        <v>Churned</v>
      </c>
      <c r="AB754" t="s">
        <v>265</v>
      </c>
      <c r="AC754">
        <f t="shared" si="11"/>
        <v>50</v>
      </c>
    </row>
    <row r="755" spans="1:29" x14ac:dyDescent="0.25">
      <c r="A755" t="s">
        <v>850</v>
      </c>
      <c r="B755" t="s">
        <v>851</v>
      </c>
      <c r="C755" s="1">
        <v>45717</v>
      </c>
      <c r="D755">
        <v>58</v>
      </c>
      <c r="E755" t="str">
        <f>IF(Table1[[#This Row],[Age]]&lt;=19,"Teenager",
 IF(Table1[[#This Row],[Age]]&lt;=29,"Young Adult",
 IF(Table1[[#This Row],[Age]]&lt;=39,"Adult",
 IF(Table1[[#This Row],[Age]]&lt;=54,"Middle-Aged Adult",
 IF(Table1[[#This Row],[Age]]&lt;=64,"Pre-Retirement",
 "Senior/Retiree")))))</f>
        <v>Pre-Retirement</v>
      </c>
      <c r="F755" t="s">
        <v>110</v>
      </c>
      <c r="G755" t="e">
        <f>VLOOKUP(Table1[[#This Row],[State]],#REF!,2,FALSE)</f>
        <v>#REF!</v>
      </c>
      <c r="H755" t="s">
        <v>29</v>
      </c>
      <c r="I755">
        <f>COUNTIF(A:A,Table1[[#This Row],[Customer ID]])</f>
        <v>3</v>
      </c>
      <c r="J755" t="str">
        <f>IF(Table1[[#This Row],[Device Count]]&gt;1,"Multiple Devices", "Single Device")</f>
        <v>Multiple Devices</v>
      </c>
      <c r="K755" t="s">
        <v>30</v>
      </c>
      <c r="L755" s="26">
        <v>4</v>
      </c>
      <c r="M755" t="s">
        <v>114</v>
      </c>
      <c r="N755">
        <v>42</v>
      </c>
      <c r="O7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55" t="s">
        <v>164</v>
      </c>
      <c r="Q755" s="2">
        <v>600</v>
      </c>
      <c r="R755">
        <v>10</v>
      </c>
      <c r="S755" s="3">
        <v>6000</v>
      </c>
      <c r="T755" s="3">
        <f>SUMIF(A:A,Table1[[#This Row],[Customer ID]],S:S)</f>
        <v>1542000</v>
      </c>
      <c r="U755" s="3" t="str" cm="1">
        <f t="array" ref="U755">_xlfn.SWITCH(TRUE,
Table1[[#This Row],[Total user revenue]]&gt;=1500000,"High-Premium",
Table1[[#This Row],[Total user revenue]]&gt;=500000,"Premium",
Table1[[#This Row],[Total user revenue]]&gt;=100000,"Standard",
"Basic")</f>
        <v>High-Premium</v>
      </c>
      <c r="V755" s="32">
        <f>SUMIF(A:A,Table1[[#This Row],[Customer ID]],W:W)</f>
        <v>412.36</v>
      </c>
      <c r="W755">
        <v>179.71</v>
      </c>
      <c r="X755" t="s">
        <v>39</v>
      </c>
      <c r="Y755" s="6">
        <f>COUNTIFS(Table1[MTN Device],Table1[[#This Row],[MTN Device]],Table1[Customer Churn Status],"Yes")/COUNTIF(Table1[MTN Device],Table1[[#This Row],[MTN Device]])</f>
        <v>0.3122923588039867</v>
      </c>
      <c r="Z755">
        <f>IF(Table1[[#This Row],[Customer Churn Status]]="Yes", 1, 0)</f>
        <v>0</v>
      </c>
      <c r="AA755" t="str">
        <f>IF(Table1[[#This Row],[Reasons for Churn]]= "No reason", "No Reason", "Churned")</f>
        <v>No Reason</v>
      </c>
      <c r="AB755" t="s">
        <v>1083</v>
      </c>
      <c r="AC755">
        <f t="shared" si="11"/>
        <v>35</v>
      </c>
    </row>
    <row r="756" spans="1:29" x14ac:dyDescent="0.25">
      <c r="A756" t="s">
        <v>850</v>
      </c>
      <c r="B756" t="s">
        <v>851</v>
      </c>
      <c r="C756" s="1">
        <v>45717</v>
      </c>
      <c r="D756">
        <v>58</v>
      </c>
      <c r="E756" t="str">
        <f>IF(Table1[[#This Row],[Age]]&lt;=19,"Teenager",
 IF(Table1[[#This Row],[Age]]&lt;=29,"Young Adult",
 IF(Table1[[#This Row],[Age]]&lt;=39,"Adult",
 IF(Table1[[#This Row],[Age]]&lt;=54,"Middle-Aged Adult",
 IF(Table1[[#This Row],[Age]]&lt;=64,"Pre-Retirement",
 "Senior/Retiree")))))</f>
        <v>Pre-Retirement</v>
      </c>
      <c r="F756" t="s">
        <v>110</v>
      </c>
      <c r="G756" t="e">
        <f>VLOOKUP(Table1[[#This Row],[State]],#REF!,2,FALSE)</f>
        <v>#REF!</v>
      </c>
      <c r="H756" t="s">
        <v>20</v>
      </c>
      <c r="I756">
        <f>COUNTIF(A:A,Table1[[#This Row],[Customer ID]])</f>
        <v>3</v>
      </c>
      <c r="J756" t="str">
        <f>IF(Table1[[#This Row],[Device Count]]&gt;1,"Multiple Devices", "Single Device")</f>
        <v>Multiple Devices</v>
      </c>
      <c r="K756" t="s">
        <v>30</v>
      </c>
      <c r="L756" s="26">
        <v>4</v>
      </c>
      <c r="M756" t="s">
        <v>114</v>
      </c>
      <c r="N756">
        <v>42</v>
      </c>
      <c r="O7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56" t="s">
        <v>46</v>
      </c>
      <c r="Q756" s="2">
        <v>4500</v>
      </c>
      <c r="R756">
        <v>8</v>
      </c>
      <c r="S756" s="3">
        <v>36000</v>
      </c>
      <c r="T756" s="3">
        <f>SUMIF(A:A,Table1[[#This Row],[Customer ID]],S:S)</f>
        <v>1542000</v>
      </c>
      <c r="U756" s="3" t="str" cm="1">
        <f t="array" ref="U756">_xlfn.SWITCH(TRUE,
Table1[[#This Row],[Total user revenue]]&gt;=1500000,"High-Premium",
Table1[[#This Row],[Total user revenue]]&gt;=500000,"Premium",
Table1[[#This Row],[Total user revenue]]&gt;=100000,"Standard",
"Basic")</f>
        <v>High-Premium</v>
      </c>
      <c r="V756" s="32">
        <f>SUMIF(A:A,Table1[[#This Row],[Customer ID]],W:W)</f>
        <v>412.36</v>
      </c>
      <c r="W756">
        <v>157.96</v>
      </c>
      <c r="X756" t="s">
        <v>39</v>
      </c>
      <c r="Y756" s="6">
        <f>COUNTIFS(Table1[MTN Device],Table1[[#This Row],[MTN Device]],Table1[Customer Churn Status],"Yes")/COUNTIF(Table1[MTN Device],Table1[[#This Row],[MTN Device]])</f>
        <v>0.30092592592592593</v>
      </c>
      <c r="Z756">
        <f>IF(Table1[[#This Row],[Customer Churn Status]]="Yes", 1, 0)</f>
        <v>0</v>
      </c>
      <c r="AA756" t="str">
        <f>IF(Table1[[#This Row],[Reasons for Churn]]= "No reason", "No Reason", "Churned")</f>
        <v>No Reason</v>
      </c>
      <c r="AB756" t="s">
        <v>1083</v>
      </c>
      <c r="AC756">
        <f t="shared" si="11"/>
        <v>35</v>
      </c>
    </row>
    <row r="757" spans="1:29" x14ac:dyDescent="0.25">
      <c r="A757" t="s">
        <v>850</v>
      </c>
      <c r="B757" t="s">
        <v>851</v>
      </c>
      <c r="C757" s="1">
        <v>45717</v>
      </c>
      <c r="D757">
        <v>58</v>
      </c>
      <c r="E757" t="str">
        <f>IF(Table1[[#This Row],[Age]]&lt;=19,"Teenager",
 IF(Table1[[#This Row],[Age]]&lt;=29,"Young Adult",
 IF(Table1[[#This Row],[Age]]&lt;=39,"Adult",
 IF(Table1[[#This Row],[Age]]&lt;=54,"Middle-Aged Adult",
 IF(Table1[[#This Row],[Age]]&lt;=64,"Pre-Retirement",
 "Senior/Retiree")))))</f>
        <v>Pre-Retirement</v>
      </c>
      <c r="F757" t="s">
        <v>110</v>
      </c>
      <c r="G757" t="e">
        <f>VLOOKUP(Table1[[#This Row],[State]],#REF!,2,FALSE)</f>
        <v>#REF!</v>
      </c>
      <c r="H757" t="s">
        <v>36</v>
      </c>
      <c r="I757">
        <f>COUNTIF(A:A,Table1[[#This Row],[Customer ID]])</f>
        <v>3</v>
      </c>
      <c r="J757" t="str">
        <f>IF(Table1[[#This Row],[Device Count]]&gt;1,"Multiple Devices", "Single Device")</f>
        <v>Multiple Devices</v>
      </c>
      <c r="K757" t="s">
        <v>30</v>
      </c>
      <c r="L757" s="26">
        <v>4</v>
      </c>
      <c r="M757" t="s">
        <v>114</v>
      </c>
      <c r="N757">
        <v>42</v>
      </c>
      <c r="O7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57" t="s">
        <v>57</v>
      </c>
      <c r="Q757" s="2">
        <v>150000</v>
      </c>
      <c r="R757">
        <v>10</v>
      </c>
      <c r="S757" s="3">
        <v>1500000</v>
      </c>
      <c r="T757" s="3">
        <f>SUMIF(A:A,Table1[[#This Row],[Customer ID]],S:S)</f>
        <v>1542000</v>
      </c>
      <c r="U757" s="3" t="str" cm="1">
        <f t="array" ref="U757">_xlfn.SWITCH(TRUE,
Table1[[#This Row],[Total user revenue]]&gt;=1500000,"High-Premium",
Table1[[#This Row],[Total user revenue]]&gt;=500000,"Premium",
Table1[[#This Row],[Total user revenue]]&gt;=100000,"Standard",
"Basic")</f>
        <v>High-Premium</v>
      </c>
      <c r="V757" s="32">
        <f>SUMIF(A:A,Table1[[#This Row],[Customer ID]],W:W)</f>
        <v>412.36</v>
      </c>
      <c r="W757">
        <v>74.69</v>
      </c>
      <c r="X757" t="s">
        <v>39</v>
      </c>
      <c r="Y757" s="6">
        <f>COUNTIFS(Table1[MTN Device],Table1[[#This Row],[MTN Device]],Table1[Customer Churn Status],"Yes")/COUNTIF(Table1[MTN Device],Table1[[#This Row],[MTN Device]])</f>
        <v>0.27947598253275108</v>
      </c>
      <c r="Z757">
        <f>IF(Table1[[#This Row],[Customer Churn Status]]="Yes", 1, 0)</f>
        <v>0</v>
      </c>
      <c r="AA757" t="str">
        <f>IF(Table1[[#This Row],[Reasons for Churn]]= "No reason", "No Reason", "Churned")</f>
        <v>No Reason</v>
      </c>
      <c r="AB757" t="s">
        <v>1083</v>
      </c>
      <c r="AC757">
        <f t="shared" si="11"/>
        <v>35</v>
      </c>
    </row>
    <row r="758" spans="1:29" x14ac:dyDescent="0.25">
      <c r="A758" t="s">
        <v>852</v>
      </c>
      <c r="B758" t="s">
        <v>853</v>
      </c>
      <c r="C758" s="1">
        <v>45689</v>
      </c>
      <c r="D758">
        <v>34</v>
      </c>
      <c r="E758" t="str">
        <f>IF(Table1[[#This Row],[Age]]&lt;=19,"Teenager",
 IF(Table1[[#This Row],[Age]]&lt;=29,"Young Adult",
 IF(Table1[[#This Row],[Age]]&lt;=39,"Adult",
 IF(Table1[[#This Row],[Age]]&lt;=54,"Middle-Aged Adult",
 IF(Table1[[#This Row],[Age]]&lt;=64,"Pre-Retirement",
 "Senior/Retiree")))))</f>
        <v>Adult</v>
      </c>
      <c r="F758" t="s">
        <v>152</v>
      </c>
      <c r="G758" t="e">
        <f>VLOOKUP(Table1[[#This Row],[State]],#REF!,2,FALSE)</f>
        <v>#REF!</v>
      </c>
      <c r="H758" t="s">
        <v>36</v>
      </c>
      <c r="I758">
        <f>COUNTIF(A:A,Table1[[#This Row],[Customer ID]])</f>
        <v>3</v>
      </c>
      <c r="J758" t="str">
        <f>IF(Table1[[#This Row],[Device Count]]&gt;1,"Multiple Devices", "Single Device")</f>
        <v>Multiple Devices</v>
      </c>
      <c r="K758" t="s">
        <v>30</v>
      </c>
      <c r="L758" s="26">
        <v>5</v>
      </c>
      <c r="M758" t="s">
        <v>55</v>
      </c>
      <c r="N758">
        <v>30</v>
      </c>
      <c r="O7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58" t="s">
        <v>65</v>
      </c>
      <c r="Q758" s="2">
        <v>30000</v>
      </c>
      <c r="R758">
        <v>4</v>
      </c>
      <c r="S758" s="3">
        <v>120000</v>
      </c>
      <c r="T758" s="3">
        <f>SUMIF(A:A,Table1[[#This Row],[Customer ID]],S:S)</f>
        <v>298200</v>
      </c>
      <c r="U758" s="3" t="str" cm="1">
        <f t="array" ref="U758">_xlfn.SWITCH(TRUE,
Table1[[#This Row],[Total user revenue]]&gt;=1500000,"High-Premium",
Table1[[#This Row],[Total user revenue]]&gt;=500000,"Premium",
Table1[[#This Row],[Total user revenue]]&gt;=100000,"Standard",
"Basic")</f>
        <v>Standard</v>
      </c>
      <c r="V758" s="32">
        <f>SUMIF(A:A,Table1[[#This Row],[Customer ID]],W:W)</f>
        <v>319.89</v>
      </c>
      <c r="W758">
        <v>32.67</v>
      </c>
      <c r="X758" t="s">
        <v>39</v>
      </c>
      <c r="Y758" s="6">
        <f>COUNTIFS(Table1[MTN Device],Table1[[#This Row],[MTN Device]],Table1[Customer Churn Status],"Yes")/COUNTIF(Table1[MTN Device],Table1[[#This Row],[MTN Device]])</f>
        <v>0.27947598253275108</v>
      </c>
      <c r="Z758">
        <f>IF(Table1[[#This Row],[Customer Churn Status]]="Yes", 1, 0)</f>
        <v>0</v>
      </c>
      <c r="AA758" t="str">
        <f>IF(Table1[[#This Row],[Reasons for Churn]]= "No reason", "No Reason", "Churned")</f>
        <v>No Reason</v>
      </c>
      <c r="AB758" t="s">
        <v>1083</v>
      </c>
      <c r="AC758">
        <f t="shared" si="11"/>
        <v>30</v>
      </c>
    </row>
    <row r="759" spans="1:29" x14ac:dyDescent="0.25">
      <c r="A759" t="s">
        <v>852</v>
      </c>
      <c r="B759" t="s">
        <v>853</v>
      </c>
      <c r="C759" s="1">
        <v>45689</v>
      </c>
      <c r="D759">
        <v>34</v>
      </c>
      <c r="E759" t="str">
        <f>IF(Table1[[#This Row],[Age]]&lt;=19,"Teenager",
 IF(Table1[[#This Row],[Age]]&lt;=29,"Young Adult",
 IF(Table1[[#This Row],[Age]]&lt;=39,"Adult",
 IF(Table1[[#This Row],[Age]]&lt;=54,"Middle-Aged Adult",
 IF(Table1[[#This Row],[Age]]&lt;=64,"Pre-Retirement",
 "Senior/Retiree")))))</f>
        <v>Adult</v>
      </c>
      <c r="F759" t="s">
        <v>152</v>
      </c>
      <c r="G759" t="e">
        <f>VLOOKUP(Table1[[#This Row],[State]],#REF!,2,FALSE)</f>
        <v>#REF!</v>
      </c>
      <c r="H759" t="s">
        <v>41</v>
      </c>
      <c r="I759">
        <f>COUNTIF(A:A,Table1[[#This Row],[Customer ID]])</f>
        <v>3</v>
      </c>
      <c r="J759" t="str">
        <f>IF(Table1[[#This Row],[Device Count]]&gt;1,"Multiple Devices", "Single Device")</f>
        <v>Multiple Devices</v>
      </c>
      <c r="K759" t="s">
        <v>30</v>
      </c>
      <c r="L759" s="26">
        <v>5</v>
      </c>
      <c r="M759" t="s">
        <v>55</v>
      </c>
      <c r="N759">
        <v>30</v>
      </c>
      <c r="O7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59" t="s">
        <v>42</v>
      </c>
      <c r="Q759" s="2">
        <v>9000</v>
      </c>
      <c r="R759">
        <v>19</v>
      </c>
      <c r="S759" s="3">
        <v>171000</v>
      </c>
      <c r="T759" s="3">
        <f>SUMIF(A:A,Table1[[#This Row],[Customer ID]],S:S)</f>
        <v>298200</v>
      </c>
      <c r="U759" s="3" t="str" cm="1">
        <f t="array" ref="U759">_xlfn.SWITCH(TRUE,
Table1[[#This Row],[Total user revenue]]&gt;=1500000,"High-Premium",
Table1[[#This Row],[Total user revenue]]&gt;=500000,"Premium",
Table1[[#This Row],[Total user revenue]]&gt;=100000,"Standard",
"Basic")</f>
        <v>Standard</v>
      </c>
      <c r="V759" s="32">
        <f>SUMIF(A:A,Table1[[#This Row],[Customer ID]],W:W)</f>
        <v>319.89</v>
      </c>
      <c r="W759">
        <v>198.76</v>
      </c>
      <c r="X759" t="s">
        <v>39</v>
      </c>
      <c r="Y759" s="6">
        <f>COUNTIFS(Table1[MTN Device],Table1[[#This Row],[MTN Device]],Table1[Customer Churn Status],"Yes")/COUNTIF(Table1[MTN Device],Table1[[#This Row],[MTN Device]])</f>
        <v>0.26754385964912281</v>
      </c>
      <c r="Z759">
        <f>IF(Table1[[#This Row],[Customer Churn Status]]="Yes", 1, 0)</f>
        <v>0</v>
      </c>
      <c r="AA759" t="str">
        <f>IF(Table1[[#This Row],[Reasons for Churn]]= "No reason", "No Reason", "Churned")</f>
        <v>No Reason</v>
      </c>
      <c r="AB759" t="s">
        <v>1083</v>
      </c>
      <c r="AC759">
        <f t="shared" si="11"/>
        <v>30</v>
      </c>
    </row>
    <row r="760" spans="1:29" x14ac:dyDescent="0.25">
      <c r="A760" t="s">
        <v>852</v>
      </c>
      <c r="B760" t="s">
        <v>853</v>
      </c>
      <c r="C760" s="1">
        <v>45689</v>
      </c>
      <c r="D760">
        <v>34</v>
      </c>
      <c r="E760" t="str">
        <f>IF(Table1[[#This Row],[Age]]&lt;=19,"Teenager",
 IF(Table1[[#This Row],[Age]]&lt;=29,"Young Adult",
 IF(Table1[[#This Row],[Age]]&lt;=39,"Adult",
 IF(Table1[[#This Row],[Age]]&lt;=54,"Middle-Aged Adult",
 IF(Table1[[#This Row],[Age]]&lt;=64,"Pre-Retirement",
 "Senior/Retiree")))))</f>
        <v>Adult</v>
      </c>
      <c r="F760" t="s">
        <v>152</v>
      </c>
      <c r="G760" t="e">
        <f>VLOOKUP(Table1[[#This Row],[State]],#REF!,2,FALSE)</f>
        <v>#REF!</v>
      </c>
      <c r="H760" t="s">
        <v>29</v>
      </c>
      <c r="I760">
        <f>COUNTIF(A:A,Table1[[#This Row],[Customer ID]])</f>
        <v>3</v>
      </c>
      <c r="J760" t="str">
        <f>IF(Table1[[#This Row],[Device Count]]&gt;1,"Multiple Devices", "Single Device")</f>
        <v>Multiple Devices</v>
      </c>
      <c r="K760" t="s">
        <v>30</v>
      </c>
      <c r="L760" s="26">
        <v>5</v>
      </c>
      <c r="M760" t="s">
        <v>55</v>
      </c>
      <c r="N760">
        <v>30</v>
      </c>
      <c r="O7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60" t="s">
        <v>164</v>
      </c>
      <c r="Q760" s="2">
        <v>600</v>
      </c>
      <c r="R760">
        <v>12</v>
      </c>
      <c r="S760" s="3">
        <v>7200</v>
      </c>
      <c r="T760" s="3">
        <f>SUMIF(A:A,Table1[[#This Row],[Customer ID]],S:S)</f>
        <v>298200</v>
      </c>
      <c r="U760" s="3" t="str" cm="1">
        <f t="array" ref="U760">_xlfn.SWITCH(TRUE,
Table1[[#This Row],[Total user revenue]]&gt;=1500000,"High-Premium",
Table1[[#This Row],[Total user revenue]]&gt;=500000,"Premium",
Table1[[#This Row],[Total user revenue]]&gt;=100000,"Standard",
"Basic")</f>
        <v>Standard</v>
      </c>
      <c r="V760" s="32">
        <f>SUMIF(A:A,Table1[[#This Row],[Customer ID]],W:W)</f>
        <v>319.89</v>
      </c>
      <c r="W760">
        <v>88.46</v>
      </c>
      <c r="X760" t="s">
        <v>39</v>
      </c>
      <c r="Y760" s="6">
        <f>COUNTIFS(Table1[MTN Device],Table1[[#This Row],[MTN Device]],Table1[Customer Churn Status],"Yes")/COUNTIF(Table1[MTN Device],Table1[[#This Row],[MTN Device]])</f>
        <v>0.3122923588039867</v>
      </c>
      <c r="Z760">
        <f>IF(Table1[[#This Row],[Customer Churn Status]]="Yes", 1, 0)</f>
        <v>0</v>
      </c>
      <c r="AA760" t="str">
        <f>IF(Table1[[#This Row],[Reasons for Churn]]= "No reason", "No Reason", "Churned")</f>
        <v>No Reason</v>
      </c>
      <c r="AB760" t="s">
        <v>1083</v>
      </c>
      <c r="AC760">
        <f t="shared" si="11"/>
        <v>30</v>
      </c>
    </row>
    <row r="761" spans="1:29" x14ac:dyDescent="0.25">
      <c r="A761" t="s">
        <v>854</v>
      </c>
      <c r="B761" t="s">
        <v>855</v>
      </c>
      <c r="C761" s="1">
        <v>45689</v>
      </c>
      <c r="D761">
        <v>42</v>
      </c>
      <c r="E761" t="str">
        <f>IF(Table1[[#This Row],[Age]]&lt;=19,"Teenager",
 IF(Table1[[#This Row],[Age]]&lt;=29,"Young Adult",
 IF(Table1[[#This Row],[Age]]&lt;=39,"Adult",
 IF(Table1[[#This Row],[Age]]&lt;=54,"Middle-Aged Adult",
 IF(Table1[[#This Row],[Age]]&lt;=64,"Pre-Retirement",
 "Senior/Retiree")))))</f>
        <v>Middle-Aged Adult</v>
      </c>
      <c r="F761" t="s">
        <v>128</v>
      </c>
      <c r="G761" t="e">
        <f>VLOOKUP(Table1[[#This Row],[State]],#REF!,2,FALSE)</f>
        <v>#REF!</v>
      </c>
      <c r="H761" t="s">
        <v>36</v>
      </c>
      <c r="I761">
        <f>COUNTIF(A:A,Table1[[#This Row],[Customer ID]])</f>
        <v>1</v>
      </c>
      <c r="J761" t="str">
        <f>IF(Table1[[#This Row],[Device Count]]&gt;1,"Multiple Devices", "Single Device")</f>
        <v>Single Device</v>
      </c>
      <c r="K761" t="s">
        <v>30</v>
      </c>
      <c r="L761" s="26">
        <v>3</v>
      </c>
      <c r="M761" t="s">
        <v>50</v>
      </c>
      <c r="N761">
        <v>23</v>
      </c>
      <c r="O7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61" t="s">
        <v>38</v>
      </c>
      <c r="Q761" s="2">
        <v>20000</v>
      </c>
      <c r="R761">
        <v>13</v>
      </c>
      <c r="S761" s="3">
        <v>260000</v>
      </c>
      <c r="T761" s="3">
        <f>SUMIF(A:A,Table1[[#This Row],[Customer ID]],S:S)</f>
        <v>260000</v>
      </c>
      <c r="U761" s="3" t="str" cm="1">
        <f t="array" ref="U761">_xlfn.SWITCH(TRUE,
Table1[[#This Row],[Total user revenue]]&gt;=1500000,"High-Premium",
Table1[[#This Row],[Total user revenue]]&gt;=500000,"Premium",
Table1[[#This Row],[Total user revenue]]&gt;=100000,"Standard",
"Basic")</f>
        <v>Standard</v>
      </c>
      <c r="V761" s="32">
        <f>SUMIF(A:A,Table1[[#This Row],[Customer ID]],W:W)</f>
        <v>184.13</v>
      </c>
      <c r="W761">
        <v>184.13</v>
      </c>
      <c r="X761" t="s">
        <v>39</v>
      </c>
      <c r="Y761" s="6">
        <f>COUNTIFS(Table1[MTN Device],Table1[[#This Row],[MTN Device]],Table1[Customer Churn Status],"Yes")/COUNTIF(Table1[MTN Device],Table1[[#This Row],[MTN Device]])</f>
        <v>0.27947598253275108</v>
      </c>
      <c r="Z761">
        <f>IF(Table1[[#This Row],[Customer Churn Status]]="Yes", 1, 0)</f>
        <v>0</v>
      </c>
      <c r="AA761" t="str">
        <f>IF(Table1[[#This Row],[Reasons for Churn]]= "No reason", "No Reason", "Churned")</f>
        <v>No Reason</v>
      </c>
      <c r="AB761" t="s">
        <v>1083</v>
      </c>
      <c r="AC761">
        <f t="shared" si="11"/>
        <v>45</v>
      </c>
    </row>
    <row r="762" spans="1:29" x14ac:dyDescent="0.25">
      <c r="A762" t="s">
        <v>856</v>
      </c>
      <c r="B762" t="s">
        <v>857</v>
      </c>
      <c r="C762" s="1">
        <v>45658</v>
      </c>
      <c r="D762">
        <v>34</v>
      </c>
      <c r="E762" t="str">
        <f>IF(Table1[[#This Row],[Age]]&lt;=19,"Teenager",
 IF(Table1[[#This Row],[Age]]&lt;=29,"Young Adult",
 IF(Table1[[#This Row],[Age]]&lt;=39,"Adult",
 IF(Table1[[#This Row],[Age]]&lt;=54,"Middle-Aged Adult",
 IF(Table1[[#This Row],[Age]]&lt;=64,"Pre-Retirement",
 "Senior/Retiree")))))</f>
        <v>Adult</v>
      </c>
      <c r="F762" t="s">
        <v>35</v>
      </c>
      <c r="G762" t="e">
        <f>VLOOKUP(Table1[[#This Row],[State]],#REF!,2,FALSE)</f>
        <v>#REF!</v>
      </c>
      <c r="H762" t="s">
        <v>36</v>
      </c>
      <c r="I762">
        <f>COUNTIF(A:A,Table1[[#This Row],[Customer ID]])</f>
        <v>2</v>
      </c>
      <c r="J762" t="str">
        <f>IF(Table1[[#This Row],[Device Count]]&gt;1,"Multiple Devices", "Single Device")</f>
        <v>Multiple Devices</v>
      </c>
      <c r="K762" t="s">
        <v>30</v>
      </c>
      <c r="L762" s="26">
        <v>5</v>
      </c>
      <c r="M762" t="s">
        <v>55</v>
      </c>
      <c r="N762">
        <v>10</v>
      </c>
      <c r="O7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62" t="s">
        <v>62</v>
      </c>
      <c r="Q762" s="2">
        <v>24000</v>
      </c>
      <c r="R762">
        <v>19</v>
      </c>
      <c r="S762" s="3">
        <v>456000</v>
      </c>
      <c r="T762" s="3">
        <f>SUMIF(A:A,Table1[[#This Row],[Customer ID]],S:S)</f>
        <v>523500</v>
      </c>
      <c r="U762" s="3" t="str" cm="1">
        <f t="array" ref="U762">_xlfn.SWITCH(TRUE,
Table1[[#This Row],[Total user revenue]]&gt;=1500000,"High-Premium",
Table1[[#This Row],[Total user revenue]]&gt;=500000,"Premium",
Table1[[#This Row],[Total user revenue]]&gt;=100000,"Standard",
"Basic")</f>
        <v>Premium</v>
      </c>
      <c r="V762" s="32">
        <f>SUMIF(A:A,Table1[[#This Row],[Customer ID]],W:W)</f>
        <v>353.96000000000004</v>
      </c>
      <c r="W762">
        <v>193.94</v>
      </c>
      <c r="X762" t="s">
        <v>39</v>
      </c>
      <c r="Y762" s="6">
        <f>COUNTIFS(Table1[MTN Device],Table1[[#This Row],[MTN Device]],Table1[Customer Churn Status],"Yes")/COUNTIF(Table1[MTN Device],Table1[[#This Row],[MTN Device]])</f>
        <v>0.27947598253275108</v>
      </c>
      <c r="Z762">
        <f>IF(Table1[[#This Row],[Customer Churn Status]]="Yes", 1, 0)</f>
        <v>0</v>
      </c>
      <c r="AA762" t="str">
        <f>IF(Table1[[#This Row],[Reasons for Churn]]= "No reason", "No Reason", "Churned")</f>
        <v>No Reason</v>
      </c>
      <c r="AB762" t="s">
        <v>1083</v>
      </c>
      <c r="AC762">
        <f t="shared" si="11"/>
        <v>40</v>
      </c>
    </row>
    <row r="763" spans="1:29" x14ac:dyDescent="0.25">
      <c r="A763" t="s">
        <v>856</v>
      </c>
      <c r="B763" t="s">
        <v>857</v>
      </c>
      <c r="C763" s="1">
        <v>45658</v>
      </c>
      <c r="D763">
        <v>34</v>
      </c>
      <c r="E763" t="str">
        <f>IF(Table1[[#This Row],[Age]]&lt;=19,"Teenager",
 IF(Table1[[#This Row],[Age]]&lt;=29,"Young Adult",
 IF(Table1[[#This Row],[Age]]&lt;=39,"Adult",
 IF(Table1[[#This Row],[Age]]&lt;=54,"Middle-Aged Adult",
 IF(Table1[[#This Row],[Age]]&lt;=64,"Pre-Retirement",
 "Senior/Retiree")))))</f>
        <v>Adult</v>
      </c>
      <c r="F763" t="s">
        <v>35</v>
      </c>
      <c r="G763" t="e">
        <f>VLOOKUP(Table1[[#This Row],[State]],#REF!,2,FALSE)</f>
        <v>#REF!</v>
      </c>
      <c r="H763" t="s">
        <v>20</v>
      </c>
      <c r="I763">
        <f>COUNTIF(A:A,Table1[[#This Row],[Customer ID]])</f>
        <v>2</v>
      </c>
      <c r="J763" t="str">
        <f>IF(Table1[[#This Row],[Device Count]]&gt;1,"Multiple Devices", "Single Device")</f>
        <v>Multiple Devices</v>
      </c>
      <c r="K763" t="s">
        <v>30</v>
      </c>
      <c r="L763" s="26">
        <v>5</v>
      </c>
      <c r="M763" t="s">
        <v>55</v>
      </c>
      <c r="N763">
        <v>10</v>
      </c>
      <c r="O7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63" t="s">
        <v>46</v>
      </c>
      <c r="Q763" s="2">
        <v>4500</v>
      </c>
      <c r="R763">
        <v>15</v>
      </c>
      <c r="S763" s="3">
        <v>67500</v>
      </c>
      <c r="T763" s="3">
        <f>SUMIF(A:A,Table1[[#This Row],[Customer ID]],S:S)</f>
        <v>523500</v>
      </c>
      <c r="U763" s="3" t="str" cm="1">
        <f t="array" ref="U763">_xlfn.SWITCH(TRUE,
Table1[[#This Row],[Total user revenue]]&gt;=1500000,"High-Premium",
Table1[[#This Row],[Total user revenue]]&gt;=500000,"Premium",
Table1[[#This Row],[Total user revenue]]&gt;=100000,"Standard",
"Basic")</f>
        <v>Premium</v>
      </c>
      <c r="V763" s="32">
        <f>SUMIF(A:A,Table1[[#This Row],[Customer ID]],W:W)</f>
        <v>353.96000000000004</v>
      </c>
      <c r="W763">
        <v>160.02000000000001</v>
      </c>
      <c r="X763" t="s">
        <v>39</v>
      </c>
      <c r="Y763" s="6">
        <f>COUNTIFS(Table1[MTN Device],Table1[[#This Row],[MTN Device]],Table1[Customer Churn Status],"Yes")/COUNTIF(Table1[MTN Device],Table1[[#This Row],[MTN Device]])</f>
        <v>0.30092592592592593</v>
      </c>
      <c r="Z763">
        <f>IF(Table1[[#This Row],[Customer Churn Status]]="Yes", 1, 0)</f>
        <v>0</v>
      </c>
      <c r="AA763" t="str">
        <f>IF(Table1[[#This Row],[Reasons for Churn]]= "No reason", "No Reason", "Churned")</f>
        <v>No Reason</v>
      </c>
      <c r="AB763" t="s">
        <v>1083</v>
      </c>
      <c r="AC763">
        <f t="shared" si="11"/>
        <v>40</v>
      </c>
    </row>
    <row r="764" spans="1:29" x14ac:dyDescent="0.25">
      <c r="A764" t="s">
        <v>858</v>
      </c>
      <c r="B764" t="s">
        <v>859</v>
      </c>
      <c r="C764" s="1">
        <v>45658</v>
      </c>
      <c r="D764">
        <v>30</v>
      </c>
      <c r="E764" t="str">
        <f>IF(Table1[[#This Row],[Age]]&lt;=19,"Teenager",
 IF(Table1[[#This Row],[Age]]&lt;=29,"Young Adult",
 IF(Table1[[#This Row],[Age]]&lt;=39,"Adult",
 IF(Table1[[#This Row],[Age]]&lt;=54,"Middle-Aged Adult",
 IF(Table1[[#This Row],[Age]]&lt;=64,"Pre-Retirement",
 "Senior/Retiree")))))</f>
        <v>Adult</v>
      </c>
      <c r="F764" t="s">
        <v>213</v>
      </c>
      <c r="G764" t="e">
        <f>VLOOKUP(Table1[[#This Row],[State]],#REF!,2,FALSE)</f>
        <v>#REF!</v>
      </c>
      <c r="H764" t="s">
        <v>29</v>
      </c>
      <c r="I764">
        <f>COUNTIF(A:A,Table1[[#This Row],[Customer ID]])</f>
        <v>1</v>
      </c>
      <c r="J764" t="str">
        <f>IF(Table1[[#This Row],[Device Count]]&gt;1,"Multiple Devices", "Single Device")</f>
        <v>Single Device</v>
      </c>
      <c r="K764" t="s">
        <v>21</v>
      </c>
      <c r="L764" s="26">
        <v>3</v>
      </c>
      <c r="M764" t="s">
        <v>50</v>
      </c>
      <c r="N764">
        <v>9</v>
      </c>
      <c r="O7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64" t="s">
        <v>56</v>
      </c>
      <c r="Q764" s="2">
        <v>3500</v>
      </c>
      <c r="R764">
        <v>2</v>
      </c>
      <c r="S764" s="3">
        <v>7000</v>
      </c>
      <c r="T764" s="3">
        <f>SUMIF(A:A,Table1[[#This Row],[Customer ID]],S:S)</f>
        <v>7000</v>
      </c>
      <c r="U764" s="3" t="str" cm="1">
        <f t="array" ref="U764">_xlfn.SWITCH(TRUE,
Table1[[#This Row],[Total user revenue]]&gt;=1500000,"High-Premium",
Table1[[#This Row],[Total user revenue]]&gt;=500000,"Premium",
Table1[[#This Row],[Total user revenue]]&gt;=100000,"Standard",
"Basic")</f>
        <v>Basic</v>
      </c>
      <c r="V764" s="32">
        <f>SUMIF(A:A,Table1[[#This Row],[Customer ID]],W:W)</f>
        <v>18.95</v>
      </c>
      <c r="W764">
        <v>18.95</v>
      </c>
      <c r="X764" t="s">
        <v>24</v>
      </c>
      <c r="Y764" s="6">
        <f>COUNTIFS(Table1[MTN Device],Table1[[#This Row],[MTN Device]],Table1[Customer Churn Status],"Yes")/COUNTIF(Table1[MTN Device],Table1[[#This Row],[MTN Device]])</f>
        <v>0.3122923588039867</v>
      </c>
      <c r="Z764">
        <f>IF(Table1[[#This Row],[Customer Churn Status]]="Yes", 1, 0)</f>
        <v>1</v>
      </c>
      <c r="AA764" t="str">
        <f>IF(Table1[[#This Row],[Reasons for Churn]]= "No reason", "No Reason", "Churned")</f>
        <v>Churned</v>
      </c>
      <c r="AB764" t="s">
        <v>25</v>
      </c>
      <c r="AC764">
        <f t="shared" si="11"/>
        <v>45</v>
      </c>
    </row>
    <row r="765" spans="1:29" x14ac:dyDescent="0.25">
      <c r="A765" t="s">
        <v>860</v>
      </c>
      <c r="B765" t="s">
        <v>861</v>
      </c>
      <c r="C765" s="1">
        <v>45658</v>
      </c>
      <c r="D765">
        <v>44</v>
      </c>
      <c r="E765" t="str">
        <f>IF(Table1[[#This Row],[Age]]&lt;=19,"Teenager",
 IF(Table1[[#This Row],[Age]]&lt;=29,"Young Adult",
 IF(Table1[[#This Row],[Age]]&lt;=39,"Adult",
 IF(Table1[[#This Row],[Age]]&lt;=54,"Middle-Aged Adult",
 IF(Table1[[#This Row],[Age]]&lt;=64,"Pre-Retirement",
 "Senior/Retiree")))))</f>
        <v>Middle-Aged Adult</v>
      </c>
      <c r="F765" t="s">
        <v>192</v>
      </c>
      <c r="G765" t="e">
        <f>VLOOKUP(Table1[[#This Row],[State]],#REF!,2,FALSE)</f>
        <v>#REF!</v>
      </c>
      <c r="H765" t="s">
        <v>41</v>
      </c>
      <c r="I765">
        <f>COUNTIF(A:A,Table1[[#This Row],[Customer ID]])</f>
        <v>3</v>
      </c>
      <c r="J765" t="str">
        <f>IF(Table1[[#This Row],[Device Count]]&gt;1,"Multiple Devices", "Single Device")</f>
        <v>Multiple Devices</v>
      </c>
      <c r="K765" t="s">
        <v>21</v>
      </c>
      <c r="L765" s="26">
        <v>5</v>
      </c>
      <c r="M765" t="s">
        <v>55</v>
      </c>
      <c r="N765">
        <v>2</v>
      </c>
      <c r="O7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65" t="s">
        <v>38</v>
      </c>
      <c r="Q765" s="2">
        <v>20000</v>
      </c>
      <c r="R765">
        <v>20</v>
      </c>
      <c r="S765" s="3">
        <v>400000</v>
      </c>
      <c r="T765" s="3">
        <f>SUMIF(A:A,Table1[[#This Row],[Customer ID]],S:S)</f>
        <v>998000</v>
      </c>
      <c r="U765" s="3" t="str" cm="1">
        <f t="array" ref="U765">_xlfn.SWITCH(TRUE,
Table1[[#This Row],[Total user revenue]]&gt;=1500000,"High-Premium",
Table1[[#This Row],[Total user revenue]]&gt;=500000,"Premium",
Table1[[#This Row],[Total user revenue]]&gt;=100000,"Standard",
"Basic")</f>
        <v>Premium</v>
      </c>
      <c r="V765" s="32">
        <f>SUMIF(A:A,Table1[[#This Row],[Customer ID]],W:W)</f>
        <v>310.11</v>
      </c>
      <c r="W765">
        <v>98.35</v>
      </c>
      <c r="X765" t="s">
        <v>39</v>
      </c>
      <c r="Y765" s="6">
        <f>COUNTIFS(Table1[MTN Device],Table1[[#This Row],[MTN Device]],Table1[Customer Churn Status],"Yes")/COUNTIF(Table1[MTN Device],Table1[[#This Row],[MTN Device]])</f>
        <v>0.26754385964912281</v>
      </c>
      <c r="Z765">
        <f>IF(Table1[[#This Row],[Customer Churn Status]]="Yes", 1, 0)</f>
        <v>0</v>
      </c>
      <c r="AA765" t="str">
        <f>IF(Table1[[#This Row],[Reasons for Churn]]= "No reason", "No Reason", "Churned")</f>
        <v>No Reason</v>
      </c>
      <c r="AB765" t="s">
        <v>1083</v>
      </c>
      <c r="AC765">
        <f t="shared" si="11"/>
        <v>55</v>
      </c>
    </row>
    <row r="766" spans="1:29" x14ac:dyDescent="0.25">
      <c r="A766" t="s">
        <v>860</v>
      </c>
      <c r="B766" t="s">
        <v>861</v>
      </c>
      <c r="C766" s="1">
        <v>45658</v>
      </c>
      <c r="D766">
        <v>44</v>
      </c>
      <c r="E766" t="str">
        <f>IF(Table1[[#This Row],[Age]]&lt;=19,"Teenager",
 IF(Table1[[#This Row],[Age]]&lt;=29,"Young Adult",
 IF(Table1[[#This Row],[Age]]&lt;=39,"Adult",
 IF(Table1[[#This Row],[Age]]&lt;=54,"Middle-Aged Adult",
 IF(Table1[[#This Row],[Age]]&lt;=64,"Pre-Retirement",
 "Senior/Retiree")))))</f>
        <v>Middle-Aged Adult</v>
      </c>
      <c r="F766" t="s">
        <v>192</v>
      </c>
      <c r="G766" t="e">
        <f>VLOOKUP(Table1[[#This Row],[State]],#REF!,2,FALSE)</f>
        <v>#REF!</v>
      </c>
      <c r="H766" t="s">
        <v>36</v>
      </c>
      <c r="I766">
        <f>COUNTIF(A:A,Table1[[#This Row],[Customer ID]])</f>
        <v>3</v>
      </c>
      <c r="J766" t="str">
        <f>IF(Table1[[#This Row],[Device Count]]&gt;1,"Multiple Devices", "Single Device")</f>
        <v>Multiple Devices</v>
      </c>
      <c r="K766" t="s">
        <v>21</v>
      </c>
      <c r="L766" s="26">
        <v>5</v>
      </c>
      <c r="M766" t="s">
        <v>55</v>
      </c>
      <c r="N766">
        <v>2</v>
      </c>
      <c r="O7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66" t="s">
        <v>42</v>
      </c>
      <c r="Q766" s="2">
        <v>9000</v>
      </c>
      <c r="R766">
        <v>12</v>
      </c>
      <c r="S766" s="3">
        <v>108000</v>
      </c>
      <c r="T766" s="3">
        <f>SUMIF(A:A,Table1[[#This Row],[Customer ID]],S:S)</f>
        <v>998000</v>
      </c>
      <c r="U766" s="3" t="str" cm="1">
        <f t="array" ref="U766">_xlfn.SWITCH(TRUE,
Table1[[#This Row],[Total user revenue]]&gt;=1500000,"High-Premium",
Table1[[#This Row],[Total user revenue]]&gt;=500000,"Premium",
Table1[[#This Row],[Total user revenue]]&gt;=100000,"Standard",
"Basic")</f>
        <v>Premium</v>
      </c>
      <c r="V766" s="32">
        <f>SUMIF(A:A,Table1[[#This Row],[Customer ID]],W:W)</f>
        <v>310.11</v>
      </c>
      <c r="W766">
        <v>181.74</v>
      </c>
      <c r="X766" t="s">
        <v>39</v>
      </c>
      <c r="Y766" s="6">
        <f>COUNTIFS(Table1[MTN Device],Table1[[#This Row],[MTN Device]],Table1[Customer Churn Status],"Yes")/COUNTIF(Table1[MTN Device],Table1[[#This Row],[MTN Device]])</f>
        <v>0.27947598253275108</v>
      </c>
      <c r="Z766">
        <f>IF(Table1[[#This Row],[Customer Churn Status]]="Yes", 1, 0)</f>
        <v>0</v>
      </c>
      <c r="AA766" t="str">
        <f>IF(Table1[[#This Row],[Reasons for Churn]]= "No reason", "No Reason", "Churned")</f>
        <v>No Reason</v>
      </c>
      <c r="AB766" t="s">
        <v>1083</v>
      </c>
      <c r="AC766">
        <f t="shared" si="11"/>
        <v>55</v>
      </c>
    </row>
    <row r="767" spans="1:29" x14ac:dyDescent="0.25">
      <c r="A767" t="s">
        <v>860</v>
      </c>
      <c r="B767" t="s">
        <v>861</v>
      </c>
      <c r="C767" s="1">
        <v>45658</v>
      </c>
      <c r="D767">
        <v>44</v>
      </c>
      <c r="E767" t="str">
        <f>IF(Table1[[#This Row],[Age]]&lt;=19,"Teenager",
 IF(Table1[[#This Row],[Age]]&lt;=29,"Young Adult",
 IF(Table1[[#This Row],[Age]]&lt;=39,"Adult",
 IF(Table1[[#This Row],[Age]]&lt;=54,"Middle-Aged Adult",
 IF(Table1[[#This Row],[Age]]&lt;=64,"Pre-Retirement",
 "Senior/Retiree")))))</f>
        <v>Middle-Aged Adult</v>
      </c>
      <c r="F767" t="s">
        <v>192</v>
      </c>
      <c r="G767" t="e">
        <f>VLOOKUP(Table1[[#This Row],[State]],#REF!,2,FALSE)</f>
        <v>#REF!</v>
      </c>
      <c r="H767" t="s">
        <v>20</v>
      </c>
      <c r="I767">
        <f>COUNTIF(A:A,Table1[[#This Row],[Customer ID]])</f>
        <v>3</v>
      </c>
      <c r="J767" t="str">
        <f>IF(Table1[[#This Row],[Device Count]]&gt;1,"Multiple Devices", "Single Device")</f>
        <v>Multiple Devices</v>
      </c>
      <c r="K767" t="s">
        <v>21</v>
      </c>
      <c r="L767" s="26">
        <v>5</v>
      </c>
      <c r="M767" t="s">
        <v>55</v>
      </c>
      <c r="N767">
        <v>2</v>
      </c>
      <c r="O7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67" t="s">
        <v>23</v>
      </c>
      <c r="Q767" s="2">
        <v>35000</v>
      </c>
      <c r="R767">
        <v>14</v>
      </c>
      <c r="S767" s="3">
        <v>490000</v>
      </c>
      <c r="T767" s="3">
        <f>SUMIF(A:A,Table1[[#This Row],[Customer ID]],S:S)</f>
        <v>998000</v>
      </c>
      <c r="U767" s="3" t="str" cm="1">
        <f t="array" ref="U767">_xlfn.SWITCH(TRUE,
Table1[[#This Row],[Total user revenue]]&gt;=1500000,"High-Premium",
Table1[[#This Row],[Total user revenue]]&gt;=500000,"Premium",
Table1[[#This Row],[Total user revenue]]&gt;=100000,"Standard",
"Basic")</f>
        <v>Premium</v>
      </c>
      <c r="V767" s="32">
        <f>SUMIF(A:A,Table1[[#This Row],[Customer ID]],W:W)</f>
        <v>310.11</v>
      </c>
      <c r="W767">
        <v>30.02</v>
      </c>
      <c r="X767" t="s">
        <v>39</v>
      </c>
      <c r="Y767" s="6">
        <f>COUNTIFS(Table1[MTN Device],Table1[[#This Row],[MTN Device]],Table1[Customer Churn Status],"Yes")/COUNTIF(Table1[MTN Device],Table1[[#This Row],[MTN Device]])</f>
        <v>0.30092592592592593</v>
      </c>
      <c r="Z767">
        <f>IF(Table1[[#This Row],[Customer Churn Status]]="Yes", 1, 0)</f>
        <v>0</v>
      </c>
      <c r="AA767" t="str">
        <f>IF(Table1[[#This Row],[Reasons for Churn]]= "No reason", "No Reason", "Churned")</f>
        <v>No Reason</v>
      </c>
      <c r="AB767" t="s">
        <v>1083</v>
      </c>
      <c r="AC767">
        <f t="shared" si="11"/>
        <v>55</v>
      </c>
    </row>
    <row r="768" spans="1:29" x14ac:dyDescent="0.25">
      <c r="A768" t="s">
        <v>862</v>
      </c>
      <c r="B768" t="s">
        <v>863</v>
      </c>
      <c r="C768" s="1">
        <v>45717</v>
      </c>
      <c r="D768">
        <v>65</v>
      </c>
      <c r="E768" t="str">
        <f>IF(Table1[[#This Row],[Age]]&lt;=19,"Teenager",
 IF(Table1[[#This Row],[Age]]&lt;=29,"Young Adult",
 IF(Table1[[#This Row],[Age]]&lt;=39,"Adult",
 IF(Table1[[#This Row],[Age]]&lt;=54,"Middle-Aged Adult",
 IF(Table1[[#This Row],[Age]]&lt;=64,"Pre-Retirement",
 "Senior/Retiree")))))</f>
        <v>Senior/Retiree</v>
      </c>
      <c r="F768" t="s">
        <v>45</v>
      </c>
      <c r="G768" t="e">
        <f>VLOOKUP(Table1[[#This Row],[State]],#REF!,2,FALSE)</f>
        <v>#REF!</v>
      </c>
      <c r="H768" t="s">
        <v>41</v>
      </c>
      <c r="I768">
        <f>COUNTIF(A:A,Table1[[#This Row],[Customer ID]])</f>
        <v>2</v>
      </c>
      <c r="J768" t="str">
        <f>IF(Table1[[#This Row],[Device Count]]&gt;1,"Multiple Devices", "Single Device")</f>
        <v>Multiple Devices</v>
      </c>
      <c r="K768" t="s">
        <v>21</v>
      </c>
      <c r="L768" s="26">
        <v>3</v>
      </c>
      <c r="M768" t="s">
        <v>50</v>
      </c>
      <c r="N768">
        <v>19</v>
      </c>
      <c r="O7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68" t="s">
        <v>71</v>
      </c>
      <c r="Q768" s="2">
        <v>14500</v>
      </c>
      <c r="R768">
        <v>14</v>
      </c>
      <c r="S768" s="3">
        <v>203000</v>
      </c>
      <c r="T768" s="3">
        <f>SUMIF(A:A,Table1[[#This Row],[Customer ID]],S:S)</f>
        <v>280000</v>
      </c>
      <c r="U768" s="3" t="str" cm="1">
        <f t="array" ref="U768">_xlfn.SWITCH(TRUE,
Table1[[#This Row],[Total user revenue]]&gt;=1500000,"High-Premium",
Table1[[#This Row],[Total user revenue]]&gt;=500000,"Premium",
Table1[[#This Row],[Total user revenue]]&gt;=100000,"Standard",
"Basic")</f>
        <v>Standard</v>
      </c>
      <c r="V768" s="32">
        <f>SUMIF(A:A,Table1[[#This Row],[Customer ID]],W:W)</f>
        <v>206.51</v>
      </c>
      <c r="W768">
        <v>148.43</v>
      </c>
      <c r="X768" t="s">
        <v>39</v>
      </c>
      <c r="Y768" s="6">
        <f>COUNTIFS(Table1[MTN Device],Table1[[#This Row],[MTN Device]],Table1[Customer Churn Status],"Yes")/COUNTIF(Table1[MTN Device],Table1[[#This Row],[MTN Device]])</f>
        <v>0.26754385964912281</v>
      </c>
      <c r="Z768">
        <f>IF(Table1[[#This Row],[Customer Churn Status]]="Yes", 1, 0)</f>
        <v>0</v>
      </c>
      <c r="AA768" t="str">
        <f>IF(Table1[[#This Row],[Reasons for Churn]]= "No reason", "No Reason", "Churned")</f>
        <v>No Reason</v>
      </c>
      <c r="AB768" t="s">
        <v>1083</v>
      </c>
      <c r="AC768">
        <f t="shared" si="11"/>
        <v>45</v>
      </c>
    </row>
    <row r="769" spans="1:29" x14ac:dyDescent="0.25">
      <c r="A769" t="s">
        <v>862</v>
      </c>
      <c r="B769" t="s">
        <v>863</v>
      </c>
      <c r="C769" s="1">
        <v>45717</v>
      </c>
      <c r="D769">
        <v>65</v>
      </c>
      <c r="E769" t="str">
        <f>IF(Table1[[#This Row],[Age]]&lt;=19,"Teenager",
 IF(Table1[[#This Row],[Age]]&lt;=29,"Young Adult",
 IF(Table1[[#This Row],[Age]]&lt;=39,"Adult",
 IF(Table1[[#This Row],[Age]]&lt;=54,"Middle-Aged Adult",
 IF(Table1[[#This Row],[Age]]&lt;=64,"Pre-Retirement",
 "Senior/Retiree")))))</f>
        <v>Senior/Retiree</v>
      </c>
      <c r="F769" t="s">
        <v>45</v>
      </c>
      <c r="G769" t="e">
        <f>VLOOKUP(Table1[[#This Row],[State]],#REF!,2,FALSE)</f>
        <v>#REF!</v>
      </c>
      <c r="H769" t="s">
        <v>29</v>
      </c>
      <c r="I769">
        <f>COUNTIF(A:A,Table1[[#This Row],[Customer ID]])</f>
        <v>2</v>
      </c>
      <c r="J769" t="str">
        <f>IF(Table1[[#This Row],[Device Count]]&gt;1,"Multiple Devices", "Single Device")</f>
        <v>Multiple Devices</v>
      </c>
      <c r="K769" t="s">
        <v>21</v>
      </c>
      <c r="L769" s="26">
        <v>3</v>
      </c>
      <c r="M769" t="s">
        <v>50</v>
      </c>
      <c r="N769">
        <v>19</v>
      </c>
      <c r="O7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69" t="s">
        <v>31</v>
      </c>
      <c r="Q769" s="2">
        <v>5500</v>
      </c>
      <c r="R769">
        <v>14</v>
      </c>
      <c r="S769" s="3">
        <v>77000</v>
      </c>
      <c r="T769" s="3">
        <f>SUMIF(A:A,Table1[[#This Row],[Customer ID]],S:S)</f>
        <v>280000</v>
      </c>
      <c r="U769" s="3" t="str" cm="1">
        <f t="array" ref="U769">_xlfn.SWITCH(TRUE,
Table1[[#This Row],[Total user revenue]]&gt;=1500000,"High-Premium",
Table1[[#This Row],[Total user revenue]]&gt;=500000,"Premium",
Table1[[#This Row],[Total user revenue]]&gt;=100000,"Standard",
"Basic")</f>
        <v>Standard</v>
      </c>
      <c r="V769" s="32">
        <f>SUMIF(A:A,Table1[[#This Row],[Customer ID]],W:W)</f>
        <v>206.51</v>
      </c>
      <c r="W769">
        <v>58.08</v>
      </c>
      <c r="X769" t="s">
        <v>39</v>
      </c>
      <c r="Y769" s="6">
        <f>COUNTIFS(Table1[MTN Device],Table1[[#This Row],[MTN Device]],Table1[Customer Churn Status],"Yes")/COUNTIF(Table1[MTN Device],Table1[[#This Row],[MTN Device]])</f>
        <v>0.3122923588039867</v>
      </c>
      <c r="Z769">
        <f>IF(Table1[[#This Row],[Customer Churn Status]]="Yes", 1, 0)</f>
        <v>0</v>
      </c>
      <c r="AA769" t="str">
        <f>IF(Table1[[#This Row],[Reasons for Churn]]= "No reason", "No Reason", "Churned")</f>
        <v>No Reason</v>
      </c>
      <c r="AB769" t="s">
        <v>1083</v>
      </c>
      <c r="AC769">
        <f t="shared" si="11"/>
        <v>45</v>
      </c>
    </row>
    <row r="770" spans="1:29" x14ac:dyDescent="0.25">
      <c r="A770" t="s">
        <v>864</v>
      </c>
      <c r="B770" t="s">
        <v>865</v>
      </c>
      <c r="C770" s="1">
        <v>45717</v>
      </c>
      <c r="D770">
        <v>33</v>
      </c>
      <c r="E770" t="str">
        <f>IF(Table1[[#This Row],[Age]]&lt;=19,"Teenager",
 IF(Table1[[#This Row],[Age]]&lt;=29,"Young Adult",
 IF(Table1[[#This Row],[Age]]&lt;=39,"Adult",
 IF(Table1[[#This Row],[Age]]&lt;=54,"Middle-Aged Adult",
 IF(Table1[[#This Row],[Age]]&lt;=64,"Pre-Retirement",
 "Senior/Retiree")))))</f>
        <v>Adult</v>
      </c>
      <c r="F770" t="s">
        <v>299</v>
      </c>
      <c r="G770" t="e">
        <f>VLOOKUP(Table1[[#This Row],[State]],#REF!,2,FALSE)</f>
        <v>#REF!</v>
      </c>
      <c r="H770" t="s">
        <v>36</v>
      </c>
      <c r="I770">
        <f>COUNTIF(A:A,Table1[[#This Row],[Customer ID]])</f>
        <v>3</v>
      </c>
      <c r="J770" t="str">
        <f>IF(Table1[[#This Row],[Device Count]]&gt;1,"Multiple Devices", "Single Device")</f>
        <v>Multiple Devices</v>
      </c>
      <c r="K770" t="s">
        <v>21</v>
      </c>
      <c r="L770" s="26">
        <v>4</v>
      </c>
      <c r="M770" t="s">
        <v>114</v>
      </c>
      <c r="N770">
        <v>14</v>
      </c>
      <c r="O7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70" t="s">
        <v>38</v>
      </c>
      <c r="Q770" s="2">
        <v>20000</v>
      </c>
      <c r="R770">
        <v>9</v>
      </c>
      <c r="S770" s="3">
        <v>180000</v>
      </c>
      <c r="T770" s="3">
        <f>SUMIF(A:A,Table1[[#This Row],[Customer ID]],S:S)</f>
        <v>456000</v>
      </c>
      <c r="U770" s="3" t="str" cm="1">
        <f t="array" ref="U770">_xlfn.SWITCH(TRUE,
Table1[[#This Row],[Total user revenue]]&gt;=1500000,"High-Premium",
Table1[[#This Row],[Total user revenue]]&gt;=500000,"Premium",
Table1[[#This Row],[Total user revenue]]&gt;=100000,"Standard",
"Basic")</f>
        <v>Standard</v>
      </c>
      <c r="V770" s="32">
        <f>SUMIF(A:A,Table1[[#This Row],[Customer ID]],W:W)</f>
        <v>77.460000000000008</v>
      </c>
      <c r="W770">
        <v>1.82</v>
      </c>
      <c r="X770" t="s">
        <v>39</v>
      </c>
      <c r="Y770" s="6">
        <f>COUNTIFS(Table1[MTN Device],Table1[[#This Row],[MTN Device]],Table1[Customer Churn Status],"Yes")/COUNTIF(Table1[MTN Device],Table1[[#This Row],[MTN Device]])</f>
        <v>0.27947598253275108</v>
      </c>
      <c r="Z770">
        <f>IF(Table1[[#This Row],[Customer Churn Status]]="Yes", 1, 0)</f>
        <v>0</v>
      </c>
      <c r="AA770" t="str">
        <f>IF(Table1[[#This Row],[Reasons for Churn]]= "No reason", "No Reason", "Churned")</f>
        <v>No Reason</v>
      </c>
      <c r="AB770" t="s">
        <v>1083</v>
      </c>
      <c r="AC770">
        <f t="shared" ref="AC770:AC833" si="12">IF(L770=1,50,IF(L770=2,40,IF(L770=3,20,IF(L770=4,10,IF(L770=5,5,0)))))
+ IF(N770&lt;=3,30,IF(N770&lt;=12,20,IF(N770&lt;=24,10,5)))
+ IF(I770&gt;=3,10,5)
+ IF(V770&gt;150,10,0)</f>
        <v>30</v>
      </c>
    </row>
    <row r="771" spans="1:29" x14ac:dyDescent="0.25">
      <c r="A771" t="s">
        <v>864</v>
      </c>
      <c r="B771" t="s">
        <v>865</v>
      </c>
      <c r="C771" s="1">
        <v>45717</v>
      </c>
      <c r="D771">
        <v>33</v>
      </c>
      <c r="E771" t="str">
        <f>IF(Table1[[#This Row],[Age]]&lt;=19,"Teenager",
 IF(Table1[[#This Row],[Age]]&lt;=29,"Young Adult",
 IF(Table1[[#This Row],[Age]]&lt;=39,"Adult",
 IF(Table1[[#This Row],[Age]]&lt;=54,"Middle-Aged Adult",
 IF(Table1[[#This Row],[Age]]&lt;=64,"Pre-Retirement",
 "Senior/Retiree")))))</f>
        <v>Adult</v>
      </c>
      <c r="F771" t="s">
        <v>299</v>
      </c>
      <c r="G771" t="e">
        <f>VLOOKUP(Table1[[#This Row],[State]],#REF!,2,FALSE)</f>
        <v>#REF!</v>
      </c>
      <c r="H771" t="s">
        <v>41</v>
      </c>
      <c r="I771">
        <f>COUNTIF(A:A,Table1[[#This Row],[Customer ID]])</f>
        <v>3</v>
      </c>
      <c r="J771" t="str">
        <f>IF(Table1[[#This Row],[Device Count]]&gt;1,"Multiple Devices", "Single Device")</f>
        <v>Multiple Devices</v>
      </c>
      <c r="K771" t="s">
        <v>21</v>
      </c>
      <c r="L771" s="26">
        <v>4</v>
      </c>
      <c r="M771" t="s">
        <v>114</v>
      </c>
      <c r="N771">
        <v>14</v>
      </c>
      <c r="O7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71" t="s">
        <v>71</v>
      </c>
      <c r="Q771" s="2">
        <v>14500</v>
      </c>
      <c r="R771">
        <v>15</v>
      </c>
      <c r="S771" s="3">
        <v>217500</v>
      </c>
      <c r="T771" s="3">
        <f>SUMIF(A:A,Table1[[#This Row],[Customer ID]],S:S)</f>
        <v>456000</v>
      </c>
      <c r="U771" s="3" t="str" cm="1">
        <f t="array" ref="U771">_xlfn.SWITCH(TRUE,
Table1[[#This Row],[Total user revenue]]&gt;=1500000,"High-Premium",
Table1[[#This Row],[Total user revenue]]&gt;=500000,"Premium",
Table1[[#This Row],[Total user revenue]]&gt;=100000,"Standard",
"Basic")</f>
        <v>Standard</v>
      </c>
      <c r="V771" s="32">
        <f>SUMIF(A:A,Table1[[#This Row],[Customer ID]],W:W)</f>
        <v>77.460000000000008</v>
      </c>
      <c r="W771">
        <v>35.39</v>
      </c>
      <c r="X771" t="s">
        <v>39</v>
      </c>
      <c r="Y771" s="6">
        <f>COUNTIFS(Table1[MTN Device],Table1[[#This Row],[MTN Device]],Table1[Customer Churn Status],"Yes")/COUNTIF(Table1[MTN Device],Table1[[#This Row],[MTN Device]])</f>
        <v>0.26754385964912281</v>
      </c>
      <c r="Z771">
        <f>IF(Table1[[#This Row],[Customer Churn Status]]="Yes", 1, 0)</f>
        <v>0</v>
      </c>
      <c r="AA771" t="str">
        <f>IF(Table1[[#This Row],[Reasons for Churn]]= "No reason", "No Reason", "Churned")</f>
        <v>No Reason</v>
      </c>
      <c r="AB771" t="s">
        <v>1083</v>
      </c>
      <c r="AC771">
        <f t="shared" si="12"/>
        <v>30</v>
      </c>
    </row>
    <row r="772" spans="1:29" x14ac:dyDescent="0.25">
      <c r="A772" t="s">
        <v>864</v>
      </c>
      <c r="B772" t="s">
        <v>865</v>
      </c>
      <c r="C772" s="1">
        <v>45717</v>
      </c>
      <c r="D772">
        <v>33</v>
      </c>
      <c r="E772" t="str">
        <f>IF(Table1[[#This Row],[Age]]&lt;=19,"Teenager",
 IF(Table1[[#This Row],[Age]]&lt;=29,"Young Adult",
 IF(Table1[[#This Row],[Age]]&lt;=39,"Adult",
 IF(Table1[[#This Row],[Age]]&lt;=54,"Middle-Aged Adult",
 IF(Table1[[#This Row],[Age]]&lt;=64,"Pre-Retirement",
 "Senior/Retiree")))))</f>
        <v>Adult</v>
      </c>
      <c r="F772" t="s">
        <v>299</v>
      </c>
      <c r="G772" t="e">
        <f>VLOOKUP(Table1[[#This Row],[State]],#REF!,2,FALSE)</f>
        <v>#REF!</v>
      </c>
      <c r="H772" t="s">
        <v>20</v>
      </c>
      <c r="I772">
        <f>COUNTIF(A:A,Table1[[#This Row],[Customer ID]])</f>
        <v>3</v>
      </c>
      <c r="J772" t="str">
        <f>IF(Table1[[#This Row],[Device Count]]&gt;1,"Multiple Devices", "Single Device")</f>
        <v>Multiple Devices</v>
      </c>
      <c r="K772" t="s">
        <v>21</v>
      </c>
      <c r="L772" s="26">
        <v>4</v>
      </c>
      <c r="M772" t="s">
        <v>114</v>
      </c>
      <c r="N772">
        <v>14</v>
      </c>
      <c r="O7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72" t="s">
        <v>46</v>
      </c>
      <c r="Q772" s="2">
        <v>4500</v>
      </c>
      <c r="R772">
        <v>13</v>
      </c>
      <c r="S772" s="3">
        <v>58500</v>
      </c>
      <c r="T772" s="3">
        <f>SUMIF(A:A,Table1[[#This Row],[Customer ID]],S:S)</f>
        <v>456000</v>
      </c>
      <c r="U772" s="3" t="str" cm="1">
        <f t="array" ref="U772">_xlfn.SWITCH(TRUE,
Table1[[#This Row],[Total user revenue]]&gt;=1500000,"High-Premium",
Table1[[#This Row],[Total user revenue]]&gt;=500000,"Premium",
Table1[[#This Row],[Total user revenue]]&gt;=100000,"Standard",
"Basic")</f>
        <v>Standard</v>
      </c>
      <c r="V772" s="32">
        <f>SUMIF(A:A,Table1[[#This Row],[Customer ID]],W:W)</f>
        <v>77.460000000000008</v>
      </c>
      <c r="W772">
        <v>40.25</v>
      </c>
      <c r="X772" t="s">
        <v>39</v>
      </c>
      <c r="Y772" s="6">
        <f>COUNTIFS(Table1[MTN Device],Table1[[#This Row],[MTN Device]],Table1[Customer Churn Status],"Yes")/COUNTIF(Table1[MTN Device],Table1[[#This Row],[MTN Device]])</f>
        <v>0.30092592592592593</v>
      </c>
      <c r="Z772">
        <f>IF(Table1[[#This Row],[Customer Churn Status]]="Yes", 1, 0)</f>
        <v>0</v>
      </c>
      <c r="AA772" t="str">
        <f>IF(Table1[[#This Row],[Reasons for Churn]]= "No reason", "No Reason", "Churned")</f>
        <v>No Reason</v>
      </c>
      <c r="AB772" t="s">
        <v>1083</v>
      </c>
      <c r="AC772">
        <f t="shared" si="12"/>
        <v>30</v>
      </c>
    </row>
    <row r="773" spans="1:29" x14ac:dyDescent="0.25">
      <c r="A773" t="s">
        <v>866</v>
      </c>
      <c r="B773" t="s">
        <v>867</v>
      </c>
      <c r="C773" s="1">
        <v>45717</v>
      </c>
      <c r="D773">
        <v>78</v>
      </c>
      <c r="E773" t="str">
        <f>IF(Table1[[#This Row],[Age]]&lt;=19,"Teenager",
 IF(Table1[[#This Row],[Age]]&lt;=29,"Young Adult",
 IF(Table1[[#This Row],[Age]]&lt;=39,"Adult",
 IF(Table1[[#This Row],[Age]]&lt;=54,"Middle-Aged Adult",
 IF(Table1[[#This Row],[Age]]&lt;=64,"Pre-Retirement",
 "Senior/Retiree")))))</f>
        <v>Senior/Retiree</v>
      </c>
      <c r="F773" t="s">
        <v>128</v>
      </c>
      <c r="G773" t="e">
        <f>VLOOKUP(Table1[[#This Row],[State]],#REF!,2,FALSE)</f>
        <v>#REF!</v>
      </c>
      <c r="H773" t="s">
        <v>20</v>
      </c>
      <c r="I773">
        <f>COUNTIF(A:A,Table1[[#This Row],[Customer ID]])</f>
        <v>2</v>
      </c>
      <c r="J773" t="str">
        <f>IF(Table1[[#This Row],[Device Count]]&gt;1,"Multiple Devices", "Single Device")</f>
        <v>Multiple Devices</v>
      </c>
      <c r="K773" t="s">
        <v>30</v>
      </c>
      <c r="L773" s="26">
        <v>4</v>
      </c>
      <c r="M773" t="s">
        <v>114</v>
      </c>
      <c r="N773">
        <v>54</v>
      </c>
      <c r="O7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73" t="s">
        <v>58</v>
      </c>
      <c r="Q773" s="2">
        <v>16000</v>
      </c>
      <c r="R773">
        <v>10</v>
      </c>
      <c r="S773" s="3">
        <v>160000</v>
      </c>
      <c r="T773" s="3">
        <f>SUMIF(A:A,Table1[[#This Row],[Customer ID]],S:S)</f>
        <v>305000</v>
      </c>
      <c r="U773" s="3" t="str" cm="1">
        <f t="array" ref="U773">_xlfn.SWITCH(TRUE,
Table1[[#This Row],[Total user revenue]]&gt;=1500000,"High-Premium",
Table1[[#This Row],[Total user revenue]]&gt;=500000,"Premium",
Table1[[#This Row],[Total user revenue]]&gt;=100000,"Standard",
"Basic")</f>
        <v>Standard</v>
      </c>
      <c r="V773" s="32">
        <f>SUMIF(A:A,Table1[[#This Row],[Customer ID]],W:W)</f>
        <v>56.5</v>
      </c>
      <c r="W773">
        <v>31.23</v>
      </c>
      <c r="X773" t="s">
        <v>39</v>
      </c>
      <c r="Y773" s="6">
        <f>COUNTIFS(Table1[MTN Device],Table1[[#This Row],[MTN Device]],Table1[Customer Churn Status],"Yes")/COUNTIF(Table1[MTN Device],Table1[[#This Row],[MTN Device]])</f>
        <v>0.30092592592592593</v>
      </c>
      <c r="Z773">
        <f>IF(Table1[[#This Row],[Customer Churn Status]]="Yes", 1, 0)</f>
        <v>0</v>
      </c>
      <c r="AA773" t="str">
        <f>IF(Table1[[#This Row],[Reasons for Churn]]= "No reason", "No Reason", "Churned")</f>
        <v>No Reason</v>
      </c>
      <c r="AB773" t="s">
        <v>1083</v>
      </c>
      <c r="AC773">
        <f t="shared" si="12"/>
        <v>20</v>
      </c>
    </row>
    <row r="774" spans="1:29" x14ac:dyDescent="0.25">
      <c r="A774" t="s">
        <v>866</v>
      </c>
      <c r="B774" t="s">
        <v>867</v>
      </c>
      <c r="C774" s="1">
        <v>45717</v>
      </c>
      <c r="D774">
        <v>78</v>
      </c>
      <c r="E774" t="str">
        <f>IF(Table1[[#This Row],[Age]]&lt;=19,"Teenager",
 IF(Table1[[#This Row],[Age]]&lt;=29,"Young Adult",
 IF(Table1[[#This Row],[Age]]&lt;=39,"Adult",
 IF(Table1[[#This Row],[Age]]&lt;=54,"Middle-Aged Adult",
 IF(Table1[[#This Row],[Age]]&lt;=64,"Pre-Retirement",
 "Senior/Retiree")))))</f>
        <v>Senior/Retiree</v>
      </c>
      <c r="F774" t="s">
        <v>128</v>
      </c>
      <c r="G774" t="e">
        <f>VLOOKUP(Table1[[#This Row],[State]],#REF!,2,FALSE)</f>
        <v>#REF!</v>
      </c>
      <c r="H774" t="s">
        <v>41</v>
      </c>
      <c r="I774">
        <f>COUNTIF(A:A,Table1[[#This Row],[Customer ID]])</f>
        <v>2</v>
      </c>
      <c r="J774" t="str">
        <f>IF(Table1[[#This Row],[Device Count]]&gt;1,"Multiple Devices", "Single Device")</f>
        <v>Multiple Devices</v>
      </c>
      <c r="K774" t="s">
        <v>30</v>
      </c>
      <c r="L774" s="26">
        <v>4</v>
      </c>
      <c r="M774" t="s">
        <v>114</v>
      </c>
      <c r="N774">
        <v>54</v>
      </c>
      <c r="O7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74" t="s">
        <v>71</v>
      </c>
      <c r="Q774" s="2">
        <v>14500</v>
      </c>
      <c r="R774">
        <v>10</v>
      </c>
      <c r="S774" s="3">
        <v>145000</v>
      </c>
      <c r="T774" s="3">
        <f>SUMIF(A:A,Table1[[#This Row],[Customer ID]],S:S)</f>
        <v>305000</v>
      </c>
      <c r="U774" s="3" t="str" cm="1">
        <f t="array" ref="U774">_xlfn.SWITCH(TRUE,
Table1[[#This Row],[Total user revenue]]&gt;=1500000,"High-Premium",
Table1[[#This Row],[Total user revenue]]&gt;=500000,"Premium",
Table1[[#This Row],[Total user revenue]]&gt;=100000,"Standard",
"Basic")</f>
        <v>Standard</v>
      </c>
      <c r="V774" s="32">
        <f>SUMIF(A:A,Table1[[#This Row],[Customer ID]],W:W)</f>
        <v>56.5</v>
      </c>
      <c r="W774">
        <v>25.27</v>
      </c>
      <c r="X774" t="s">
        <v>39</v>
      </c>
      <c r="Y774" s="6">
        <f>COUNTIFS(Table1[MTN Device],Table1[[#This Row],[MTN Device]],Table1[Customer Churn Status],"Yes")/COUNTIF(Table1[MTN Device],Table1[[#This Row],[MTN Device]])</f>
        <v>0.26754385964912281</v>
      </c>
      <c r="Z774">
        <f>IF(Table1[[#This Row],[Customer Churn Status]]="Yes", 1, 0)</f>
        <v>0</v>
      </c>
      <c r="AA774" t="str">
        <f>IF(Table1[[#This Row],[Reasons for Churn]]= "No reason", "No Reason", "Churned")</f>
        <v>No Reason</v>
      </c>
      <c r="AB774" t="s">
        <v>1083</v>
      </c>
      <c r="AC774">
        <f t="shared" si="12"/>
        <v>20</v>
      </c>
    </row>
    <row r="775" spans="1:29" x14ac:dyDescent="0.25">
      <c r="A775" t="s">
        <v>868</v>
      </c>
      <c r="B775" t="s">
        <v>869</v>
      </c>
      <c r="C775" s="1">
        <v>45658</v>
      </c>
      <c r="D775">
        <v>38</v>
      </c>
      <c r="E775" t="str">
        <f>IF(Table1[[#This Row],[Age]]&lt;=19,"Teenager",
 IF(Table1[[#This Row],[Age]]&lt;=29,"Young Adult",
 IF(Table1[[#This Row],[Age]]&lt;=39,"Adult",
 IF(Table1[[#This Row],[Age]]&lt;=54,"Middle-Aged Adult",
 IF(Table1[[#This Row],[Age]]&lt;=64,"Pre-Retirement",
 "Senior/Retiree")))))</f>
        <v>Adult</v>
      </c>
      <c r="F775" t="s">
        <v>90</v>
      </c>
      <c r="G775" t="e">
        <f>VLOOKUP(Table1[[#This Row],[State]],#REF!,2,FALSE)</f>
        <v>#REF!</v>
      </c>
      <c r="H775" t="s">
        <v>36</v>
      </c>
      <c r="I775">
        <f>COUNTIF(A:A,Table1[[#This Row],[Customer ID]])</f>
        <v>1</v>
      </c>
      <c r="J775" t="str">
        <f>IF(Table1[[#This Row],[Device Count]]&gt;1,"Multiple Devices", "Single Device")</f>
        <v>Single Device</v>
      </c>
      <c r="K775" t="s">
        <v>21</v>
      </c>
      <c r="L775" s="26">
        <v>3</v>
      </c>
      <c r="M775" t="s">
        <v>50</v>
      </c>
      <c r="N775">
        <v>2</v>
      </c>
      <c r="O7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775" t="s">
        <v>57</v>
      </c>
      <c r="Q775" s="2">
        <v>150000</v>
      </c>
      <c r="R775">
        <v>9</v>
      </c>
      <c r="S775" s="3">
        <v>1350000</v>
      </c>
      <c r="T775" s="3">
        <f>SUMIF(A:A,Table1[[#This Row],[Customer ID]],S:S)</f>
        <v>1350000</v>
      </c>
      <c r="U775" s="3" t="str" cm="1">
        <f t="array" ref="U775">_xlfn.SWITCH(TRUE,
Table1[[#This Row],[Total user revenue]]&gt;=1500000,"High-Premium",
Table1[[#This Row],[Total user revenue]]&gt;=500000,"Premium",
Table1[[#This Row],[Total user revenue]]&gt;=100000,"Standard",
"Basic")</f>
        <v>Premium</v>
      </c>
      <c r="V775" s="32">
        <f>SUMIF(A:A,Table1[[#This Row],[Customer ID]],W:W)</f>
        <v>113.33</v>
      </c>
      <c r="W775">
        <v>113.33</v>
      </c>
      <c r="X775" t="s">
        <v>39</v>
      </c>
      <c r="Y775" s="6">
        <f>COUNTIFS(Table1[MTN Device],Table1[[#This Row],[MTN Device]],Table1[Customer Churn Status],"Yes")/COUNTIF(Table1[MTN Device],Table1[[#This Row],[MTN Device]])</f>
        <v>0.27947598253275108</v>
      </c>
      <c r="Z775">
        <f>IF(Table1[[#This Row],[Customer Churn Status]]="Yes", 1, 0)</f>
        <v>0</v>
      </c>
      <c r="AA775" t="str">
        <f>IF(Table1[[#This Row],[Reasons for Churn]]= "No reason", "No Reason", "Churned")</f>
        <v>No Reason</v>
      </c>
      <c r="AB775" t="s">
        <v>1083</v>
      </c>
      <c r="AC775">
        <f t="shared" si="12"/>
        <v>55</v>
      </c>
    </row>
    <row r="776" spans="1:29" x14ac:dyDescent="0.25">
      <c r="A776" t="s">
        <v>870</v>
      </c>
      <c r="B776" t="s">
        <v>871</v>
      </c>
      <c r="C776" s="1">
        <v>45717</v>
      </c>
      <c r="D776">
        <v>31</v>
      </c>
      <c r="E776" t="str">
        <f>IF(Table1[[#This Row],[Age]]&lt;=19,"Teenager",
 IF(Table1[[#This Row],[Age]]&lt;=29,"Young Adult",
 IF(Table1[[#This Row],[Age]]&lt;=39,"Adult",
 IF(Table1[[#This Row],[Age]]&lt;=54,"Middle-Aged Adult",
 IF(Table1[[#This Row],[Age]]&lt;=64,"Pre-Retirement",
 "Senior/Retiree")))))</f>
        <v>Adult</v>
      </c>
      <c r="F776" t="s">
        <v>45</v>
      </c>
      <c r="G776" t="e">
        <f>VLOOKUP(Table1[[#This Row],[State]],#REF!,2,FALSE)</f>
        <v>#REF!</v>
      </c>
      <c r="H776" t="s">
        <v>36</v>
      </c>
      <c r="I776">
        <f>COUNTIF(A:A,Table1[[#This Row],[Customer ID]])</f>
        <v>1</v>
      </c>
      <c r="J776" t="str">
        <f>IF(Table1[[#This Row],[Device Count]]&gt;1,"Multiple Devices", "Single Device")</f>
        <v>Single Device</v>
      </c>
      <c r="K776" t="s">
        <v>21</v>
      </c>
      <c r="L776" s="26">
        <v>2</v>
      </c>
      <c r="M776" t="s">
        <v>22</v>
      </c>
      <c r="N776">
        <v>55</v>
      </c>
      <c r="O77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76" t="s">
        <v>57</v>
      </c>
      <c r="Q776" s="2">
        <v>150000</v>
      </c>
      <c r="R776">
        <v>5</v>
      </c>
      <c r="S776" s="3">
        <v>750000</v>
      </c>
      <c r="T776" s="3">
        <f>SUMIF(A:A,Table1[[#This Row],[Customer ID]],S:S)</f>
        <v>750000</v>
      </c>
      <c r="U776" s="3" t="str" cm="1">
        <f t="array" ref="U776">_xlfn.SWITCH(TRUE,
Table1[[#This Row],[Total user revenue]]&gt;=1500000,"High-Premium",
Table1[[#This Row],[Total user revenue]]&gt;=500000,"Premium",
Table1[[#This Row],[Total user revenue]]&gt;=100000,"Standard",
"Basic")</f>
        <v>Premium</v>
      </c>
      <c r="V776" s="32">
        <f>SUMIF(A:A,Table1[[#This Row],[Customer ID]],W:W)</f>
        <v>175.72</v>
      </c>
      <c r="W776">
        <v>175.72</v>
      </c>
      <c r="X776" t="s">
        <v>39</v>
      </c>
      <c r="Y776" s="6">
        <f>COUNTIFS(Table1[MTN Device],Table1[[#This Row],[MTN Device]],Table1[Customer Churn Status],"Yes")/COUNTIF(Table1[MTN Device],Table1[[#This Row],[MTN Device]])</f>
        <v>0.27947598253275108</v>
      </c>
      <c r="Z776">
        <f>IF(Table1[[#This Row],[Customer Churn Status]]="Yes", 1, 0)</f>
        <v>0</v>
      </c>
      <c r="AA776" t="str">
        <f>IF(Table1[[#This Row],[Reasons for Churn]]= "No reason", "No Reason", "Churned")</f>
        <v>No Reason</v>
      </c>
      <c r="AB776" t="s">
        <v>1083</v>
      </c>
      <c r="AC776">
        <f t="shared" si="12"/>
        <v>60</v>
      </c>
    </row>
    <row r="777" spans="1:29" x14ac:dyDescent="0.25">
      <c r="A777" t="s">
        <v>872</v>
      </c>
      <c r="B777" t="s">
        <v>873</v>
      </c>
      <c r="C777" s="1">
        <v>45689</v>
      </c>
      <c r="D777">
        <v>36</v>
      </c>
      <c r="E777" t="str">
        <f>IF(Table1[[#This Row],[Age]]&lt;=19,"Teenager",
 IF(Table1[[#This Row],[Age]]&lt;=29,"Young Adult",
 IF(Table1[[#This Row],[Age]]&lt;=39,"Adult",
 IF(Table1[[#This Row],[Age]]&lt;=54,"Middle-Aged Adult",
 IF(Table1[[#This Row],[Age]]&lt;=64,"Pre-Retirement",
 "Senior/Retiree")))))</f>
        <v>Adult</v>
      </c>
      <c r="F777" t="s">
        <v>49</v>
      </c>
      <c r="G777" t="e">
        <f>VLOOKUP(Table1[[#This Row],[State]],#REF!,2,FALSE)</f>
        <v>#REF!</v>
      </c>
      <c r="H777" t="s">
        <v>41</v>
      </c>
      <c r="I777">
        <f>COUNTIF(A:A,Table1[[#This Row],[Customer ID]])</f>
        <v>3</v>
      </c>
      <c r="J777" t="str">
        <f>IF(Table1[[#This Row],[Device Count]]&gt;1,"Multiple Devices", "Single Device")</f>
        <v>Multiple Devices</v>
      </c>
      <c r="K777" t="s">
        <v>30</v>
      </c>
      <c r="L777" s="26">
        <v>3</v>
      </c>
      <c r="M777" t="s">
        <v>50</v>
      </c>
      <c r="N777">
        <v>24</v>
      </c>
      <c r="O77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77" t="s">
        <v>38</v>
      </c>
      <c r="Q777" s="2">
        <v>20000</v>
      </c>
      <c r="R777">
        <v>20</v>
      </c>
      <c r="S777" s="3">
        <v>400000</v>
      </c>
      <c r="T777" s="3">
        <f>SUMIF(A:A,Table1[[#This Row],[Customer ID]],S:S)</f>
        <v>736000</v>
      </c>
      <c r="U777" s="3" t="str" cm="1">
        <f t="array" ref="U777">_xlfn.SWITCH(TRUE,
Table1[[#This Row],[Total user revenue]]&gt;=1500000,"High-Premium",
Table1[[#This Row],[Total user revenue]]&gt;=500000,"Premium",
Table1[[#This Row],[Total user revenue]]&gt;=100000,"Standard",
"Basic")</f>
        <v>Premium</v>
      </c>
      <c r="V777" s="32">
        <f>SUMIF(A:A,Table1[[#This Row],[Customer ID]],W:W)</f>
        <v>316.68999999999994</v>
      </c>
      <c r="W777">
        <v>153.06</v>
      </c>
      <c r="X777" t="s">
        <v>24</v>
      </c>
      <c r="Y777" s="6">
        <f>COUNTIFS(Table1[MTN Device],Table1[[#This Row],[MTN Device]],Table1[Customer Churn Status],"Yes")/COUNTIF(Table1[MTN Device],Table1[[#This Row],[MTN Device]])</f>
        <v>0.26754385964912281</v>
      </c>
      <c r="Z777">
        <f>IF(Table1[[#This Row],[Customer Churn Status]]="Yes", 1, 0)</f>
        <v>1</v>
      </c>
      <c r="AA777" t="str">
        <f>IF(Table1[[#This Row],[Reasons for Churn]]= "No reason", "No Reason", "Churned")</f>
        <v>Churned</v>
      </c>
      <c r="AB777" t="s">
        <v>96</v>
      </c>
      <c r="AC777">
        <f t="shared" si="12"/>
        <v>50</v>
      </c>
    </row>
    <row r="778" spans="1:29" x14ac:dyDescent="0.25">
      <c r="A778" t="s">
        <v>872</v>
      </c>
      <c r="B778" t="s">
        <v>873</v>
      </c>
      <c r="C778" s="1">
        <v>45689</v>
      </c>
      <c r="D778">
        <v>36</v>
      </c>
      <c r="E778" t="str">
        <f>IF(Table1[[#This Row],[Age]]&lt;=19,"Teenager",
 IF(Table1[[#This Row],[Age]]&lt;=29,"Young Adult",
 IF(Table1[[#This Row],[Age]]&lt;=39,"Adult",
 IF(Table1[[#This Row],[Age]]&lt;=54,"Middle-Aged Adult",
 IF(Table1[[#This Row],[Age]]&lt;=64,"Pre-Retirement",
 "Senior/Retiree")))))</f>
        <v>Adult</v>
      </c>
      <c r="F778" t="s">
        <v>49</v>
      </c>
      <c r="G778" t="e">
        <f>VLOOKUP(Table1[[#This Row],[State]],#REF!,2,FALSE)</f>
        <v>#REF!</v>
      </c>
      <c r="H778" t="s">
        <v>36</v>
      </c>
      <c r="I778">
        <f>COUNTIF(A:A,Table1[[#This Row],[Customer ID]])</f>
        <v>3</v>
      </c>
      <c r="J778" t="str">
        <f>IF(Table1[[#This Row],[Device Count]]&gt;1,"Multiple Devices", "Single Device")</f>
        <v>Multiple Devices</v>
      </c>
      <c r="K778" t="s">
        <v>30</v>
      </c>
      <c r="L778" s="26">
        <v>3</v>
      </c>
      <c r="M778" t="s">
        <v>50</v>
      </c>
      <c r="N778">
        <v>24</v>
      </c>
      <c r="O77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78" t="s">
        <v>65</v>
      </c>
      <c r="Q778" s="2">
        <v>30000</v>
      </c>
      <c r="R778">
        <v>11</v>
      </c>
      <c r="S778" s="3">
        <v>330000</v>
      </c>
      <c r="T778" s="3">
        <f>SUMIF(A:A,Table1[[#This Row],[Customer ID]],S:S)</f>
        <v>736000</v>
      </c>
      <c r="U778" s="3" t="str" cm="1">
        <f t="array" ref="U778">_xlfn.SWITCH(TRUE,
Table1[[#This Row],[Total user revenue]]&gt;=1500000,"High-Premium",
Table1[[#This Row],[Total user revenue]]&gt;=500000,"Premium",
Table1[[#This Row],[Total user revenue]]&gt;=100000,"Standard",
"Basic")</f>
        <v>Premium</v>
      </c>
      <c r="V778" s="32">
        <f>SUMIF(A:A,Table1[[#This Row],[Customer ID]],W:W)</f>
        <v>316.68999999999994</v>
      </c>
      <c r="W778">
        <v>108.97</v>
      </c>
      <c r="X778" t="s">
        <v>24</v>
      </c>
      <c r="Y778" s="6">
        <f>COUNTIFS(Table1[MTN Device],Table1[[#This Row],[MTN Device]],Table1[Customer Churn Status],"Yes")/COUNTIF(Table1[MTN Device],Table1[[#This Row],[MTN Device]])</f>
        <v>0.27947598253275108</v>
      </c>
      <c r="Z778">
        <f>IF(Table1[[#This Row],[Customer Churn Status]]="Yes", 1, 0)</f>
        <v>1</v>
      </c>
      <c r="AA778" t="str">
        <f>IF(Table1[[#This Row],[Reasons for Churn]]= "No reason", "No Reason", "Churned")</f>
        <v>Churned</v>
      </c>
      <c r="AB778" t="s">
        <v>96</v>
      </c>
      <c r="AC778">
        <f t="shared" si="12"/>
        <v>50</v>
      </c>
    </row>
    <row r="779" spans="1:29" x14ac:dyDescent="0.25">
      <c r="A779" t="s">
        <v>872</v>
      </c>
      <c r="B779" t="s">
        <v>873</v>
      </c>
      <c r="C779" s="1">
        <v>45689</v>
      </c>
      <c r="D779">
        <v>36</v>
      </c>
      <c r="E779" t="str">
        <f>IF(Table1[[#This Row],[Age]]&lt;=19,"Teenager",
 IF(Table1[[#This Row],[Age]]&lt;=29,"Young Adult",
 IF(Table1[[#This Row],[Age]]&lt;=39,"Adult",
 IF(Table1[[#This Row],[Age]]&lt;=54,"Middle-Aged Adult",
 IF(Table1[[#This Row],[Age]]&lt;=64,"Pre-Retirement",
 "Senior/Retiree")))))</f>
        <v>Adult</v>
      </c>
      <c r="F779" t="s">
        <v>49</v>
      </c>
      <c r="G779" t="e">
        <f>VLOOKUP(Table1[[#This Row],[State]],#REF!,2,FALSE)</f>
        <v>#REF!</v>
      </c>
      <c r="H779" t="s">
        <v>29</v>
      </c>
      <c r="I779">
        <f>COUNTIF(A:A,Table1[[#This Row],[Customer ID]])</f>
        <v>3</v>
      </c>
      <c r="J779" t="str">
        <f>IF(Table1[[#This Row],[Device Count]]&gt;1,"Multiple Devices", "Single Device")</f>
        <v>Multiple Devices</v>
      </c>
      <c r="K779" t="s">
        <v>30</v>
      </c>
      <c r="L779" s="26">
        <v>3</v>
      </c>
      <c r="M779" t="s">
        <v>50</v>
      </c>
      <c r="N779">
        <v>24</v>
      </c>
      <c r="O77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79" t="s">
        <v>40</v>
      </c>
      <c r="Q779" s="2">
        <v>500</v>
      </c>
      <c r="R779">
        <v>12</v>
      </c>
      <c r="S779" s="3">
        <v>6000</v>
      </c>
      <c r="T779" s="3">
        <f>SUMIF(A:A,Table1[[#This Row],[Customer ID]],S:S)</f>
        <v>736000</v>
      </c>
      <c r="U779" s="3" t="str" cm="1">
        <f t="array" ref="U779">_xlfn.SWITCH(TRUE,
Table1[[#This Row],[Total user revenue]]&gt;=1500000,"High-Premium",
Table1[[#This Row],[Total user revenue]]&gt;=500000,"Premium",
Table1[[#This Row],[Total user revenue]]&gt;=100000,"Standard",
"Basic")</f>
        <v>Premium</v>
      </c>
      <c r="V779" s="32">
        <f>SUMIF(A:A,Table1[[#This Row],[Customer ID]],W:W)</f>
        <v>316.68999999999994</v>
      </c>
      <c r="W779">
        <v>54.66</v>
      </c>
      <c r="X779" t="s">
        <v>24</v>
      </c>
      <c r="Y779" s="6">
        <f>COUNTIFS(Table1[MTN Device],Table1[[#This Row],[MTN Device]],Table1[Customer Churn Status],"Yes")/COUNTIF(Table1[MTN Device],Table1[[#This Row],[MTN Device]])</f>
        <v>0.3122923588039867</v>
      </c>
      <c r="Z779">
        <f>IF(Table1[[#This Row],[Customer Churn Status]]="Yes", 1, 0)</f>
        <v>1</v>
      </c>
      <c r="AA779" t="str">
        <f>IF(Table1[[#This Row],[Reasons for Churn]]= "No reason", "No Reason", "Churned")</f>
        <v>Churned</v>
      </c>
      <c r="AB779" t="s">
        <v>96</v>
      </c>
      <c r="AC779">
        <f t="shared" si="12"/>
        <v>50</v>
      </c>
    </row>
    <row r="780" spans="1:29" x14ac:dyDescent="0.25">
      <c r="A780" t="s">
        <v>874</v>
      </c>
      <c r="B780" t="s">
        <v>875</v>
      </c>
      <c r="C780" s="1">
        <v>45717</v>
      </c>
      <c r="D780">
        <v>61</v>
      </c>
      <c r="E780" t="str">
        <f>IF(Table1[[#This Row],[Age]]&lt;=19,"Teenager",
 IF(Table1[[#This Row],[Age]]&lt;=29,"Young Adult",
 IF(Table1[[#This Row],[Age]]&lt;=39,"Adult",
 IF(Table1[[#This Row],[Age]]&lt;=54,"Middle-Aged Adult",
 IF(Table1[[#This Row],[Age]]&lt;=64,"Pre-Retirement",
 "Senior/Retiree")))))</f>
        <v>Pre-Retirement</v>
      </c>
      <c r="F780" t="s">
        <v>54</v>
      </c>
      <c r="G780" t="e">
        <f>VLOOKUP(Table1[[#This Row],[State]],#REF!,2,FALSE)</f>
        <v>#REF!</v>
      </c>
      <c r="H780" t="s">
        <v>36</v>
      </c>
      <c r="I780">
        <f>COUNTIF(A:A,Table1[[#This Row],[Customer ID]])</f>
        <v>2</v>
      </c>
      <c r="J780" t="str">
        <f>IF(Table1[[#This Row],[Device Count]]&gt;1,"Multiple Devices", "Single Device")</f>
        <v>Multiple Devices</v>
      </c>
      <c r="K780" t="s">
        <v>21</v>
      </c>
      <c r="L780" s="26">
        <v>3</v>
      </c>
      <c r="M780" t="s">
        <v>50</v>
      </c>
      <c r="N780">
        <v>9</v>
      </c>
      <c r="O78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80" t="s">
        <v>38</v>
      </c>
      <c r="Q780" s="2">
        <v>20000</v>
      </c>
      <c r="R780">
        <v>17</v>
      </c>
      <c r="S780" s="3">
        <v>340000</v>
      </c>
      <c r="T780" s="3">
        <f>SUMIF(A:A,Table1[[#This Row],[Customer ID]],S:S)</f>
        <v>700000</v>
      </c>
      <c r="U780" s="3" t="str" cm="1">
        <f t="array" ref="U780">_xlfn.SWITCH(TRUE,
Table1[[#This Row],[Total user revenue]]&gt;=1500000,"High-Premium",
Table1[[#This Row],[Total user revenue]]&gt;=500000,"Premium",
Table1[[#This Row],[Total user revenue]]&gt;=100000,"Standard",
"Basic")</f>
        <v>Premium</v>
      </c>
      <c r="V780" s="32">
        <f>SUMIF(A:A,Table1[[#This Row],[Customer ID]],W:W)</f>
        <v>210.37</v>
      </c>
      <c r="W780">
        <v>43.97</v>
      </c>
      <c r="X780" t="s">
        <v>39</v>
      </c>
      <c r="Y780" s="6">
        <f>COUNTIFS(Table1[MTN Device],Table1[[#This Row],[MTN Device]],Table1[Customer Churn Status],"Yes")/COUNTIF(Table1[MTN Device],Table1[[#This Row],[MTN Device]])</f>
        <v>0.27947598253275108</v>
      </c>
      <c r="Z780">
        <f>IF(Table1[[#This Row],[Customer Churn Status]]="Yes", 1, 0)</f>
        <v>0</v>
      </c>
      <c r="AA780" t="str">
        <f>IF(Table1[[#This Row],[Reasons for Churn]]= "No reason", "No Reason", "Churned")</f>
        <v>No Reason</v>
      </c>
      <c r="AB780" t="s">
        <v>1083</v>
      </c>
      <c r="AC780">
        <f t="shared" si="12"/>
        <v>55</v>
      </c>
    </row>
    <row r="781" spans="1:29" x14ac:dyDescent="0.25">
      <c r="A781" t="s">
        <v>874</v>
      </c>
      <c r="B781" t="s">
        <v>875</v>
      </c>
      <c r="C781" s="1">
        <v>45717</v>
      </c>
      <c r="D781">
        <v>61</v>
      </c>
      <c r="E781" t="str">
        <f>IF(Table1[[#This Row],[Age]]&lt;=19,"Teenager",
 IF(Table1[[#This Row],[Age]]&lt;=29,"Young Adult",
 IF(Table1[[#This Row],[Age]]&lt;=39,"Adult",
 IF(Table1[[#This Row],[Age]]&lt;=54,"Middle-Aged Adult",
 IF(Table1[[#This Row],[Age]]&lt;=64,"Pre-Retirement",
 "Senior/Retiree")))))</f>
        <v>Pre-Retirement</v>
      </c>
      <c r="F781" t="s">
        <v>54</v>
      </c>
      <c r="G781" t="e">
        <f>VLOOKUP(Table1[[#This Row],[State]],#REF!,2,FALSE)</f>
        <v>#REF!</v>
      </c>
      <c r="H781" t="s">
        <v>41</v>
      </c>
      <c r="I781">
        <f>COUNTIF(A:A,Table1[[#This Row],[Customer ID]])</f>
        <v>2</v>
      </c>
      <c r="J781" t="str">
        <f>IF(Table1[[#This Row],[Device Count]]&gt;1,"Multiple Devices", "Single Device")</f>
        <v>Multiple Devices</v>
      </c>
      <c r="K781" t="s">
        <v>21</v>
      </c>
      <c r="L781" s="26">
        <v>3</v>
      </c>
      <c r="M781" t="s">
        <v>50</v>
      </c>
      <c r="N781">
        <v>9</v>
      </c>
      <c r="O78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81" t="s">
        <v>38</v>
      </c>
      <c r="Q781" s="2">
        <v>20000</v>
      </c>
      <c r="R781">
        <v>18</v>
      </c>
      <c r="S781" s="3">
        <v>360000</v>
      </c>
      <c r="T781" s="3">
        <f>SUMIF(A:A,Table1[[#This Row],[Customer ID]],S:S)</f>
        <v>700000</v>
      </c>
      <c r="U781" s="3" t="str" cm="1">
        <f t="array" ref="U781">_xlfn.SWITCH(TRUE,
Table1[[#This Row],[Total user revenue]]&gt;=1500000,"High-Premium",
Table1[[#This Row],[Total user revenue]]&gt;=500000,"Premium",
Table1[[#This Row],[Total user revenue]]&gt;=100000,"Standard",
"Basic")</f>
        <v>Premium</v>
      </c>
      <c r="V781" s="32">
        <f>SUMIF(A:A,Table1[[#This Row],[Customer ID]],W:W)</f>
        <v>210.37</v>
      </c>
      <c r="W781">
        <v>166.4</v>
      </c>
      <c r="X781" t="s">
        <v>39</v>
      </c>
      <c r="Y781" s="6">
        <f>COUNTIFS(Table1[MTN Device],Table1[[#This Row],[MTN Device]],Table1[Customer Churn Status],"Yes")/COUNTIF(Table1[MTN Device],Table1[[#This Row],[MTN Device]])</f>
        <v>0.26754385964912281</v>
      </c>
      <c r="Z781">
        <f>IF(Table1[[#This Row],[Customer Churn Status]]="Yes", 1, 0)</f>
        <v>0</v>
      </c>
      <c r="AA781" t="str">
        <f>IF(Table1[[#This Row],[Reasons for Churn]]= "No reason", "No Reason", "Churned")</f>
        <v>No Reason</v>
      </c>
      <c r="AB781" t="s">
        <v>1083</v>
      </c>
      <c r="AC781">
        <f t="shared" si="12"/>
        <v>55</v>
      </c>
    </row>
    <row r="782" spans="1:29" x14ac:dyDescent="0.25">
      <c r="A782" t="s">
        <v>876</v>
      </c>
      <c r="B782" t="s">
        <v>877</v>
      </c>
      <c r="C782" s="1">
        <v>45658</v>
      </c>
      <c r="D782">
        <v>30</v>
      </c>
      <c r="E782" t="str">
        <f>IF(Table1[[#This Row],[Age]]&lt;=19,"Teenager",
 IF(Table1[[#This Row],[Age]]&lt;=29,"Young Adult",
 IF(Table1[[#This Row],[Age]]&lt;=39,"Adult",
 IF(Table1[[#This Row],[Age]]&lt;=54,"Middle-Aged Adult",
 IF(Table1[[#This Row],[Age]]&lt;=64,"Pre-Retirement",
 "Senior/Retiree")))))</f>
        <v>Adult</v>
      </c>
      <c r="F782" t="s">
        <v>110</v>
      </c>
      <c r="G782" t="e">
        <f>VLOOKUP(Table1[[#This Row],[State]],#REF!,2,FALSE)</f>
        <v>#REF!</v>
      </c>
      <c r="H782" t="s">
        <v>29</v>
      </c>
      <c r="I782">
        <f>COUNTIF(A:A,Table1[[#This Row],[Customer ID]])</f>
        <v>1</v>
      </c>
      <c r="J782" t="str">
        <f>IF(Table1[[#This Row],[Device Count]]&gt;1,"Multiple Devices", "Single Device")</f>
        <v>Single Device</v>
      </c>
      <c r="K782" t="s">
        <v>30</v>
      </c>
      <c r="L782" s="26">
        <v>1</v>
      </c>
      <c r="M782" t="s">
        <v>37</v>
      </c>
      <c r="N782">
        <v>59</v>
      </c>
      <c r="O78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82" t="s">
        <v>56</v>
      </c>
      <c r="Q782" s="2">
        <v>3500</v>
      </c>
      <c r="R782">
        <v>12</v>
      </c>
      <c r="S782" s="3">
        <v>42000</v>
      </c>
      <c r="T782" s="3">
        <f>SUMIF(A:A,Table1[[#This Row],[Customer ID]],S:S)</f>
        <v>42000</v>
      </c>
      <c r="U782" s="3" t="str" cm="1">
        <f t="array" ref="U782">_xlfn.SWITCH(TRUE,
Table1[[#This Row],[Total user revenue]]&gt;=1500000,"High-Premium",
Table1[[#This Row],[Total user revenue]]&gt;=500000,"Premium",
Table1[[#This Row],[Total user revenue]]&gt;=100000,"Standard",
"Basic")</f>
        <v>Basic</v>
      </c>
      <c r="V782" s="32">
        <f>SUMIF(A:A,Table1[[#This Row],[Customer ID]],W:W)</f>
        <v>62.66</v>
      </c>
      <c r="W782">
        <v>62.66</v>
      </c>
      <c r="X782" t="s">
        <v>39</v>
      </c>
      <c r="Y782" s="6">
        <f>COUNTIFS(Table1[MTN Device],Table1[[#This Row],[MTN Device]],Table1[Customer Churn Status],"Yes")/COUNTIF(Table1[MTN Device],Table1[[#This Row],[MTN Device]])</f>
        <v>0.3122923588039867</v>
      </c>
      <c r="Z782">
        <f>IF(Table1[[#This Row],[Customer Churn Status]]="Yes", 1, 0)</f>
        <v>0</v>
      </c>
      <c r="AA782" t="str">
        <f>IF(Table1[[#This Row],[Reasons for Churn]]= "No reason", "No Reason", "Churned")</f>
        <v>No Reason</v>
      </c>
      <c r="AB782" t="s">
        <v>1083</v>
      </c>
      <c r="AC782">
        <f t="shared" si="12"/>
        <v>60</v>
      </c>
    </row>
    <row r="783" spans="1:29" x14ac:dyDescent="0.25">
      <c r="A783" t="s">
        <v>878</v>
      </c>
      <c r="B783" t="s">
        <v>879</v>
      </c>
      <c r="C783" s="1">
        <v>45717</v>
      </c>
      <c r="D783">
        <v>72</v>
      </c>
      <c r="E783" t="str">
        <f>IF(Table1[[#This Row],[Age]]&lt;=19,"Teenager",
 IF(Table1[[#This Row],[Age]]&lt;=29,"Young Adult",
 IF(Table1[[#This Row],[Age]]&lt;=39,"Adult",
 IF(Table1[[#This Row],[Age]]&lt;=54,"Middle-Aged Adult",
 IF(Table1[[#This Row],[Age]]&lt;=64,"Pre-Retirement",
 "Senior/Retiree")))))</f>
        <v>Senior/Retiree</v>
      </c>
      <c r="F783" t="s">
        <v>75</v>
      </c>
      <c r="G783" t="e">
        <f>VLOOKUP(Table1[[#This Row],[State]],#REF!,2,FALSE)</f>
        <v>#REF!</v>
      </c>
      <c r="H783" t="s">
        <v>20</v>
      </c>
      <c r="I783">
        <f>COUNTIF(A:A,Table1[[#This Row],[Customer ID]])</f>
        <v>1</v>
      </c>
      <c r="J783" t="str">
        <f>IF(Table1[[#This Row],[Device Count]]&gt;1,"Multiple Devices", "Single Device")</f>
        <v>Single Device</v>
      </c>
      <c r="K783" t="s">
        <v>30</v>
      </c>
      <c r="L783" s="26">
        <v>1</v>
      </c>
      <c r="M783" t="s">
        <v>37</v>
      </c>
      <c r="N783">
        <v>12</v>
      </c>
      <c r="O78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83" t="s">
        <v>46</v>
      </c>
      <c r="Q783" s="2">
        <v>4500</v>
      </c>
      <c r="R783">
        <v>5</v>
      </c>
      <c r="S783" s="3">
        <v>22500</v>
      </c>
      <c r="T783" s="3">
        <f>SUMIF(A:A,Table1[[#This Row],[Customer ID]],S:S)</f>
        <v>22500</v>
      </c>
      <c r="U783" s="3" t="str" cm="1">
        <f t="array" ref="U783">_xlfn.SWITCH(TRUE,
Table1[[#This Row],[Total user revenue]]&gt;=1500000,"High-Premium",
Table1[[#This Row],[Total user revenue]]&gt;=500000,"Premium",
Table1[[#This Row],[Total user revenue]]&gt;=100000,"Standard",
"Basic")</f>
        <v>Basic</v>
      </c>
      <c r="V783" s="32">
        <f>SUMIF(A:A,Table1[[#This Row],[Customer ID]],W:W)</f>
        <v>171.43</v>
      </c>
      <c r="W783">
        <v>171.43</v>
      </c>
      <c r="X783" t="s">
        <v>39</v>
      </c>
      <c r="Y783" s="6">
        <f>COUNTIFS(Table1[MTN Device],Table1[[#This Row],[MTN Device]],Table1[Customer Churn Status],"Yes")/COUNTIF(Table1[MTN Device],Table1[[#This Row],[MTN Device]])</f>
        <v>0.30092592592592593</v>
      </c>
      <c r="Z783">
        <f>IF(Table1[[#This Row],[Customer Churn Status]]="Yes", 1, 0)</f>
        <v>0</v>
      </c>
      <c r="AA783" t="str">
        <f>IF(Table1[[#This Row],[Reasons for Churn]]= "No reason", "No Reason", "Churned")</f>
        <v>No Reason</v>
      </c>
      <c r="AB783" t="s">
        <v>1083</v>
      </c>
      <c r="AC783">
        <f t="shared" si="12"/>
        <v>85</v>
      </c>
    </row>
    <row r="784" spans="1:29" x14ac:dyDescent="0.25">
      <c r="A784" t="s">
        <v>880</v>
      </c>
      <c r="B784" t="s">
        <v>881</v>
      </c>
      <c r="C784" s="1">
        <v>45658</v>
      </c>
      <c r="D784">
        <v>55</v>
      </c>
      <c r="E784" t="str">
        <f>IF(Table1[[#This Row],[Age]]&lt;=19,"Teenager",
 IF(Table1[[#This Row],[Age]]&lt;=29,"Young Adult",
 IF(Table1[[#This Row],[Age]]&lt;=39,"Adult",
 IF(Table1[[#This Row],[Age]]&lt;=54,"Middle-Aged Adult",
 IF(Table1[[#This Row],[Age]]&lt;=64,"Pre-Retirement",
 "Senior/Retiree")))))</f>
        <v>Pre-Retirement</v>
      </c>
      <c r="F784" t="s">
        <v>140</v>
      </c>
      <c r="G784" t="e">
        <f>VLOOKUP(Table1[[#This Row],[State]],#REF!,2,FALSE)</f>
        <v>#REF!</v>
      </c>
      <c r="H784" t="s">
        <v>41</v>
      </c>
      <c r="I784">
        <f>COUNTIF(A:A,Table1[[#This Row],[Customer ID]])</f>
        <v>1</v>
      </c>
      <c r="J784" t="str">
        <f>IF(Table1[[#This Row],[Device Count]]&gt;1,"Multiple Devices", "Single Device")</f>
        <v>Single Device</v>
      </c>
      <c r="K784" t="s">
        <v>21</v>
      </c>
      <c r="L784" s="26">
        <v>4</v>
      </c>
      <c r="M784" t="s">
        <v>114</v>
      </c>
      <c r="N784">
        <v>9</v>
      </c>
      <c r="O78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84" t="s">
        <v>42</v>
      </c>
      <c r="Q784" s="2">
        <v>9000</v>
      </c>
      <c r="R784">
        <v>14</v>
      </c>
      <c r="S784" s="3">
        <v>126000</v>
      </c>
      <c r="T784" s="3">
        <f>SUMIF(A:A,Table1[[#This Row],[Customer ID]],S:S)</f>
        <v>126000</v>
      </c>
      <c r="U784" s="3" t="str" cm="1">
        <f t="array" ref="U784">_xlfn.SWITCH(TRUE,
Table1[[#This Row],[Total user revenue]]&gt;=1500000,"High-Premium",
Table1[[#This Row],[Total user revenue]]&gt;=500000,"Premium",
Table1[[#This Row],[Total user revenue]]&gt;=100000,"Standard",
"Basic")</f>
        <v>Standard</v>
      </c>
      <c r="V784" s="32">
        <f>SUMIF(A:A,Table1[[#This Row],[Customer ID]],W:W)</f>
        <v>155.05000000000001</v>
      </c>
      <c r="W784">
        <v>155.05000000000001</v>
      </c>
      <c r="X784" t="s">
        <v>39</v>
      </c>
      <c r="Y784" s="6">
        <f>COUNTIFS(Table1[MTN Device],Table1[[#This Row],[MTN Device]],Table1[Customer Churn Status],"Yes")/COUNTIF(Table1[MTN Device],Table1[[#This Row],[MTN Device]])</f>
        <v>0.26754385964912281</v>
      </c>
      <c r="Z784">
        <f>IF(Table1[[#This Row],[Customer Churn Status]]="Yes", 1, 0)</f>
        <v>0</v>
      </c>
      <c r="AA784" t="str">
        <f>IF(Table1[[#This Row],[Reasons for Churn]]= "No reason", "No Reason", "Churned")</f>
        <v>No Reason</v>
      </c>
      <c r="AB784" t="s">
        <v>1083</v>
      </c>
      <c r="AC784">
        <f t="shared" si="12"/>
        <v>45</v>
      </c>
    </row>
    <row r="785" spans="1:29" x14ac:dyDescent="0.25">
      <c r="A785" t="s">
        <v>882</v>
      </c>
      <c r="B785" t="s">
        <v>883</v>
      </c>
      <c r="C785" s="1">
        <v>45658</v>
      </c>
      <c r="D785">
        <v>41</v>
      </c>
      <c r="E785" t="str">
        <f>IF(Table1[[#This Row],[Age]]&lt;=19,"Teenager",
 IF(Table1[[#This Row],[Age]]&lt;=29,"Young Adult",
 IF(Table1[[#This Row],[Age]]&lt;=39,"Adult",
 IF(Table1[[#This Row],[Age]]&lt;=54,"Middle-Aged Adult",
 IF(Table1[[#This Row],[Age]]&lt;=64,"Pre-Retirement",
 "Senior/Retiree")))))</f>
        <v>Middle-Aged Adult</v>
      </c>
      <c r="F785" t="s">
        <v>95</v>
      </c>
      <c r="G785" t="e">
        <f>VLOOKUP(Table1[[#This Row],[State]],#REF!,2,FALSE)</f>
        <v>#REF!</v>
      </c>
      <c r="H785" t="s">
        <v>41</v>
      </c>
      <c r="I785">
        <f>COUNTIF(A:A,Table1[[#This Row],[Customer ID]])</f>
        <v>1</v>
      </c>
      <c r="J785" t="str">
        <f>IF(Table1[[#This Row],[Device Count]]&gt;1,"Multiple Devices", "Single Device")</f>
        <v>Single Device</v>
      </c>
      <c r="K785" t="s">
        <v>21</v>
      </c>
      <c r="L785" s="26">
        <v>4</v>
      </c>
      <c r="M785" t="s">
        <v>114</v>
      </c>
      <c r="N785">
        <v>51</v>
      </c>
      <c r="O78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85" t="s">
        <v>65</v>
      </c>
      <c r="Q785" s="2">
        <v>30000</v>
      </c>
      <c r="R785">
        <v>4</v>
      </c>
      <c r="S785" s="3">
        <v>120000</v>
      </c>
      <c r="T785" s="3">
        <f>SUMIF(A:A,Table1[[#This Row],[Customer ID]],S:S)</f>
        <v>120000</v>
      </c>
      <c r="U785" s="3" t="str" cm="1">
        <f t="array" ref="U785">_xlfn.SWITCH(TRUE,
Table1[[#This Row],[Total user revenue]]&gt;=1500000,"High-Premium",
Table1[[#This Row],[Total user revenue]]&gt;=500000,"Premium",
Table1[[#This Row],[Total user revenue]]&gt;=100000,"Standard",
"Basic")</f>
        <v>Standard</v>
      </c>
      <c r="V785" s="32">
        <f>SUMIF(A:A,Table1[[#This Row],[Customer ID]],W:W)</f>
        <v>133.68</v>
      </c>
      <c r="W785">
        <v>133.68</v>
      </c>
      <c r="X785" t="s">
        <v>24</v>
      </c>
      <c r="Y785" s="6">
        <f>COUNTIFS(Table1[MTN Device],Table1[[#This Row],[MTN Device]],Table1[Customer Churn Status],"Yes")/COUNTIF(Table1[MTN Device],Table1[[#This Row],[MTN Device]])</f>
        <v>0.26754385964912281</v>
      </c>
      <c r="Z785">
        <f>IF(Table1[[#This Row],[Customer Churn Status]]="Yes", 1, 0)</f>
        <v>1</v>
      </c>
      <c r="AA785" t="str">
        <f>IF(Table1[[#This Row],[Reasons for Churn]]= "No reason", "No Reason", "Churned")</f>
        <v>Churned</v>
      </c>
      <c r="AB785" t="s">
        <v>96</v>
      </c>
      <c r="AC785">
        <f t="shared" si="12"/>
        <v>20</v>
      </c>
    </row>
    <row r="786" spans="1:29" x14ac:dyDescent="0.25">
      <c r="A786" t="s">
        <v>884</v>
      </c>
      <c r="B786" t="s">
        <v>885</v>
      </c>
      <c r="C786" s="1">
        <v>45717</v>
      </c>
      <c r="D786">
        <v>42</v>
      </c>
      <c r="E786" t="str">
        <f>IF(Table1[[#This Row],[Age]]&lt;=19,"Teenager",
 IF(Table1[[#This Row],[Age]]&lt;=29,"Young Adult",
 IF(Table1[[#This Row],[Age]]&lt;=39,"Adult",
 IF(Table1[[#This Row],[Age]]&lt;=54,"Middle-Aged Adult",
 IF(Table1[[#This Row],[Age]]&lt;=64,"Pre-Retirement",
 "Senior/Retiree")))))</f>
        <v>Middle-Aged Adult</v>
      </c>
      <c r="F786" t="s">
        <v>121</v>
      </c>
      <c r="G786" t="e">
        <f>VLOOKUP(Table1[[#This Row],[State]],#REF!,2,FALSE)</f>
        <v>#REF!</v>
      </c>
      <c r="H786" t="s">
        <v>36</v>
      </c>
      <c r="I786">
        <f>COUNTIF(A:A,Table1[[#This Row],[Customer ID]])</f>
        <v>3</v>
      </c>
      <c r="J786" t="str">
        <f>IF(Table1[[#This Row],[Device Count]]&gt;1,"Multiple Devices", "Single Device")</f>
        <v>Multiple Devices</v>
      </c>
      <c r="K786" t="s">
        <v>21</v>
      </c>
      <c r="L786" s="26">
        <v>1</v>
      </c>
      <c r="M786" t="s">
        <v>37</v>
      </c>
      <c r="N786">
        <v>43</v>
      </c>
      <c r="O78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86" t="s">
        <v>115</v>
      </c>
      <c r="Q786" s="2">
        <v>25000</v>
      </c>
      <c r="R786">
        <v>17</v>
      </c>
      <c r="S786" s="3">
        <v>425000</v>
      </c>
      <c r="T786" s="3">
        <f>SUMIF(A:A,Table1[[#This Row],[Customer ID]],S:S)</f>
        <v>442050</v>
      </c>
      <c r="U786" s="3" t="str" cm="1">
        <f t="array" ref="U786">_xlfn.SWITCH(TRUE,
Table1[[#This Row],[Total user revenue]]&gt;=1500000,"High-Premium",
Table1[[#This Row],[Total user revenue]]&gt;=500000,"Premium",
Table1[[#This Row],[Total user revenue]]&gt;=100000,"Standard",
"Basic")</f>
        <v>Standard</v>
      </c>
      <c r="V786" s="32">
        <f>SUMIF(A:A,Table1[[#This Row],[Customer ID]],W:W)</f>
        <v>297.77</v>
      </c>
      <c r="W786">
        <v>32.53</v>
      </c>
      <c r="X786" t="s">
        <v>24</v>
      </c>
      <c r="Y786" s="6">
        <f>COUNTIFS(Table1[MTN Device],Table1[[#This Row],[MTN Device]],Table1[Customer Churn Status],"Yes")/COUNTIF(Table1[MTN Device],Table1[[#This Row],[MTN Device]])</f>
        <v>0.27947598253275108</v>
      </c>
      <c r="Z786">
        <f>IF(Table1[[#This Row],[Customer Churn Status]]="Yes", 1, 0)</f>
        <v>1</v>
      </c>
      <c r="AA786" t="str">
        <f>IF(Table1[[#This Row],[Reasons for Churn]]= "No reason", "No Reason", "Churned")</f>
        <v>Churned</v>
      </c>
      <c r="AB786" t="s">
        <v>32</v>
      </c>
      <c r="AC786">
        <f t="shared" si="12"/>
        <v>75</v>
      </c>
    </row>
    <row r="787" spans="1:29" x14ac:dyDescent="0.25">
      <c r="A787" t="s">
        <v>884</v>
      </c>
      <c r="B787" t="s">
        <v>885</v>
      </c>
      <c r="C787" s="1">
        <v>45717</v>
      </c>
      <c r="D787">
        <v>42</v>
      </c>
      <c r="E787" t="str">
        <f>IF(Table1[[#This Row],[Age]]&lt;=19,"Teenager",
 IF(Table1[[#This Row],[Age]]&lt;=29,"Young Adult",
 IF(Table1[[#This Row],[Age]]&lt;=39,"Adult",
 IF(Table1[[#This Row],[Age]]&lt;=54,"Middle-Aged Adult",
 IF(Table1[[#This Row],[Age]]&lt;=64,"Pre-Retirement",
 "Senior/Retiree")))))</f>
        <v>Middle-Aged Adult</v>
      </c>
      <c r="F787" t="s">
        <v>121</v>
      </c>
      <c r="G787" t="e">
        <f>VLOOKUP(Table1[[#This Row],[State]],#REF!,2,FALSE)</f>
        <v>#REF!</v>
      </c>
      <c r="H787" t="s">
        <v>29</v>
      </c>
      <c r="I787">
        <f>COUNTIF(A:A,Table1[[#This Row],[Customer ID]])</f>
        <v>3</v>
      </c>
      <c r="J787" t="str">
        <f>IF(Table1[[#This Row],[Device Count]]&gt;1,"Multiple Devices", "Single Device")</f>
        <v>Multiple Devices</v>
      </c>
      <c r="K787" t="s">
        <v>21</v>
      </c>
      <c r="L787" s="26">
        <v>1</v>
      </c>
      <c r="M787" t="s">
        <v>37</v>
      </c>
      <c r="N787">
        <v>43</v>
      </c>
      <c r="O78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87" t="s">
        <v>72</v>
      </c>
      <c r="Q787" s="2">
        <v>350</v>
      </c>
      <c r="R787">
        <v>3</v>
      </c>
      <c r="S787" s="3">
        <v>1050</v>
      </c>
      <c r="T787" s="3">
        <f>SUMIF(A:A,Table1[[#This Row],[Customer ID]],S:S)</f>
        <v>442050</v>
      </c>
      <c r="U787" s="3" t="str" cm="1">
        <f t="array" ref="U787">_xlfn.SWITCH(TRUE,
Table1[[#This Row],[Total user revenue]]&gt;=1500000,"High-Premium",
Table1[[#This Row],[Total user revenue]]&gt;=500000,"Premium",
Table1[[#This Row],[Total user revenue]]&gt;=100000,"Standard",
"Basic")</f>
        <v>Standard</v>
      </c>
      <c r="V787" s="32">
        <f>SUMIF(A:A,Table1[[#This Row],[Customer ID]],W:W)</f>
        <v>297.77</v>
      </c>
      <c r="W787">
        <v>101.23</v>
      </c>
      <c r="X787" t="s">
        <v>24</v>
      </c>
      <c r="Y787" s="6">
        <f>COUNTIFS(Table1[MTN Device],Table1[[#This Row],[MTN Device]],Table1[Customer Churn Status],"Yes")/COUNTIF(Table1[MTN Device],Table1[[#This Row],[MTN Device]])</f>
        <v>0.3122923588039867</v>
      </c>
      <c r="Z787">
        <f>IF(Table1[[#This Row],[Customer Churn Status]]="Yes", 1, 0)</f>
        <v>1</v>
      </c>
      <c r="AA787" t="str">
        <f>IF(Table1[[#This Row],[Reasons for Churn]]= "No reason", "No Reason", "Churned")</f>
        <v>Churned</v>
      </c>
      <c r="AB787" t="s">
        <v>32</v>
      </c>
      <c r="AC787">
        <f t="shared" si="12"/>
        <v>75</v>
      </c>
    </row>
    <row r="788" spans="1:29" x14ac:dyDescent="0.25">
      <c r="A788" t="s">
        <v>884</v>
      </c>
      <c r="B788" t="s">
        <v>885</v>
      </c>
      <c r="C788" s="1">
        <v>45717</v>
      </c>
      <c r="D788">
        <v>42</v>
      </c>
      <c r="E788" t="str">
        <f>IF(Table1[[#This Row],[Age]]&lt;=19,"Teenager",
 IF(Table1[[#This Row],[Age]]&lt;=29,"Young Adult",
 IF(Table1[[#This Row],[Age]]&lt;=39,"Adult",
 IF(Table1[[#This Row],[Age]]&lt;=54,"Middle-Aged Adult",
 IF(Table1[[#This Row],[Age]]&lt;=64,"Pre-Retirement",
 "Senior/Retiree")))))</f>
        <v>Middle-Aged Adult</v>
      </c>
      <c r="F788" t="s">
        <v>121</v>
      </c>
      <c r="G788" t="e">
        <f>VLOOKUP(Table1[[#This Row],[State]],#REF!,2,FALSE)</f>
        <v>#REF!</v>
      </c>
      <c r="H788" t="s">
        <v>20</v>
      </c>
      <c r="I788">
        <f>COUNTIF(A:A,Table1[[#This Row],[Customer ID]])</f>
        <v>3</v>
      </c>
      <c r="J788" t="str">
        <f>IF(Table1[[#This Row],[Device Count]]&gt;1,"Multiple Devices", "Single Device")</f>
        <v>Multiple Devices</v>
      </c>
      <c r="K788" t="s">
        <v>21</v>
      </c>
      <c r="L788" s="26">
        <v>1</v>
      </c>
      <c r="M788" t="s">
        <v>37</v>
      </c>
      <c r="N788">
        <v>43</v>
      </c>
      <c r="O78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88" t="s">
        <v>58</v>
      </c>
      <c r="Q788" s="2">
        <v>16000</v>
      </c>
      <c r="R788">
        <v>1</v>
      </c>
      <c r="S788" s="3">
        <v>16000</v>
      </c>
      <c r="T788" s="3">
        <f>SUMIF(A:A,Table1[[#This Row],[Customer ID]],S:S)</f>
        <v>442050</v>
      </c>
      <c r="U788" s="3" t="str" cm="1">
        <f t="array" ref="U788">_xlfn.SWITCH(TRUE,
Table1[[#This Row],[Total user revenue]]&gt;=1500000,"High-Premium",
Table1[[#This Row],[Total user revenue]]&gt;=500000,"Premium",
Table1[[#This Row],[Total user revenue]]&gt;=100000,"Standard",
"Basic")</f>
        <v>Standard</v>
      </c>
      <c r="V788" s="32">
        <f>SUMIF(A:A,Table1[[#This Row],[Customer ID]],W:W)</f>
        <v>297.77</v>
      </c>
      <c r="W788">
        <v>164.01</v>
      </c>
      <c r="X788" t="s">
        <v>24</v>
      </c>
      <c r="Y788" s="6">
        <f>COUNTIFS(Table1[MTN Device],Table1[[#This Row],[MTN Device]],Table1[Customer Churn Status],"Yes")/COUNTIF(Table1[MTN Device],Table1[[#This Row],[MTN Device]])</f>
        <v>0.30092592592592593</v>
      </c>
      <c r="Z788">
        <f>IF(Table1[[#This Row],[Customer Churn Status]]="Yes", 1, 0)</f>
        <v>1</v>
      </c>
      <c r="AA788" t="str">
        <f>IF(Table1[[#This Row],[Reasons for Churn]]= "No reason", "No Reason", "Churned")</f>
        <v>Churned</v>
      </c>
      <c r="AB788" t="s">
        <v>32</v>
      </c>
      <c r="AC788">
        <f t="shared" si="12"/>
        <v>75</v>
      </c>
    </row>
    <row r="789" spans="1:29" x14ac:dyDescent="0.25">
      <c r="A789" t="s">
        <v>886</v>
      </c>
      <c r="B789" t="s">
        <v>887</v>
      </c>
      <c r="C789" s="1">
        <v>45658</v>
      </c>
      <c r="D789">
        <v>43</v>
      </c>
      <c r="E789" t="str">
        <f>IF(Table1[[#This Row],[Age]]&lt;=19,"Teenager",
 IF(Table1[[#This Row],[Age]]&lt;=29,"Young Adult",
 IF(Table1[[#This Row],[Age]]&lt;=39,"Adult",
 IF(Table1[[#This Row],[Age]]&lt;=54,"Middle-Aged Adult",
 IF(Table1[[#This Row],[Age]]&lt;=64,"Pre-Retirement",
 "Senior/Retiree")))))</f>
        <v>Middle-Aged Adult</v>
      </c>
      <c r="F789" t="s">
        <v>121</v>
      </c>
      <c r="G789" t="e">
        <f>VLOOKUP(Table1[[#This Row],[State]],#REF!,2,FALSE)</f>
        <v>#REF!</v>
      </c>
      <c r="H789" t="s">
        <v>29</v>
      </c>
      <c r="I789">
        <f>COUNTIF(A:A,Table1[[#This Row],[Customer ID]])</f>
        <v>3</v>
      </c>
      <c r="J789" t="str">
        <f>IF(Table1[[#This Row],[Device Count]]&gt;1,"Multiple Devices", "Single Device")</f>
        <v>Multiple Devices</v>
      </c>
      <c r="K789" t="s">
        <v>30</v>
      </c>
      <c r="L789" s="26">
        <v>1</v>
      </c>
      <c r="M789" t="s">
        <v>37</v>
      </c>
      <c r="N789">
        <v>11</v>
      </c>
      <c r="O78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89" t="s">
        <v>31</v>
      </c>
      <c r="Q789" s="2">
        <v>5500</v>
      </c>
      <c r="R789">
        <v>4</v>
      </c>
      <c r="S789" s="3">
        <v>22000</v>
      </c>
      <c r="T789" s="3">
        <f>SUMIF(A:A,Table1[[#This Row],[Customer ID]],S:S)</f>
        <v>196500</v>
      </c>
      <c r="U789" s="3" t="str" cm="1">
        <f t="array" ref="U789">_xlfn.SWITCH(TRUE,
Table1[[#This Row],[Total user revenue]]&gt;=1500000,"High-Premium",
Table1[[#This Row],[Total user revenue]]&gt;=500000,"Premium",
Table1[[#This Row],[Total user revenue]]&gt;=100000,"Standard",
"Basic")</f>
        <v>Standard</v>
      </c>
      <c r="V789" s="32">
        <f>SUMIF(A:A,Table1[[#This Row],[Customer ID]],W:W)</f>
        <v>345.15</v>
      </c>
      <c r="W789">
        <v>134.87</v>
      </c>
      <c r="X789" t="s">
        <v>39</v>
      </c>
      <c r="Y789" s="6">
        <f>COUNTIFS(Table1[MTN Device],Table1[[#This Row],[MTN Device]],Table1[Customer Churn Status],"Yes")/COUNTIF(Table1[MTN Device],Table1[[#This Row],[MTN Device]])</f>
        <v>0.3122923588039867</v>
      </c>
      <c r="Z789">
        <f>IF(Table1[[#This Row],[Customer Churn Status]]="Yes", 1, 0)</f>
        <v>0</v>
      </c>
      <c r="AA789" t="str">
        <f>IF(Table1[[#This Row],[Reasons for Churn]]= "No reason", "No Reason", "Churned")</f>
        <v>No Reason</v>
      </c>
      <c r="AB789" t="s">
        <v>1083</v>
      </c>
      <c r="AC789">
        <f t="shared" si="12"/>
        <v>90</v>
      </c>
    </row>
    <row r="790" spans="1:29" x14ac:dyDescent="0.25">
      <c r="A790" t="s">
        <v>886</v>
      </c>
      <c r="B790" t="s">
        <v>887</v>
      </c>
      <c r="C790" s="1">
        <v>45658</v>
      </c>
      <c r="D790">
        <v>43</v>
      </c>
      <c r="E790" t="str">
        <f>IF(Table1[[#This Row],[Age]]&lt;=19,"Teenager",
 IF(Table1[[#This Row],[Age]]&lt;=29,"Young Adult",
 IF(Table1[[#This Row],[Age]]&lt;=39,"Adult",
 IF(Table1[[#This Row],[Age]]&lt;=54,"Middle-Aged Adult",
 IF(Table1[[#This Row],[Age]]&lt;=64,"Pre-Retirement",
 "Senior/Retiree")))))</f>
        <v>Middle-Aged Adult</v>
      </c>
      <c r="F790" t="s">
        <v>121</v>
      </c>
      <c r="G790" t="e">
        <f>VLOOKUP(Table1[[#This Row],[State]],#REF!,2,FALSE)</f>
        <v>#REF!</v>
      </c>
      <c r="H790" t="s">
        <v>20</v>
      </c>
      <c r="I790">
        <f>COUNTIF(A:A,Table1[[#This Row],[Customer ID]])</f>
        <v>3</v>
      </c>
      <c r="J790" t="str">
        <f>IF(Table1[[#This Row],[Device Count]]&gt;1,"Multiple Devices", "Single Device")</f>
        <v>Multiple Devices</v>
      </c>
      <c r="K790" t="s">
        <v>30</v>
      </c>
      <c r="L790" s="26">
        <v>1</v>
      </c>
      <c r="M790" t="s">
        <v>37</v>
      </c>
      <c r="N790">
        <v>11</v>
      </c>
      <c r="O79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90" t="s">
        <v>46</v>
      </c>
      <c r="Q790" s="2">
        <v>4500</v>
      </c>
      <c r="R790">
        <v>13</v>
      </c>
      <c r="S790" s="3">
        <v>58500</v>
      </c>
      <c r="T790" s="3">
        <f>SUMIF(A:A,Table1[[#This Row],[Customer ID]],S:S)</f>
        <v>196500</v>
      </c>
      <c r="U790" s="3" t="str" cm="1">
        <f t="array" ref="U790">_xlfn.SWITCH(TRUE,
Table1[[#This Row],[Total user revenue]]&gt;=1500000,"High-Premium",
Table1[[#This Row],[Total user revenue]]&gt;=500000,"Premium",
Table1[[#This Row],[Total user revenue]]&gt;=100000,"Standard",
"Basic")</f>
        <v>Standard</v>
      </c>
      <c r="V790" s="32">
        <f>SUMIF(A:A,Table1[[#This Row],[Customer ID]],W:W)</f>
        <v>345.15</v>
      </c>
      <c r="W790">
        <v>167.03</v>
      </c>
      <c r="X790" t="s">
        <v>39</v>
      </c>
      <c r="Y790" s="6">
        <f>COUNTIFS(Table1[MTN Device],Table1[[#This Row],[MTN Device]],Table1[Customer Churn Status],"Yes")/COUNTIF(Table1[MTN Device],Table1[[#This Row],[MTN Device]])</f>
        <v>0.30092592592592593</v>
      </c>
      <c r="Z790">
        <f>IF(Table1[[#This Row],[Customer Churn Status]]="Yes", 1, 0)</f>
        <v>0</v>
      </c>
      <c r="AA790" t="str">
        <f>IF(Table1[[#This Row],[Reasons for Churn]]= "No reason", "No Reason", "Churned")</f>
        <v>No Reason</v>
      </c>
      <c r="AB790" t="s">
        <v>1083</v>
      </c>
      <c r="AC790">
        <f t="shared" si="12"/>
        <v>90</v>
      </c>
    </row>
    <row r="791" spans="1:29" x14ac:dyDescent="0.25">
      <c r="A791" t="s">
        <v>886</v>
      </c>
      <c r="B791" t="s">
        <v>887</v>
      </c>
      <c r="C791" s="1">
        <v>45658</v>
      </c>
      <c r="D791">
        <v>43</v>
      </c>
      <c r="E791" t="str">
        <f>IF(Table1[[#This Row],[Age]]&lt;=19,"Teenager",
 IF(Table1[[#This Row],[Age]]&lt;=29,"Young Adult",
 IF(Table1[[#This Row],[Age]]&lt;=39,"Adult",
 IF(Table1[[#This Row],[Age]]&lt;=54,"Middle-Aged Adult",
 IF(Table1[[#This Row],[Age]]&lt;=64,"Pre-Retirement",
 "Senior/Retiree")))))</f>
        <v>Middle-Aged Adult</v>
      </c>
      <c r="F791" t="s">
        <v>121</v>
      </c>
      <c r="G791" t="e">
        <f>VLOOKUP(Table1[[#This Row],[State]],#REF!,2,FALSE)</f>
        <v>#REF!</v>
      </c>
      <c r="H791" t="s">
        <v>41</v>
      </c>
      <c r="I791">
        <f>COUNTIF(A:A,Table1[[#This Row],[Customer ID]])</f>
        <v>3</v>
      </c>
      <c r="J791" t="str">
        <f>IF(Table1[[#This Row],[Device Count]]&gt;1,"Multiple Devices", "Single Device")</f>
        <v>Multiple Devices</v>
      </c>
      <c r="K791" t="s">
        <v>30</v>
      </c>
      <c r="L791" s="26">
        <v>1</v>
      </c>
      <c r="M791" t="s">
        <v>37</v>
      </c>
      <c r="N791">
        <v>11</v>
      </c>
      <c r="O79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91" t="s">
        <v>71</v>
      </c>
      <c r="Q791" s="2">
        <v>14500</v>
      </c>
      <c r="R791">
        <v>8</v>
      </c>
      <c r="S791" s="3">
        <v>116000</v>
      </c>
      <c r="T791" s="3">
        <f>SUMIF(A:A,Table1[[#This Row],[Customer ID]],S:S)</f>
        <v>196500</v>
      </c>
      <c r="U791" s="3" t="str" cm="1">
        <f t="array" ref="U791">_xlfn.SWITCH(TRUE,
Table1[[#This Row],[Total user revenue]]&gt;=1500000,"High-Premium",
Table1[[#This Row],[Total user revenue]]&gt;=500000,"Premium",
Table1[[#This Row],[Total user revenue]]&gt;=100000,"Standard",
"Basic")</f>
        <v>Standard</v>
      </c>
      <c r="V791" s="32">
        <f>SUMIF(A:A,Table1[[#This Row],[Customer ID]],W:W)</f>
        <v>345.15</v>
      </c>
      <c r="W791">
        <v>43.25</v>
      </c>
      <c r="X791" t="s">
        <v>39</v>
      </c>
      <c r="Y791" s="6">
        <f>COUNTIFS(Table1[MTN Device],Table1[[#This Row],[MTN Device]],Table1[Customer Churn Status],"Yes")/COUNTIF(Table1[MTN Device],Table1[[#This Row],[MTN Device]])</f>
        <v>0.26754385964912281</v>
      </c>
      <c r="Z791">
        <f>IF(Table1[[#This Row],[Customer Churn Status]]="Yes", 1, 0)</f>
        <v>0</v>
      </c>
      <c r="AA791" t="str">
        <f>IF(Table1[[#This Row],[Reasons for Churn]]= "No reason", "No Reason", "Churned")</f>
        <v>No Reason</v>
      </c>
      <c r="AB791" t="s">
        <v>1083</v>
      </c>
      <c r="AC791">
        <f t="shared" si="12"/>
        <v>90</v>
      </c>
    </row>
    <row r="792" spans="1:29" x14ac:dyDescent="0.25">
      <c r="A792" t="s">
        <v>888</v>
      </c>
      <c r="B792" t="s">
        <v>889</v>
      </c>
      <c r="C792" s="1">
        <v>45658</v>
      </c>
      <c r="D792">
        <v>30</v>
      </c>
      <c r="E792" t="str">
        <f>IF(Table1[[#This Row],[Age]]&lt;=19,"Teenager",
 IF(Table1[[#This Row],[Age]]&lt;=29,"Young Adult",
 IF(Table1[[#This Row],[Age]]&lt;=39,"Adult",
 IF(Table1[[#This Row],[Age]]&lt;=54,"Middle-Aged Adult",
 IF(Table1[[#This Row],[Age]]&lt;=64,"Pre-Retirement",
 "Senior/Retiree")))))</f>
        <v>Adult</v>
      </c>
      <c r="F792" t="s">
        <v>258</v>
      </c>
      <c r="G792" t="e">
        <f>VLOOKUP(Table1[[#This Row],[State]],#REF!,2,FALSE)</f>
        <v>#REF!</v>
      </c>
      <c r="H792" t="s">
        <v>36</v>
      </c>
      <c r="I792">
        <f>COUNTIF(A:A,Table1[[#This Row],[Customer ID]])</f>
        <v>2</v>
      </c>
      <c r="J792" t="str">
        <f>IF(Table1[[#This Row],[Device Count]]&gt;1,"Multiple Devices", "Single Device")</f>
        <v>Multiple Devices</v>
      </c>
      <c r="K792" t="s">
        <v>21</v>
      </c>
      <c r="L792" s="26">
        <v>5</v>
      </c>
      <c r="M792" t="s">
        <v>55</v>
      </c>
      <c r="N792">
        <v>30</v>
      </c>
      <c r="O79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92" t="s">
        <v>42</v>
      </c>
      <c r="Q792" s="2">
        <v>9000</v>
      </c>
      <c r="R792">
        <v>16</v>
      </c>
      <c r="S792" s="3">
        <v>144000</v>
      </c>
      <c r="T792" s="3">
        <f>SUMIF(A:A,Table1[[#This Row],[Customer ID]],S:S)</f>
        <v>159000</v>
      </c>
      <c r="U792" s="3" t="str" cm="1">
        <f t="array" ref="U792">_xlfn.SWITCH(TRUE,
Table1[[#This Row],[Total user revenue]]&gt;=1500000,"High-Premium",
Table1[[#This Row],[Total user revenue]]&gt;=500000,"Premium",
Table1[[#This Row],[Total user revenue]]&gt;=100000,"Standard",
"Basic")</f>
        <v>Standard</v>
      </c>
      <c r="V792" s="32">
        <f>SUMIF(A:A,Table1[[#This Row],[Customer ID]],W:W)</f>
        <v>94.17</v>
      </c>
      <c r="W792">
        <v>16.91</v>
      </c>
      <c r="X792" t="s">
        <v>24</v>
      </c>
      <c r="Y792" s="6">
        <f>COUNTIFS(Table1[MTN Device],Table1[[#This Row],[MTN Device]],Table1[Customer Churn Status],"Yes")/COUNTIF(Table1[MTN Device],Table1[[#This Row],[MTN Device]])</f>
        <v>0.27947598253275108</v>
      </c>
      <c r="Z792">
        <f>IF(Table1[[#This Row],[Customer Churn Status]]="Yes", 1, 0)</f>
        <v>1</v>
      </c>
      <c r="AA792" t="str">
        <f>IF(Table1[[#This Row],[Reasons for Churn]]= "No reason", "No Reason", "Churned")</f>
        <v>Churned</v>
      </c>
      <c r="AB792" t="s">
        <v>32</v>
      </c>
      <c r="AC792">
        <f t="shared" si="12"/>
        <v>15</v>
      </c>
    </row>
    <row r="793" spans="1:29" x14ac:dyDescent="0.25">
      <c r="A793" t="s">
        <v>888</v>
      </c>
      <c r="B793" t="s">
        <v>889</v>
      </c>
      <c r="C793" s="1">
        <v>45658</v>
      </c>
      <c r="D793">
        <v>30</v>
      </c>
      <c r="E793" t="str">
        <f>IF(Table1[[#This Row],[Age]]&lt;=19,"Teenager",
 IF(Table1[[#This Row],[Age]]&lt;=29,"Young Adult",
 IF(Table1[[#This Row],[Age]]&lt;=39,"Adult",
 IF(Table1[[#This Row],[Age]]&lt;=54,"Middle-Aged Adult",
 IF(Table1[[#This Row],[Age]]&lt;=64,"Pre-Retirement",
 "Senior/Retiree")))))</f>
        <v>Adult</v>
      </c>
      <c r="F793" t="s">
        <v>258</v>
      </c>
      <c r="G793" t="e">
        <f>VLOOKUP(Table1[[#This Row],[State]],#REF!,2,FALSE)</f>
        <v>#REF!</v>
      </c>
      <c r="H793" t="s">
        <v>29</v>
      </c>
      <c r="I793">
        <f>COUNTIF(A:A,Table1[[#This Row],[Customer ID]])</f>
        <v>2</v>
      </c>
      <c r="J793" t="str">
        <f>IF(Table1[[#This Row],[Device Count]]&gt;1,"Multiple Devices", "Single Device")</f>
        <v>Multiple Devices</v>
      </c>
      <c r="K793" t="s">
        <v>21</v>
      </c>
      <c r="L793" s="26">
        <v>5</v>
      </c>
      <c r="M793" t="s">
        <v>55</v>
      </c>
      <c r="N793">
        <v>30</v>
      </c>
      <c r="O79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93" t="s">
        <v>83</v>
      </c>
      <c r="Q793" s="2">
        <v>1000</v>
      </c>
      <c r="R793">
        <v>15</v>
      </c>
      <c r="S793" s="3">
        <v>15000</v>
      </c>
      <c r="T793" s="3">
        <f>SUMIF(A:A,Table1[[#This Row],[Customer ID]],S:S)</f>
        <v>159000</v>
      </c>
      <c r="U793" s="3" t="str" cm="1">
        <f t="array" ref="U793">_xlfn.SWITCH(TRUE,
Table1[[#This Row],[Total user revenue]]&gt;=1500000,"High-Premium",
Table1[[#This Row],[Total user revenue]]&gt;=500000,"Premium",
Table1[[#This Row],[Total user revenue]]&gt;=100000,"Standard",
"Basic")</f>
        <v>Standard</v>
      </c>
      <c r="V793" s="32">
        <f>SUMIF(A:A,Table1[[#This Row],[Customer ID]],W:W)</f>
        <v>94.17</v>
      </c>
      <c r="W793">
        <v>77.260000000000005</v>
      </c>
      <c r="X793" t="s">
        <v>24</v>
      </c>
      <c r="Y793" s="6">
        <f>COUNTIFS(Table1[MTN Device],Table1[[#This Row],[MTN Device]],Table1[Customer Churn Status],"Yes")/COUNTIF(Table1[MTN Device],Table1[[#This Row],[MTN Device]])</f>
        <v>0.3122923588039867</v>
      </c>
      <c r="Z793">
        <f>IF(Table1[[#This Row],[Customer Churn Status]]="Yes", 1, 0)</f>
        <v>1</v>
      </c>
      <c r="AA793" t="str">
        <f>IF(Table1[[#This Row],[Reasons for Churn]]= "No reason", "No Reason", "Churned")</f>
        <v>Churned</v>
      </c>
      <c r="AB793" t="s">
        <v>32</v>
      </c>
      <c r="AC793">
        <f t="shared" si="12"/>
        <v>15</v>
      </c>
    </row>
    <row r="794" spans="1:29" x14ac:dyDescent="0.25">
      <c r="A794" t="s">
        <v>890</v>
      </c>
      <c r="B794" t="s">
        <v>891</v>
      </c>
      <c r="C794" s="1">
        <v>45689</v>
      </c>
      <c r="D794">
        <v>72</v>
      </c>
      <c r="E794" t="str">
        <f>IF(Table1[[#This Row],[Age]]&lt;=19,"Teenager",
 IF(Table1[[#This Row],[Age]]&lt;=29,"Young Adult",
 IF(Table1[[#This Row],[Age]]&lt;=39,"Adult",
 IF(Table1[[#This Row],[Age]]&lt;=54,"Middle-Aged Adult",
 IF(Table1[[#This Row],[Age]]&lt;=64,"Pre-Retirement",
 "Senior/Retiree")))))</f>
        <v>Senior/Retiree</v>
      </c>
      <c r="F794" t="s">
        <v>113</v>
      </c>
      <c r="G794" t="e">
        <f>VLOOKUP(Table1[[#This Row],[State]],#REF!,2,FALSE)</f>
        <v>#REF!</v>
      </c>
      <c r="H794" t="s">
        <v>36</v>
      </c>
      <c r="I794">
        <f>COUNTIF(A:A,Table1[[#This Row],[Customer ID]])</f>
        <v>2</v>
      </c>
      <c r="J794" t="str">
        <f>IF(Table1[[#This Row],[Device Count]]&gt;1,"Multiple Devices", "Single Device")</f>
        <v>Multiple Devices</v>
      </c>
      <c r="K794" t="s">
        <v>30</v>
      </c>
      <c r="L794" s="26">
        <v>2</v>
      </c>
      <c r="M794" t="s">
        <v>22</v>
      </c>
      <c r="N794">
        <v>19</v>
      </c>
      <c r="O79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94" t="s">
        <v>42</v>
      </c>
      <c r="Q794" s="2">
        <v>9000</v>
      </c>
      <c r="R794">
        <v>16</v>
      </c>
      <c r="S794" s="3">
        <v>144000</v>
      </c>
      <c r="T794" s="3">
        <f>SUMIF(A:A,Table1[[#This Row],[Customer ID]],S:S)</f>
        <v>297000</v>
      </c>
      <c r="U794" s="3" t="str" cm="1">
        <f t="array" ref="U794">_xlfn.SWITCH(TRUE,
Table1[[#This Row],[Total user revenue]]&gt;=1500000,"High-Premium",
Table1[[#This Row],[Total user revenue]]&gt;=500000,"Premium",
Table1[[#This Row],[Total user revenue]]&gt;=100000,"Standard",
"Basic")</f>
        <v>Standard</v>
      </c>
      <c r="V794" s="32">
        <f>SUMIF(A:A,Table1[[#This Row],[Customer ID]],W:W)</f>
        <v>279.33</v>
      </c>
      <c r="W794">
        <v>199.75</v>
      </c>
      <c r="X794" t="s">
        <v>39</v>
      </c>
      <c r="Y794" s="6">
        <f>COUNTIFS(Table1[MTN Device],Table1[[#This Row],[MTN Device]],Table1[Customer Churn Status],"Yes")/COUNTIF(Table1[MTN Device],Table1[[#This Row],[MTN Device]])</f>
        <v>0.27947598253275108</v>
      </c>
      <c r="Z794">
        <f>IF(Table1[[#This Row],[Customer Churn Status]]="Yes", 1, 0)</f>
        <v>0</v>
      </c>
      <c r="AA794" t="str">
        <f>IF(Table1[[#This Row],[Reasons for Churn]]= "No reason", "No Reason", "Churned")</f>
        <v>No Reason</v>
      </c>
      <c r="AB794" t="s">
        <v>1083</v>
      </c>
      <c r="AC794">
        <f t="shared" si="12"/>
        <v>65</v>
      </c>
    </row>
    <row r="795" spans="1:29" x14ac:dyDescent="0.25">
      <c r="A795" t="s">
        <v>890</v>
      </c>
      <c r="B795" t="s">
        <v>891</v>
      </c>
      <c r="C795" s="1">
        <v>45689</v>
      </c>
      <c r="D795">
        <v>72</v>
      </c>
      <c r="E795" t="str">
        <f>IF(Table1[[#This Row],[Age]]&lt;=19,"Teenager",
 IF(Table1[[#This Row],[Age]]&lt;=29,"Young Adult",
 IF(Table1[[#This Row],[Age]]&lt;=39,"Adult",
 IF(Table1[[#This Row],[Age]]&lt;=54,"Middle-Aged Adult",
 IF(Table1[[#This Row],[Age]]&lt;=64,"Pre-Retirement",
 "Senior/Retiree")))))</f>
        <v>Senior/Retiree</v>
      </c>
      <c r="F795" t="s">
        <v>113</v>
      </c>
      <c r="G795" t="e">
        <f>VLOOKUP(Table1[[#This Row],[State]],#REF!,2,FALSE)</f>
        <v>#REF!</v>
      </c>
      <c r="H795" t="s">
        <v>41</v>
      </c>
      <c r="I795">
        <f>COUNTIF(A:A,Table1[[#This Row],[Customer ID]])</f>
        <v>2</v>
      </c>
      <c r="J795" t="str">
        <f>IF(Table1[[#This Row],[Device Count]]&gt;1,"Multiple Devices", "Single Device")</f>
        <v>Multiple Devices</v>
      </c>
      <c r="K795" t="s">
        <v>30</v>
      </c>
      <c r="L795" s="26">
        <v>2</v>
      </c>
      <c r="M795" t="s">
        <v>22</v>
      </c>
      <c r="N795">
        <v>19</v>
      </c>
      <c r="O79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795" t="s">
        <v>42</v>
      </c>
      <c r="Q795" s="2">
        <v>9000</v>
      </c>
      <c r="R795">
        <v>17</v>
      </c>
      <c r="S795" s="3">
        <v>153000</v>
      </c>
      <c r="T795" s="3">
        <f>SUMIF(A:A,Table1[[#This Row],[Customer ID]],S:S)</f>
        <v>297000</v>
      </c>
      <c r="U795" s="3" t="str" cm="1">
        <f t="array" ref="U795">_xlfn.SWITCH(TRUE,
Table1[[#This Row],[Total user revenue]]&gt;=1500000,"High-Premium",
Table1[[#This Row],[Total user revenue]]&gt;=500000,"Premium",
Table1[[#This Row],[Total user revenue]]&gt;=100000,"Standard",
"Basic")</f>
        <v>Standard</v>
      </c>
      <c r="V795" s="32">
        <f>SUMIF(A:A,Table1[[#This Row],[Customer ID]],W:W)</f>
        <v>279.33</v>
      </c>
      <c r="W795">
        <v>79.58</v>
      </c>
      <c r="X795" t="s">
        <v>39</v>
      </c>
      <c r="Y795" s="6">
        <f>COUNTIFS(Table1[MTN Device],Table1[[#This Row],[MTN Device]],Table1[Customer Churn Status],"Yes")/COUNTIF(Table1[MTN Device],Table1[[#This Row],[MTN Device]])</f>
        <v>0.26754385964912281</v>
      </c>
      <c r="Z795">
        <f>IF(Table1[[#This Row],[Customer Churn Status]]="Yes", 1, 0)</f>
        <v>0</v>
      </c>
      <c r="AA795" t="str">
        <f>IF(Table1[[#This Row],[Reasons for Churn]]= "No reason", "No Reason", "Churned")</f>
        <v>No Reason</v>
      </c>
      <c r="AB795" t="s">
        <v>1083</v>
      </c>
      <c r="AC795">
        <f t="shared" si="12"/>
        <v>65</v>
      </c>
    </row>
    <row r="796" spans="1:29" x14ac:dyDescent="0.25">
      <c r="A796" t="s">
        <v>892</v>
      </c>
      <c r="B796" t="s">
        <v>463</v>
      </c>
      <c r="C796" s="1">
        <v>45658</v>
      </c>
      <c r="D796">
        <v>31</v>
      </c>
      <c r="E796" t="str">
        <f>IF(Table1[[#This Row],[Age]]&lt;=19,"Teenager",
 IF(Table1[[#This Row],[Age]]&lt;=29,"Young Adult",
 IF(Table1[[#This Row],[Age]]&lt;=39,"Adult",
 IF(Table1[[#This Row],[Age]]&lt;=54,"Middle-Aged Adult",
 IF(Table1[[#This Row],[Age]]&lt;=64,"Pre-Retirement",
 "Senior/Retiree")))))</f>
        <v>Adult</v>
      </c>
      <c r="F796" t="s">
        <v>54</v>
      </c>
      <c r="G796" t="e">
        <f>VLOOKUP(Table1[[#This Row],[State]],#REF!,2,FALSE)</f>
        <v>#REF!</v>
      </c>
      <c r="H796" t="s">
        <v>20</v>
      </c>
      <c r="I796">
        <f>COUNTIF(A:A,Table1[[#This Row],[Customer ID]])</f>
        <v>2</v>
      </c>
      <c r="J796" t="str">
        <f>IF(Table1[[#This Row],[Device Count]]&gt;1,"Multiple Devices", "Single Device")</f>
        <v>Multiple Devices</v>
      </c>
      <c r="K796" t="s">
        <v>30</v>
      </c>
      <c r="L796" s="26">
        <v>2</v>
      </c>
      <c r="M796" t="s">
        <v>22</v>
      </c>
      <c r="N796">
        <v>26</v>
      </c>
      <c r="O79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96" t="s">
        <v>23</v>
      </c>
      <c r="Q796" s="2">
        <v>35000</v>
      </c>
      <c r="R796">
        <v>14</v>
      </c>
      <c r="S796" s="3">
        <v>490000</v>
      </c>
      <c r="T796" s="3">
        <f>SUMIF(A:A,Table1[[#This Row],[Customer ID]],S:S)</f>
        <v>3340000</v>
      </c>
      <c r="U796" s="3" t="str" cm="1">
        <f t="array" ref="U796">_xlfn.SWITCH(TRUE,
Table1[[#This Row],[Total user revenue]]&gt;=1500000,"High-Premium",
Table1[[#This Row],[Total user revenue]]&gt;=500000,"Premium",
Table1[[#This Row],[Total user revenue]]&gt;=100000,"Standard",
"Basic")</f>
        <v>High-Premium</v>
      </c>
      <c r="V796" s="32">
        <f>SUMIF(A:A,Table1[[#This Row],[Customer ID]],W:W)</f>
        <v>81.05</v>
      </c>
      <c r="W796">
        <v>24.99</v>
      </c>
      <c r="X796" t="s">
        <v>24</v>
      </c>
      <c r="Y796" s="6">
        <f>COUNTIFS(Table1[MTN Device],Table1[[#This Row],[MTN Device]],Table1[Customer Churn Status],"Yes")/COUNTIF(Table1[MTN Device],Table1[[#This Row],[MTN Device]])</f>
        <v>0.30092592592592593</v>
      </c>
      <c r="Z796">
        <f>IF(Table1[[#This Row],[Customer Churn Status]]="Yes", 1, 0)</f>
        <v>1</v>
      </c>
      <c r="AA796" t="str">
        <f>IF(Table1[[#This Row],[Reasons for Churn]]= "No reason", "No Reason", "Churned")</f>
        <v>Churned</v>
      </c>
      <c r="AB796" t="s">
        <v>265</v>
      </c>
      <c r="AC796">
        <f t="shared" si="12"/>
        <v>50</v>
      </c>
    </row>
    <row r="797" spans="1:29" x14ac:dyDescent="0.25">
      <c r="A797" t="s">
        <v>892</v>
      </c>
      <c r="B797" t="s">
        <v>463</v>
      </c>
      <c r="C797" s="1">
        <v>45658</v>
      </c>
      <c r="D797">
        <v>31</v>
      </c>
      <c r="E797" t="str">
        <f>IF(Table1[[#This Row],[Age]]&lt;=19,"Teenager",
 IF(Table1[[#This Row],[Age]]&lt;=29,"Young Adult",
 IF(Table1[[#This Row],[Age]]&lt;=39,"Adult",
 IF(Table1[[#This Row],[Age]]&lt;=54,"Middle-Aged Adult",
 IF(Table1[[#This Row],[Age]]&lt;=64,"Pre-Retirement",
 "Senior/Retiree")))))</f>
        <v>Adult</v>
      </c>
      <c r="F797" t="s">
        <v>54</v>
      </c>
      <c r="G797" t="e">
        <f>VLOOKUP(Table1[[#This Row],[State]],#REF!,2,FALSE)</f>
        <v>#REF!</v>
      </c>
      <c r="H797" t="s">
        <v>36</v>
      </c>
      <c r="I797">
        <f>COUNTIF(A:A,Table1[[#This Row],[Customer ID]])</f>
        <v>2</v>
      </c>
      <c r="J797" t="str">
        <f>IF(Table1[[#This Row],[Device Count]]&gt;1,"Multiple Devices", "Single Device")</f>
        <v>Multiple Devices</v>
      </c>
      <c r="K797" t="s">
        <v>30</v>
      </c>
      <c r="L797" s="26">
        <v>2</v>
      </c>
      <c r="M797" t="s">
        <v>22</v>
      </c>
      <c r="N797">
        <v>26</v>
      </c>
      <c r="O79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797" t="s">
        <v>57</v>
      </c>
      <c r="Q797" s="2">
        <v>150000</v>
      </c>
      <c r="R797">
        <v>19</v>
      </c>
      <c r="S797" s="3">
        <v>2850000</v>
      </c>
      <c r="T797" s="3">
        <f>SUMIF(A:A,Table1[[#This Row],[Customer ID]],S:S)</f>
        <v>3340000</v>
      </c>
      <c r="U797" s="3" t="str" cm="1">
        <f t="array" ref="U797">_xlfn.SWITCH(TRUE,
Table1[[#This Row],[Total user revenue]]&gt;=1500000,"High-Premium",
Table1[[#This Row],[Total user revenue]]&gt;=500000,"Premium",
Table1[[#This Row],[Total user revenue]]&gt;=100000,"Standard",
"Basic")</f>
        <v>High-Premium</v>
      </c>
      <c r="V797" s="32">
        <f>SUMIF(A:A,Table1[[#This Row],[Customer ID]],W:W)</f>
        <v>81.05</v>
      </c>
      <c r="W797">
        <v>56.06</v>
      </c>
      <c r="X797" t="s">
        <v>24</v>
      </c>
      <c r="Y797" s="6">
        <f>COUNTIFS(Table1[MTN Device],Table1[[#This Row],[MTN Device]],Table1[Customer Churn Status],"Yes")/COUNTIF(Table1[MTN Device],Table1[[#This Row],[MTN Device]])</f>
        <v>0.27947598253275108</v>
      </c>
      <c r="Z797">
        <f>IF(Table1[[#This Row],[Customer Churn Status]]="Yes", 1, 0)</f>
        <v>1</v>
      </c>
      <c r="AA797" t="str">
        <f>IF(Table1[[#This Row],[Reasons for Churn]]= "No reason", "No Reason", "Churned")</f>
        <v>Churned</v>
      </c>
      <c r="AB797" t="s">
        <v>265</v>
      </c>
      <c r="AC797">
        <f t="shared" si="12"/>
        <v>50</v>
      </c>
    </row>
    <row r="798" spans="1:29" x14ac:dyDescent="0.25">
      <c r="A798" t="s">
        <v>893</v>
      </c>
      <c r="B798" t="s">
        <v>894</v>
      </c>
      <c r="C798" s="1">
        <v>45689</v>
      </c>
      <c r="D798">
        <v>67</v>
      </c>
      <c r="E798" t="str">
        <f>IF(Table1[[#This Row],[Age]]&lt;=19,"Teenager",
 IF(Table1[[#This Row],[Age]]&lt;=29,"Young Adult",
 IF(Table1[[#This Row],[Age]]&lt;=39,"Adult",
 IF(Table1[[#This Row],[Age]]&lt;=54,"Middle-Aged Adult",
 IF(Table1[[#This Row],[Age]]&lt;=64,"Pre-Retirement",
 "Senior/Retiree")))))</f>
        <v>Senior/Retiree</v>
      </c>
      <c r="F798" t="s">
        <v>152</v>
      </c>
      <c r="G798" t="e">
        <f>VLOOKUP(Table1[[#This Row],[State]],#REF!,2,FALSE)</f>
        <v>#REF!</v>
      </c>
      <c r="H798" t="s">
        <v>29</v>
      </c>
      <c r="I798">
        <f>COUNTIF(A:A,Table1[[#This Row],[Customer ID]])</f>
        <v>1</v>
      </c>
      <c r="J798" t="str">
        <f>IF(Table1[[#This Row],[Device Count]]&gt;1,"Multiple Devices", "Single Device")</f>
        <v>Single Device</v>
      </c>
      <c r="K798" t="s">
        <v>30</v>
      </c>
      <c r="L798" s="26">
        <v>4</v>
      </c>
      <c r="M798" t="s">
        <v>114</v>
      </c>
      <c r="N798">
        <v>43</v>
      </c>
      <c r="O79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798" t="s">
        <v>83</v>
      </c>
      <c r="Q798" s="2">
        <v>1000</v>
      </c>
      <c r="R798">
        <v>16</v>
      </c>
      <c r="S798" s="3">
        <v>16000</v>
      </c>
      <c r="T798" s="3">
        <f>SUMIF(A:A,Table1[[#This Row],[Customer ID]],S:S)</f>
        <v>16000</v>
      </c>
      <c r="U798" s="3" t="str" cm="1">
        <f t="array" ref="U798">_xlfn.SWITCH(TRUE,
Table1[[#This Row],[Total user revenue]]&gt;=1500000,"High-Premium",
Table1[[#This Row],[Total user revenue]]&gt;=500000,"Premium",
Table1[[#This Row],[Total user revenue]]&gt;=100000,"Standard",
"Basic")</f>
        <v>Basic</v>
      </c>
      <c r="V798" s="32">
        <f>SUMIF(A:A,Table1[[#This Row],[Customer ID]],W:W)</f>
        <v>24.88</v>
      </c>
      <c r="W798">
        <v>24.88</v>
      </c>
      <c r="X798" t="s">
        <v>39</v>
      </c>
      <c r="Y798" s="6">
        <f>COUNTIFS(Table1[MTN Device],Table1[[#This Row],[MTN Device]],Table1[Customer Churn Status],"Yes")/COUNTIF(Table1[MTN Device],Table1[[#This Row],[MTN Device]])</f>
        <v>0.3122923588039867</v>
      </c>
      <c r="Z798">
        <f>IF(Table1[[#This Row],[Customer Churn Status]]="Yes", 1, 0)</f>
        <v>0</v>
      </c>
      <c r="AA798" t="str">
        <f>IF(Table1[[#This Row],[Reasons for Churn]]= "No reason", "No Reason", "Churned")</f>
        <v>No Reason</v>
      </c>
      <c r="AB798" t="s">
        <v>1083</v>
      </c>
      <c r="AC798">
        <f t="shared" si="12"/>
        <v>20</v>
      </c>
    </row>
    <row r="799" spans="1:29" x14ac:dyDescent="0.25">
      <c r="A799" t="s">
        <v>895</v>
      </c>
      <c r="B799" t="s">
        <v>896</v>
      </c>
      <c r="C799" s="1">
        <v>45658</v>
      </c>
      <c r="D799">
        <v>45</v>
      </c>
      <c r="E799" t="str">
        <f>IF(Table1[[#This Row],[Age]]&lt;=19,"Teenager",
 IF(Table1[[#This Row],[Age]]&lt;=29,"Young Adult",
 IF(Table1[[#This Row],[Age]]&lt;=39,"Adult",
 IF(Table1[[#This Row],[Age]]&lt;=54,"Middle-Aged Adult",
 IF(Table1[[#This Row],[Age]]&lt;=64,"Pre-Retirement",
 "Senior/Retiree")))))</f>
        <v>Middle-Aged Adult</v>
      </c>
      <c r="F799" t="s">
        <v>140</v>
      </c>
      <c r="G799" t="e">
        <f>VLOOKUP(Table1[[#This Row],[State]],#REF!,2,FALSE)</f>
        <v>#REF!</v>
      </c>
      <c r="H799" t="s">
        <v>20</v>
      </c>
      <c r="I799">
        <f>COUNTIF(A:A,Table1[[#This Row],[Customer ID]])</f>
        <v>1</v>
      </c>
      <c r="J799" t="str">
        <f>IF(Table1[[#This Row],[Device Count]]&gt;1,"Multiple Devices", "Single Device")</f>
        <v>Single Device</v>
      </c>
      <c r="K799" t="s">
        <v>21</v>
      </c>
      <c r="L799" s="26">
        <v>1</v>
      </c>
      <c r="M799" t="s">
        <v>37</v>
      </c>
      <c r="N799">
        <v>7</v>
      </c>
      <c r="O79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799" t="s">
        <v>23</v>
      </c>
      <c r="Q799" s="2">
        <v>35000</v>
      </c>
      <c r="R799">
        <v>11</v>
      </c>
      <c r="S799" s="3">
        <v>385000</v>
      </c>
      <c r="T799" s="3">
        <f>SUMIF(A:A,Table1[[#This Row],[Customer ID]],S:S)</f>
        <v>385000</v>
      </c>
      <c r="U799" s="3" t="str" cm="1">
        <f t="array" ref="U799">_xlfn.SWITCH(TRUE,
Table1[[#This Row],[Total user revenue]]&gt;=1500000,"High-Premium",
Table1[[#This Row],[Total user revenue]]&gt;=500000,"Premium",
Table1[[#This Row],[Total user revenue]]&gt;=100000,"Standard",
"Basic")</f>
        <v>Standard</v>
      </c>
      <c r="V799" s="32">
        <f>SUMIF(A:A,Table1[[#This Row],[Customer ID]],W:W)</f>
        <v>121.11</v>
      </c>
      <c r="W799">
        <v>121.11</v>
      </c>
      <c r="X799" t="s">
        <v>39</v>
      </c>
      <c r="Y799" s="6">
        <f>COUNTIFS(Table1[MTN Device],Table1[[#This Row],[MTN Device]],Table1[Customer Churn Status],"Yes")/COUNTIF(Table1[MTN Device],Table1[[#This Row],[MTN Device]])</f>
        <v>0.30092592592592593</v>
      </c>
      <c r="Z799">
        <f>IF(Table1[[#This Row],[Customer Churn Status]]="Yes", 1, 0)</f>
        <v>0</v>
      </c>
      <c r="AA799" t="str">
        <f>IF(Table1[[#This Row],[Reasons for Churn]]= "No reason", "No Reason", "Churned")</f>
        <v>No Reason</v>
      </c>
      <c r="AB799" t="s">
        <v>1083</v>
      </c>
      <c r="AC799">
        <f t="shared" si="12"/>
        <v>75</v>
      </c>
    </row>
    <row r="800" spans="1:29" x14ac:dyDescent="0.25">
      <c r="A800" t="s">
        <v>897</v>
      </c>
      <c r="B800" t="s">
        <v>898</v>
      </c>
      <c r="C800" s="1">
        <v>45689</v>
      </c>
      <c r="D800">
        <v>54</v>
      </c>
      <c r="E800" t="str">
        <f>IF(Table1[[#This Row],[Age]]&lt;=19,"Teenager",
 IF(Table1[[#This Row],[Age]]&lt;=29,"Young Adult",
 IF(Table1[[#This Row],[Age]]&lt;=39,"Adult",
 IF(Table1[[#This Row],[Age]]&lt;=54,"Middle-Aged Adult",
 IF(Table1[[#This Row],[Age]]&lt;=64,"Pre-Retirement",
 "Senior/Retiree")))))</f>
        <v>Middle-Aged Adult</v>
      </c>
      <c r="F800" t="s">
        <v>95</v>
      </c>
      <c r="G800" t="e">
        <f>VLOOKUP(Table1[[#This Row],[State]],#REF!,2,FALSE)</f>
        <v>#REF!</v>
      </c>
      <c r="H800" t="s">
        <v>29</v>
      </c>
      <c r="I800">
        <f>COUNTIF(A:A,Table1[[#This Row],[Customer ID]])</f>
        <v>2</v>
      </c>
      <c r="J800" t="str">
        <f>IF(Table1[[#This Row],[Device Count]]&gt;1,"Multiple Devices", "Single Device")</f>
        <v>Multiple Devices</v>
      </c>
      <c r="K800" t="s">
        <v>21</v>
      </c>
      <c r="L800" s="26">
        <v>4</v>
      </c>
      <c r="M800" t="s">
        <v>114</v>
      </c>
      <c r="N800">
        <v>43</v>
      </c>
      <c r="O80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00" t="s">
        <v>40</v>
      </c>
      <c r="Q800" s="2">
        <v>500</v>
      </c>
      <c r="R800">
        <v>18</v>
      </c>
      <c r="S800" s="3">
        <v>9000</v>
      </c>
      <c r="T800" s="3">
        <f>SUMIF(A:A,Table1[[#This Row],[Customer ID]],S:S)</f>
        <v>27000</v>
      </c>
      <c r="U800" s="3" t="str" cm="1">
        <f t="array" ref="U800">_xlfn.SWITCH(TRUE,
Table1[[#This Row],[Total user revenue]]&gt;=1500000,"High-Premium",
Table1[[#This Row],[Total user revenue]]&gt;=500000,"Premium",
Table1[[#This Row],[Total user revenue]]&gt;=100000,"Standard",
"Basic")</f>
        <v>Basic</v>
      </c>
      <c r="V800" s="32">
        <f>SUMIF(A:A,Table1[[#This Row],[Customer ID]],W:W)</f>
        <v>299.26</v>
      </c>
      <c r="W800">
        <v>108.72</v>
      </c>
      <c r="X800" t="s">
        <v>24</v>
      </c>
      <c r="Y800" s="6">
        <f>COUNTIFS(Table1[MTN Device],Table1[[#This Row],[MTN Device]],Table1[Customer Churn Status],"Yes")/COUNTIF(Table1[MTN Device],Table1[[#This Row],[MTN Device]])</f>
        <v>0.3122923588039867</v>
      </c>
      <c r="Z800">
        <f>IF(Table1[[#This Row],[Customer Churn Status]]="Yes", 1, 0)</f>
        <v>1</v>
      </c>
      <c r="AA800" t="str">
        <f>IF(Table1[[#This Row],[Reasons for Churn]]= "No reason", "No Reason", "Churned")</f>
        <v>Churned</v>
      </c>
      <c r="AB800" t="s">
        <v>284</v>
      </c>
      <c r="AC800">
        <f t="shared" si="12"/>
        <v>30</v>
      </c>
    </row>
    <row r="801" spans="1:29" x14ac:dyDescent="0.25">
      <c r="A801" t="s">
        <v>897</v>
      </c>
      <c r="B801" t="s">
        <v>898</v>
      </c>
      <c r="C801" s="1">
        <v>45689</v>
      </c>
      <c r="D801">
        <v>54</v>
      </c>
      <c r="E801" t="str">
        <f>IF(Table1[[#This Row],[Age]]&lt;=19,"Teenager",
 IF(Table1[[#This Row],[Age]]&lt;=29,"Young Adult",
 IF(Table1[[#This Row],[Age]]&lt;=39,"Adult",
 IF(Table1[[#This Row],[Age]]&lt;=54,"Middle-Aged Adult",
 IF(Table1[[#This Row],[Age]]&lt;=64,"Pre-Retirement",
 "Senior/Retiree")))))</f>
        <v>Middle-Aged Adult</v>
      </c>
      <c r="F801" t="s">
        <v>95</v>
      </c>
      <c r="G801" t="e">
        <f>VLOOKUP(Table1[[#This Row],[State]],#REF!,2,FALSE)</f>
        <v>#REF!</v>
      </c>
      <c r="H801" t="s">
        <v>36</v>
      </c>
      <c r="I801">
        <f>COUNTIF(A:A,Table1[[#This Row],[Customer ID]])</f>
        <v>2</v>
      </c>
      <c r="J801" t="str">
        <f>IF(Table1[[#This Row],[Device Count]]&gt;1,"Multiple Devices", "Single Device")</f>
        <v>Multiple Devices</v>
      </c>
      <c r="K801" t="s">
        <v>21</v>
      </c>
      <c r="L801" s="26">
        <v>4</v>
      </c>
      <c r="M801" t="s">
        <v>114</v>
      </c>
      <c r="N801">
        <v>43</v>
      </c>
      <c r="O80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01" t="s">
        <v>42</v>
      </c>
      <c r="Q801" s="2">
        <v>9000</v>
      </c>
      <c r="R801">
        <v>2</v>
      </c>
      <c r="S801" s="3">
        <v>18000</v>
      </c>
      <c r="T801" s="3">
        <f>SUMIF(A:A,Table1[[#This Row],[Customer ID]],S:S)</f>
        <v>27000</v>
      </c>
      <c r="U801" s="3" t="str" cm="1">
        <f t="array" ref="U801">_xlfn.SWITCH(TRUE,
Table1[[#This Row],[Total user revenue]]&gt;=1500000,"High-Premium",
Table1[[#This Row],[Total user revenue]]&gt;=500000,"Premium",
Table1[[#This Row],[Total user revenue]]&gt;=100000,"Standard",
"Basic")</f>
        <v>Basic</v>
      </c>
      <c r="V801" s="32">
        <f>SUMIF(A:A,Table1[[#This Row],[Customer ID]],W:W)</f>
        <v>299.26</v>
      </c>
      <c r="W801">
        <v>190.54</v>
      </c>
      <c r="X801" t="s">
        <v>24</v>
      </c>
      <c r="Y801" s="6">
        <f>COUNTIFS(Table1[MTN Device],Table1[[#This Row],[MTN Device]],Table1[Customer Churn Status],"Yes")/COUNTIF(Table1[MTN Device],Table1[[#This Row],[MTN Device]])</f>
        <v>0.27947598253275108</v>
      </c>
      <c r="Z801">
        <f>IF(Table1[[#This Row],[Customer Churn Status]]="Yes", 1, 0)</f>
        <v>1</v>
      </c>
      <c r="AA801" t="str">
        <f>IF(Table1[[#This Row],[Reasons for Churn]]= "No reason", "No Reason", "Churned")</f>
        <v>Churned</v>
      </c>
      <c r="AB801" t="s">
        <v>284</v>
      </c>
      <c r="AC801">
        <f t="shared" si="12"/>
        <v>30</v>
      </c>
    </row>
    <row r="802" spans="1:29" x14ac:dyDescent="0.25">
      <c r="A802" t="s">
        <v>899</v>
      </c>
      <c r="B802" t="s">
        <v>900</v>
      </c>
      <c r="C802" s="1">
        <v>45689</v>
      </c>
      <c r="D802">
        <v>31</v>
      </c>
      <c r="E802" t="str">
        <f>IF(Table1[[#This Row],[Age]]&lt;=19,"Teenager",
 IF(Table1[[#This Row],[Age]]&lt;=29,"Young Adult",
 IF(Table1[[#This Row],[Age]]&lt;=39,"Adult",
 IF(Table1[[#This Row],[Age]]&lt;=54,"Middle-Aged Adult",
 IF(Table1[[#This Row],[Age]]&lt;=64,"Pre-Retirement",
 "Senior/Retiree")))))</f>
        <v>Adult</v>
      </c>
      <c r="F802" t="s">
        <v>61</v>
      </c>
      <c r="G802" t="e">
        <f>VLOOKUP(Table1[[#This Row],[State]],#REF!,2,FALSE)</f>
        <v>#REF!</v>
      </c>
      <c r="H802" t="s">
        <v>20</v>
      </c>
      <c r="I802">
        <f>COUNTIF(A:A,Table1[[#This Row],[Customer ID]])</f>
        <v>1</v>
      </c>
      <c r="J802" t="str">
        <f>IF(Table1[[#This Row],[Device Count]]&gt;1,"Multiple Devices", "Single Device")</f>
        <v>Single Device</v>
      </c>
      <c r="K802" t="s">
        <v>30</v>
      </c>
      <c r="L802" s="26">
        <v>4</v>
      </c>
      <c r="M802" t="s">
        <v>114</v>
      </c>
      <c r="N802">
        <v>21</v>
      </c>
      <c r="O80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02" t="s">
        <v>51</v>
      </c>
      <c r="Q802" s="2">
        <v>9000</v>
      </c>
      <c r="R802">
        <v>6</v>
      </c>
      <c r="S802" s="3">
        <v>54000</v>
      </c>
      <c r="T802" s="3">
        <f>SUMIF(A:A,Table1[[#This Row],[Customer ID]],S:S)</f>
        <v>54000</v>
      </c>
      <c r="U802" s="3" t="str" cm="1">
        <f t="array" ref="U802">_xlfn.SWITCH(TRUE,
Table1[[#This Row],[Total user revenue]]&gt;=1500000,"High-Premium",
Table1[[#This Row],[Total user revenue]]&gt;=500000,"Premium",
Table1[[#This Row],[Total user revenue]]&gt;=100000,"Standard",
"Basic")</f>
        <v>Basic</v>
      </c>
      <c r="V802" s="32">
        <f>SUMIF(A:A,Table1[[#This Row],[Customer ID]],W:W)</f>
        <v>177</v>
      </c>
      <c r="W802">
        <v>177</v>
      </c>
      <c r="X802" t="s">
        <v>39</v>
      </c>
      <c r="Y802" s="6">
        <f>COUNTIFS(Table1[MTN Device],Table1[[#This Row],[MTN Device]],Table1[Customer Churn Status],"Yes")/COUNTIF(Table1[MTN Device],Table1[[#This Row],[MTN Device]])</f>
        <v>0.30092592592592593</v>
      </c>
      <c r="Z802">
        <f>IF(Table1[[#This Row],[Customer Churn Status]]="Yes", 1, 0)</f>
        <v>0</v>
      </c>
      <c r="AA802" t="str">
        <f>IF(Table1[[#This Row],[Reasons for Churn]]= "No reason", "No Reason", "Churned")</f>
        <v>No Reason</v>
      </c>
      <c r="AB802" t="s">
        <v>1083</v>
      </c>
      <c r="AC802">
        <f t="shared" si="12"/>
        <v>35</v>
      </c>
    </row>
    <row r="803" spans="1:29" x14ac:dyDescent="0.25">
      <c r="A803" t="s">
        <v>901</v>
      </c>
      <c r="B803" t="s">
        <v>902</v>
      </c>
      <c r="C803" s="1">
        <v>45689</v>
      </c>
      <c r="D803">
        <v>71</v>
      </c>
      <c r="E803" t="str">
        <f>IF(Table1[[#This Row],[Age]]&lt;=19,"Teenager",
 IF(Table1[[#This Row],[Age]]&lt;=29,"Young Adult",
 IF(Table1[[#This Row],[Age]]&lt;=39,"Adult",
 IF(Table1[[#This Row],[Age]]&lt;=54,"Middle-Aged Adult",
 IF(Table1[[#This Row],[Age]]&lt;=64,"Pre-Retirement",
 "Senior/Retiree")))))</f>
        <v>Senior/Retiree</v>
      </c>
      <c r="F803" t="s">
        <v>140</v>
      </c>
      <c r="G803" t="e">
        <f>VLOOKUP(Table1[[#This Row],[State]],#REF!,2,FALSE)</f>
        <v>#REF!</v>
      </c>
      <c r="H803" t="s">
        <v>29</v>
      </c>
      <c r="I803">
        <f>COUNTIF(A:A,Table1[[#This Row],[Customer ID]])</f>
        <v>3</v>
      </c>
      <c r="J803" t="str">
        <f>IF(Table1[[#This Row],[Device Count]]&gt;1,"Multiple Devices", "Single Device")</f>
        <v>Multiple Devices</v>
      </c>
      <c r="K803" t="s">
        <v>30</v>
      </c>
      <c r="L803" s="26">
        <v>4</v>
      </c>
      <c r="M803" t="s">
        <v>114</v>
      </c>
      <c r="N803">
        <v>46</v>
      </c>
      <c r="O80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03" t="s">
        <v>31</v>
      </c>
      <c r="Q803" s="2">
        <v>5500</v>
      </c>
      <c r="R803">
        <v>6</v>
      </c>
      <c r="S803" s="3">
        <v>33000</v>
      </c>
      <c r="T803" s="3">
        <f>SUMIF(A:A,Table1[[#This Row],[Customer ID]],S:S)</f>
        <v>597000</v>
      </c>
      <c r="U803" s="3" t="str" cm="1">
        <f t="array" ref="U803">_xlfn.SWITCH(TRUE,
Table1[[#This Row],[Total user revenue]]&gt;=1500000,"High-Premium",
Table1[[#This Row],[Total user revenue]]&gt;=500000,"Premium",
Table1[[#This Row],[Total user revenue]]&gt;=100000,"Standard",
"Basic")</f>
        <v>Premium</v>
      </c>
      <c r="V803" s="32">
        <f>SUMIF(A:A,Table1[[#This Row],[Customer ID]],W:W)</f>
        <v>314.83</v>
      </c>
      <c r="W803">
        <v>112.67</v>
      </c>
      <c r="X803" t="s">
        <v>39</v>
      </c>
      <c r="Y803" s="6">
        <f>COUNTIFS(Table1[MTN Device],Table1[[#This Row],[MTN Device]],Table1[Customer Churn Status],"Yes")/COUNTIF(Table1[MTN Device],Table1[[#This Row],[MTN Device]])</f>
        <v>0.3122923588039867</v>
      </c>
      <c r="Z803">
        <f>IF(Table1[[#This Row],[Customer Churn Status]]="Yes", 1, 0)</f>
        <v>0</v>
      </c>
      <c r="AA803" t="str">
        <f>IF(Table1[[#This Row],[Reasons for Churn]]= "No reason", "No Reason", "Churned")</f>
        <v>No Reason</v>
      </c>
      <c r="AB803" t="s">
        <v>1083</v>
      </c>
      <c r="AC803">
        <f t="shared" si="12"/>
        <v>35</v>
      </c>
    </row>
    <row r="804" spans="1:29" x14ac:dyDescent="0.25">
      <c r="A804" t="s">
        <v>901</v>
      </c>
      <c r="B804" t="s">
        <v>902</v>
      </c>
      <c r="C804" s="1">
        <v>45689</v>
      </c>
      <c r="D804">
        <v>71</v>
      </c>
      <c r="E804" t="str">
        <f>IF(Table1[[#This Row],[Age]]&lt;=19,"Teenager",
 IF(Table1[[#This Row],[Age]]&lt;=29,"Young Adult",
 IF(Table1[[#This Row],[Age]]&lt;=39,"Adult",
 IF(Table1[[#This Row],[Age]]&lt;=54,"Middle-Aged Adult",
 IF(Table1[[#This Row],[Age]]&lt;=64,"Pre-Retirement",
 "Senior/Retiree")))))</f>
        <v>Senior/Retiree</v>
      </c>
      <c r="F804" t="s">
        <v>140</v>
      </c>
      <c r="G804" t="e">
        <f>VLOOKUP(Table1[[#This Row],[State]],#REF!,2,FALSE)</f>
        <v>#REF!</v>
      </c>
      <c r="H804" t="s">
        <v>36</v>
      </c>
      <c r="I804">
        <f>COUNTIF(A:A,Table1[[#This Row],[Customer ID]])</f>
        <v>3</v>
      </c>
      <c r="J804" t="str">
        <f>IF(Table1[[#This Row],[Device Count]]&gt;1,"Multiple Devices", "Single Device")</f>
        <v>Multiple Devices</v>
      </c>
      <c r="K804" t="s">
        <v>30</v>
      </c>
      <c r="L804" s="26">
        <v>4</v>
      </c>
      <c r="M804" t="s">
        <v>114</v>
      </c>
      <c r="N804">
        <v>46</v>
      </c>
      <c r="O80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04" t="s">
        <v>42</v>
      </c>
      <c r="Q804" s="2">
        <v>9000</v>
      </c>
      <c r="R804">
        <v>16</v>
      </c>
      <c r="S804" s="3">
        <v>144000</v>
      </c>
      <c r="T804" s="3">
        <f>SUMIF(A:A,Table1[[#This Row],[Customer ID]],S:S)</f>
        <v>597000</v>
      </c>
      <c r="U804" s="3" t="str" cm="1">
        <f t="array" ref="U804">_xlfn.SWITCH(TRUE,
Table1[[#This Row],[Total user revenue]]&gt;=1500000,"High-Premium",
Table1[[#This Row],[Total user revenue]]&gt;=500000,"Premium",
Table1[[#This Row],[Total user revenue]]&gt;=100000,"Standard",
"Basic")</f>
        <v>Premium</v>
      </c>
      <c r="V804" s="32">
        <f>SUMIF(A:A,Table1[[#This Row],[Customer ID]],W:W)</f>
        <v>314.83</v>
      </c>
      <c r="W804">
        <v>78.58</v>
      </c>
      <c r="X804" t="s">
        <v>39</v>
      </c>
      <c r="Y804" s="6">
        <f>COUNTIFS(Table1[MTN Device],Table1[[#This Row],[MTN Device]],Table1[Customer Churn Status],"Yes")/COUNTIF(Table1[MTN Device],Table1[[#This Row],[MTN Device]])</f>
        <v>0.27947598253275108</v>
      </c>
      <c r="Z804">
        <f>IF(Table1[[#This Row],[Customer Churn Status]]="Yes", 1, 0)</f>
        <v>0</v>
      </c>
      <c r="AA804" t="str">
        <f>IF(Table1[[#This Row],[Reasons for Churn]]= "No reason", "No Reason", "Churned")</f>
        <v>No Reason</v>
      </c>
      <c r="AB804" t="s">
        <v>1083</v>
      </c>
      <c r="AC804">
        <f t="shared" si="12"/>
        <v>35</v>
      </c>
    </row>
    <row r="805" spans="1:29" x14ac:dyDescent="0.25">
      <c r="A805" t="s">
        <v>901</v>
      </c>
      <c r="B805" t="s">
        <v>902</v>
      </c>
      <c r="C805" s="1">
        <v>45689</v>
      </c>
      <c r="D805">
        <v>71</v>
      </c>
      <c r="E805" t="str">
        <f>IF(Table1[[#This Row],[Age]]&lt;=19,"Teenager",
 IF(Table1[[#This Row],[Age]]&lt;=29,"Young Adult",
 IF(Table1[[#This Row],[Age]]&lt;=39,"Adult",
 IF(Table1[[#This Row],[Age]]&lt;=54,"Middle-Aged Adult",
 IF(Table1[[#This Row],[Age]]&lt;=64,"Pre-Retirement",
 "Senior/Retiree")))))</f>
        <v>Senior/Retiree</v>
      </c>
      <c r="F805" t="s">
        <v>140</v>
      </c>
      <c r="G805" t="e">
        <f>VLOOKUP(Table1[[#This Row],[State]],#REF!,2,FALSE)</f>
        <v>#REF!</v>
      </c>
      <c r="H805" t="s">
        <v>20</v>
      </c>
      <c r="I805">
        <f>COUNTIF(A:A,Table1[[#This Row],[Customer ID]])</f>
        <v>3</v>
      </c>
      <c r="J805" t="str">
        <f>IF(Table1[[#This Row],[Device Count]]&gt;1,"Multiple Devices", "Single Device")</f>
        <v>Multiple Devices</v>
      </c>
      <c r="K805" t="s">
        <v>30</v>
      </c>
      <c r="L805" s="26">
        <v>4</v>
      </c>
      <c r="M805" t="s">
        <v>114</v>
      </c>
      <c r="N805">
        <v>46</v>
      </c>
      <c r="O80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05" t="s">
        <v>23</v>
      </c>
      <c r="Q805" s="2">
        <v>35000</v>
      </c>
      <c r="R805">
        <v>12</v>
      </c>
      <c r="S805" s="3">
        <v>420000</v>
      </c>
      <c r="T805" s="3">
        <f>SUMIF(A:A,Table1[[#This Row],[Customer ID]],S:S)</f>
        <v>597000</v>
      </c>
      <c r="U805" s="3" t="str" cm="1">
        <f t="array" ref="U805">_xlfn.SWITCH(TRUE,
Table1[[#This Row],[Total user revenue]]&gt;=1500000,"High-Premium",
Table1[[#This Row],[Total user revenue]]&gt;=500000,"Premium",
Table1[[#This Row],[Total user revenue]]&gt;=100000,"Standard",
"Basic")</f>
        <v>Premium</v>
      </c>
      <c r="V805" s="32">
        <f>SUMIF(A:A,Table1[[#This Row],[Customer ID]],W:W)</f>
        <v>314.83</v>
      </c>
      <c r="W805">
        <v>123.58</v>
      </c>
      <c r="X805" t="s">
        <v>39</v>
      </c>
      <c r="Y805" s="6">
        <f>COUNTIFS(Table1[MTN Device],Table1[[#This Row],[MTN Device]],Table1[Customer Churn Status],"Yes")/COUNTIF(Table1[MTN Device],Table1[[#This Row],[MTN Device]])</f>
        <v>0.30092592592592593</v>
      </c>
      <c r="Z805">
        <f>IF(Table1[[#This Row],[Customer Churn Status]]="Yes", 1, 0)</f>
        <v>0</v>
      </c>
      <c r="AA805" t="str">
        <f>IF(Table1[[#This Row],[Reasons for Churn]]= "No reason", "No Reason", "Churned")</f>
        <v>No Reason</v>
      </c>
      <c r="AB805" t="s">
        <v>1083</v>
      </c>
      <c r="AC805">
        <f t="shared" si="12"/>
        <v>35</v>
      </c>
    </row>
    <row r="806" spans="1:29" x14ac:dyDescent="0.25">
      <c r="A806" t="s">
        <v>903</v>
      </c>
      <c r="B806" t="s">
        <v>904</v>
      </c>
      <c r="C806" s="1">
        <v>45658</v>
      </c>
      <c r="D806">
        <v>57</v>
      </c>
      <c r="E806" t="str">
        <f>IF(Table1[[#This Row],[Age]]&lt;=19,"Teenager",
 IF(Table1[[#This Row],[Age]]&lt;=29,"Young Adult",
 IF(Table1[[#This Row],[Age]]&lt;=39,"Adult",
 IF(Table1[[#This Row],[Age]]&lt;=54,"Middle-Aged Adult",
 IF(Table1[[#This Row],[Age]]&lt;=64,"Pre-Retirement",
 "Senior/Retiree")))))</f>
        <v>Pre-Retirement</v>
      </c>
      <c r="F806" t="s">
        <v>49</v>
      </c>
      <c r="G806" t="e">
        <f>VLOOKUP(Table1[[#This Row],[State]],#REF!,2,FALSE)</f>
        <v>#REF!</v>
      </c>
      <c r="H806" t="s">
        <v>41</v>
      </c>
      <c r="I806">
        <f>COUNTIF(A:A,Table1[[#This Row],[Customer ID]])</f>
        <v>2</v>
      </c>
      <c r="J806" t="str">
        <f>IF(Table1[[#This Row],[Device Count]]&gt;1,"Multiple Devices", "Single Device")</f>
        <v>Multiple Devices</v>
      </c>
      <c r="K806" t="s">
        <v>21</v>
      </c>
      <c r="L806" s="26">
        <v>2</v>
      </c>
      <c r="M806" t="s">
        <v>22</v>
      </c>
      <c r="N806">
        <v>38</v>
      </c>
      <c r="O80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06" t="s">
        <v>65</v>
      </c>
      <c r="Q806" s="2">
        <v>30000</v>
      </c>
      <c r="R806">
        <v>14</v>
      </c>
      <c r="S806" s="3">
        <v>420000</v>
      </c>
      <c r="T806" s="3">
        <f>SUMIF(A:A,Table1[[#This Row],[Customer ID]],S:S)</f>
        <v>770000</v>
      </c>
      <c r="U806" s="3" t="str" cm="1">
        <f t="array" ref="U806">_xlfn.SWITCH(TRUE,
Table1[[#This Row],[Total user revenue]]&gt;=1500000,"High-Premium",
Table1[[#This Row],[Total user revenue]]&gt;=500000,"Premium",
Table1[[#This Row],[Total user revenue]]&gt;=100000,"Standard",
"Basic")</f>
        <v>Premium</v>
      </c>
      <c r="V806" s="32">
        <f>SUMIF(A:A,Table1[[#This Row],[Customer ID]],W:W)</f>
        <v>274.81</v>
      </c>
      <c r="W806">
        <v>76.42</v>
      </c>
      <c r="X806" t="s">
        <v>39</v>
      </c>
      <c r="Y806" s="6">
        <f>COUNTIFS(Table1[MTN Device],Table1[[#This Row],[MTN Device]],Table1[Customer Churn Status],"Yes")/COUNTIF(Table1[MTN Device],Table1[[#This Row],[MTN Device]])</f>
        <v>0.26754385964912281</v>
      </c>
      <c r="Z806">
        <f>IF(Table1[[#This Row],[Customer Churn Status]]="Yes", 1, 0)</f>
        <v>0</v>
      </c>
      <c r="AA806" t="str">
        <f>IF(Table1[[#This Row],[Reasons for Churn]]= "No reason", "No Reason", "Churned")</f>
        <v>No Reason</v>
      </c>
      <c r="AB806" t="s">
        <v>1083</v>
      </c>
      <c r="AC806">
        <f t="shared" si="12"/>
        <v>60</v>
      </c>
    </row>
    <row r="807" spans="1:29" x14ac:dyDescent="0.25">
      <c r="A807" t="s">
        <v>903</v>
      </c>
      <c r="B807" t="s">
        <v>904</v>
      </c>
      <c r="C807" s="1">
        <v>45658</v>
      </c>
      <c r="D807">
        <v>57</v>
      </c>
      <c r="E807" t="str">
        <f>IF(Table1[[#This Row],[Age]]&lt;=19,"Teenager",
 IF(Table1[[#This Row],[Age]]&lt;=29,"Young Adult",
 IF(Table1[[#This Row],[Age]]&lt;=39,"Adult",
 IF(Table1[[#This Row],[Age]]&lt;=54,"Middle-Aged Adult",
 IF(Table1[[#This Row],[Age]]&lt;=64,"Pre-Retirement",
 "Senior/Retiree")))))</f>
        <v>Pre-Retirement</v>
      </c>
      <c r="F807" t="s">
        <v>49</v>
      </c>
      <c r="G807" t="e">
        <f>VLOOKUP(Table1[[#This Row],[State]],#REF!,2,FALSE)</f>
        <v>#REF!</v>
      </c>
      <c r="H807" t="s">
        <v>36</v>
      </c>
      <c r="I807">
        <f>COUNTIF(A:A,Table1[[#This Row],[Customer ID]])</f>
        <v>2</v>
      </c>
      <c r="J807" t="str">
        <f>IF(Table1[[#This Row],[Device Count]]&gt;1,"Multiple Devices", "Single Device")</f>
        <v>Multiple Devices</v>
      </c>
      <c r="K807" t="s">
        <v>21</v>
      </c>
      <c r="L807" s="26">
        <v>2</v>
      </c>
      <c r="M807" t="s">
        <v>22</v>
      </c>
      <c r="N807">
        <v>38</v>
      </c>
      <c r="O80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07" t="s">
        <v>115</v>
      </c>
      <c r="Q807" s="2">
        <v>25000</v>
      </c>
      <c r="R807">
        <v>14</v>
      </c>
      <c r="S807" s="3">
        <v>350000</v>
      </c>
      <c r="T807" s="3">
        <f>SUMIF(A:A,Table1[[#This Row],[Customer ID]],S:S)</f>
        <v>770000</v>
      </c>
      <c r="U807" s="3" t="str" cm="1">
        <f t="array" ref="U807">_xlfn.SWITCH(TRUE,
Table1[[#This Row],[Total user revenue]]&gt;=1500000,"High-Premium",
Table1[[#This Row],[Total user revenue]]&gt;=500000,"Premium",
Table1[[#This Row],[Total user revenue]]&gt;=100000,"Standard",
"Basic")</f>
        <v>Premium</v>
      </c>
      <c r="V807" s="32">
        <f>SUMIF(A:A,Table1[[#This Row],[Customer ID]],W:W)</f>
        <v>274.81</v>
      </c>
      <c r="W807">
        <v>198.39</v>
      </c>
      <c r="X807" t="s">
        <v>39</v>
      </c>
      <c r="Y807" s="6">
        <f>COUNTIFS(Table1[MTN Device],Table1[[#This Row],[MTN Device]],Table1[Customer Churn Status],"Yes")/COUNTIF(Table1[MTN Device],Table1[[#This Row],[MTN Device]])</f>
        <v>0.27947598253275108</v>
      </c>
      <c r="Z807">
        <f>IF(Table1[[#This Row],[Customer Churn Status]]="Yes", 1, 0)</f>
        <v>0</v>
      </c>
      <c r="AA807" t="str">
        <f>IF(Table1[[#This Row],[Reasons for Churn]]= "No reason", "No Reason", "Churned")</f>
        <v>No Reason</v>
      </c>
      <c r="AB807" t="s">
        <v>1083</v>
      </c>
      <c r="AC807">
        <f t="shared" si="12"/>
        <v>60</v>
      </c>
    </row>
    <row r="808" spans="1:29" x14ac:dyDescent="0.25">
      <c r="A808" t="s">
        <v>905</v>
      </c>
      <c r="B808" t="s">
        <v>906</v>
      </c>
      <c r="C808" s="1">
        <v>45717</v>
      </c>
      <c r="D808">
        <v>23</v>
      </c>
      <c r="E808" t="str">
        <f>IF(Table1[[#This Row],[Age]]&lt;=19,"Teenager",
 IF(Table1[[#This Row],[Age]]&lt;=29,"Young Adult",
 IF(Table1[[#This Row],[Age]]&lt;=39,"Adult",
 IF(Table1[[#This Row],[Age]]&lt;=54,"Middle-Aged Adult",
 IF(Table1[[#This Row],[Age]]&lt;=64,"Pre-Retirement",
 "Senior/Retiree")))))</f>
        <v>Young Adult</v>
      </c>
      <c r="F808" t="s">
        <v>70</v>
      </c>
      <c r="G808" t="e">
        <f>VLOOKUP(Table1[[#This Row],[State]],#REF!,2,FALSE)</f>
        <v>#REF!</v>
      </c>
      <c r="H808" t="s">
        <v>36</v>
      </c>
      <c r="I808">
        <f>COUNTIF(A:A,Table1[[#This Row],[Customer ID]])</f>
        <v>1</v>
      </c>
      <c r="J808" t="str">
        <f>IF(Table1[[#This Row],[Device Count]]&gt;1,"Multiple Devices", "Single Device")</f>
        <v>Single Device</v>
      </c>
      <c r="K808" t="s">
        <v>21</v>
      </c>
      <c r="L808" s="26">
        <v>5</v>
      </c>
      <c r="M808" t="s">
        <v>55</v>
      </c>
      <c r="N808">
        <v>16</v>
      </c>
      <c r="O80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08" t="s">
        <v>38</v>
      </c>
      <c r="Q808" s="2">
        <v>20000</v>
      </c>
      <c r="R808">
        <v>1</v>
      </c>
      <c r="S808" s="3">
        <v>20000</v>
      </c>
      <c r="T808" s="3">
        <f>SUMIF(A:A,Table1[[#This Row],[Customer ID]],S:S)</f>
        <v>20000</v>
      </c>
      <c r="U808" s="3" t="str" cm="1">
        <f t="array" ref="U808">_xlfn.SWITCH(TRUE,
Table1[[#This Row],[Total user revenue]]&gt;=1500000,"High-Premium",
Table1[[#This Row],[Total user revenue]]&gt;=500000,"Premium",
Table1[[#This Row],[Total user revenue]]&gt;=100000,"Standard",
"Basic")</f>
        <v>Basic</v>
      </c>
      <c r="V808" s="32">
        <f>SUMIF(A:A,Table1[[#This Row],[Customer ID]],W:W)</f>
        <v>67.849999999999994</v>
      </c>
      <c r="W808">
        <v>67.849999999999994</v>
      </c>
      <c r="X808" t="s">
        <v>24</v>
      </c>
      <c r="Y808" s="6">
        <f>COUNTIFS(Table1[MTN Device],Table1[[#This Row],[MTN Device]],Table1[Customer Churn Status],"Yes")/COUNTIF(Table1[MTN Device],Table1[[#This Row],[MTN Device]])</f>
        <v>0.27947598253275108</v>
      </c>
      <c r="Z808">
        <f>IF(Table1[[#This Row],[Customer Churn Status]]="Yes", 1, 0)</f>
        <v>1</v>
      </c>
      <c r="AA808" t="str">
        <f>IF(Table1[[#This Row],[Reasons for Churn]]= "No reason", "No Reason", "Churned")</f>
        <v>Churned</v>
      </c>
      <c r="AB808" t="s">
        <v>284</v>
      </c>
      <c r="AC808">
        <f t="shared" si="12"/>
        <v>20</v>
      </c>
    </row>
    <row r="809" spans="1:29" x14ac:dyDescent="0.25">
      <c r="A809" t="s">
        <v>907</v>
      </c>
      <c r="B809" t="s">
        <v>908</v>
      </c>
      <c r="C809" s="1">
        <v>45689</v>
      </c>
      <c r="D809">
        <v>57</v>
      </c>
      <c r="E809" t="str">
        <f>IF(Table1[[#This Row],[Age]]&lt;=19,"Teenager",
 IF(Table1[[#This Row],[Age]]&lt;=29,"Young Adult",
 IF(Table1[[#This Row],[Age]]&lt;=39,"Adult",
 IF(Table1[[#This Row],[Age]]&lt;=54,"Middle-Aged Adult",
 IF(Table1[[#This Row],[Age]]&lt;=64,"Pre-Retirement",
 "Senior/Retiree")))))</f>
        <v>Pre-Retirement</v>
      </c>
      <c r="F809" t="s">
        <v>128</v>
      </c>
      <c r="G809" t="e">
        <f>VLOOKUP(Table1[[#This Row],[State]],#REF!,2,FALSE)</f>
        <v>#REF!</v>
      </c>
      <c r="H809" t="s">
        <v>36</v>
      </c>
      <c r="I809">
        <f>COUNTIF(A:A,Table1[[#This Row],[Customer ID]])</f>
        <v>2</v>
      </c>
      <c r="J809" t="str">
        <f>IF(Table1[[#This Row],[Device Count]]&gt;1,"Multiple Devices", "Single Device")</f>
        <v>Multiple Devices</v>
      </c>
      <c r="K809" t="s">
        <v>30</v>
      </c>
      <c r="L809" s="26">
        <v>5</v>
      </c>
      <c r="M809" t="s">
        <v>55</v>
      </c>
      <c r="N809">
        <v>43</v>
      </c>
      <c r="O80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09" t="s">
        <v>57</v>
      </c>
      <c r="Q809" s="2">
        <v>150000</v>
      </c>
      <c r="R809">
        <v>11</v>
      </c>
      <c r="S809" s="3">
        <v>1650000</v>
      </c>
      <c r="T809" s="3">
        <f>SUMIF(A:A,Table1[[#This Row],[Customer ID]],S:S)</f>
        <v>1809500</v>
      </c>
      <c r="U809" s="3" t="str" cm="1">
        <f t="array" ref="U809">_xlfn.SWITCH(TRUE,
Table1[[#This Row],[Total user revenue]]&gt;=1500000,"High-Premium",
Table1[[#This Row],[Total user revenue]]&gt;=500000,"Premium",
Table1[[#This Row],[Total user revenue]]&gt;=100000,"Standard",
"Basic")</f>
        <v>High-Premium</v>
      </c>
      <c r="V809" s="32">
        <f>SUMIF(A:A,Table1[[#This Row],[Customer ID]],W:W)</f>
        <v>232.09</v>
      </c>
      <c r="W809">
        <v>117.8</v>
      </c>
      <c r="X809" t="s">
        <v>39</v>
      </c>
      <c r="Y809" s="6">
        <f>COUNTIFS(Table1[MTN Device],Table1[[#This Row],[MTN Device]],Table1[Customer Churn Status],"Yes")/COUNTIF(Table1[MTN Device],Table1[[#This Row],[MTN Device]])</f>
        <v>0.27947598253275108</v>
      </c>
      <c r="Z809">
        <f>IF(Table1[[#This Row],[Customer Churn Status]]="Yes", 1, 0)</f>
        <v>0</v>
      </c>
      <c r="AA809" t="str">
        <f>IF(Table1[[#This Row],[Reasons for Churn]]= "No reason", "No Reason", "Churned")</f>
        <v>No Reason</v>
      </c>
      <c r="AB809" t="s">
        <v>1083</v>
      </c>
      <c r="AC809">
        <f t="shared" si="12"/>
        <v>25</v>
      </c>
    </row>
    <row r="810" spans="1:29" x14ac:dyDescent="0.25">
      <c r="A810" t="s">
        <v>907</v>
      </c>
      <c r="B810" t="s">
        <v>908</v>
      </c>
      <c r="C810" s="1">
        <v>45689</v>
      </c>
      <c r="D810">
        <v>57</v>
      </c>
      <c r="E810" t="str">
        <f>IF(Table1[[#This Row],[Age]]&lt;=19,"Teenager",
 IF(Table1[[#This Row],[Age]]&lt;=29,"Young Adult",
 IF(Table1[[#This Row],[Age]]&lt;=39,"Adult",
 IF(Table1[[#This Row],[Age]]&lt;=54,"Middle-Aged Adult",
 IF(Table1[[#This Row],[Age]]&lt;=64,"Pre-Retirement",
 "Senior/Retiree")))))</f>
        <v>Pre-Retirement</v>
      </c>
      <c r="F810" t="s">
        <v>128</v>
      </c>
      <c r="G810" t="e">
        <f>VLOOKUP(Table1[[#This Row],[State]],#REF!,2,FALSE)</f>
        <v>#REF!</v>
      </c>
      <c r="H810" t="s">
        <v>41</v>
      </c>
      <c r="I810">
        <f>COUNTIF(A:A,Table1[[#This Row],[Customer ID]])</f>
        <v>2</v>
      </c>
      <c r="J810" t="str">
        <f>IF(Table1[[#This Row],[Device Count]]&gt;1,"Multiple Devices", "Single Device")</f>
        <v>Multiple Devices</v>
      </c>
      <c r="K810" t="s">
        <v>30</v>
      </c>
      <c r="L810" s="26">
        <v>5</v>
      </c>
      <c r="M810" t="s">
        <v>55</v>
      </c>
      <c r="N810">
        <v>43</v>
      </c>
      <c r="O8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10" t="s">
        <v>71</v>
      </c>
      <c r="Q810" s="2">
        <v>14500</v>
      </c>
      <c r="R810">
        <v>11</v>
      </c>
      <c r="S810" s="3">
        <v>159500</v>
      </c>
      <c r="T810" s="3">
        <f>SUMIF(A:A,Table1[[#This Row],[Customer ID]],S:S)</f>
        <v>1809500</v>
      </c>
      <c r="U810" s="3" t="str" cm="1">
        <f t="array" ref="U810">_xlfn.SWITCH(TRUE,
Table1[[#This Row],[Total user revenue]]&gt;=1500000,"High-Premium",
Table1[[#This Row],[Total user revenue]]&gt;=500000,"Premium",
Table1[[#This Row],[Total user revenue]]&gt;=100000,"Standard",
"Basic")</f>
        <v>High-Premium</v>
      </c>
      <c r="V810" s="32">
        <f>SUMIF(A:A,Table1[[#This Row],[Customer ID]],W:W)</f>
        <v>232.09</v>
      </c>
      <c r="W810">
        <v>114.29</v>
      </c>
      <c r="X810" t="s">
        <v>39</v>
      </c>
      <c r="Y810" s="6">
        <f>COUNTIFS(Table1[MTN Device],Table1[[#This Row],[MTN Device]],Table1[Customer Churn Status],"Yes")/COUNTIF(Table1[MTN Device],Table1[[#This Row],[MTN Device]])</f>
        <v>0.26754385964912281</v>
      </c>
      <c r="Z810">
        <f>IF(Table1[[#This Row],[Customer Churn Status]]="Yes", 1, 0)</f>
        <v>0</v>
      </c>
      <c r="AA810" t="str">
        <f>IF(Table1[[#This Row],[Reasons for Churn]]= "No reason", "No Reason", "Churned")</f>
        <v>No Reason</v>
      </c>
      <c r="AB810" t="s">
        <v>1083</v>
      </c>
      <c r="AC810">
        <f t="shared" si="12"/>
        <v>25</v>
      </c>
    </row>
    <row r="811" spans="1:29" x14ac:dyDescent="0.25">
      <c r="A811" t="s">
        <v>909</v>
      </c>
      <c r="B811" t="s">
        <v>910</v>
      </c>
      <c r="C811" s="1">
        <v>45689</v>
      </c>
      <c r="D811">
        <v>78</v>
      </c>
      <c r="E811" t="str">
        <f>IF(Table1[[#This Row],[Age]]&lt;=19,"Teenager",
 IF(Table1[[#This Row],[Age]]&lt;=29,"Young Adult",
 IF(Table1[[#This Row],[Age]]&lt;=39,"Adult",
 IF(Table1[[#This Row],[Age]]&lt;=54,"Middle-Aged Adult",
 IF(Table1[[#This Row],[Age]]&lt;=64,"Pre-Retirement",
 "Senior/Retiree")))))</f>
        <v>Senior/Retiree</v>
      </c>
      <c r="F811" t="s">
        <v>95</v>
      </c>
      <c r="G811" t="e">
        <f>VLOOKUP(Table1[[#This Row],[State]],#REF!,2,FALSE)</f>
        <v>#REF!</v>
      </c>
      <c r="H811" t="s">
        <v>36</v>
      </c>
      <c r="I811">
        <f>COUNTIF(A:A,Table1[[#This Row],[Customer ID]])</f>
        <v>3</v>
      </c>
      <c r="J811" t="str">
        <f>IF(Table1[[#This Row],[Device Count]]&gt;1,"Multiple Devices", "Single Device")</f>
        <v>Multiple Devices</v>
      </c>
      <c r="K811" t="s">
        <v>21</v>
      </c>
      <c r="L811" s="26">
        <v>5</v>
      </c>
      <c r="M811" t="s">
        <v>55</v>
      </c>
      <c r="N811">
        <v>22</v>
      </c>
      <c r="O8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11" t="s">
        <v>115</v>
      </c>
      <c r="Q811" s="2">
        <v>25000</v>
      </c>
      <c r="R811">
        <v>7</v>
      </c>
      <c r="S811" s="3">
        <v>175000</v>
      </c>
      <c r="T811" s="3">
        <f>SUMIF(A:A,Table1[[#This Row],[Customer ID]],S:S)</f>
        <v>227500</v>
      </c>
      <c r="U811" s="3" t="str" cm="1">
        <f t="array" ref="U811">_xlfn.SWITCH(TRUE,
Table1[[#This Row],[Total user revenue]]&gt;=1500000,"High-Premium",
Table1[[#This Row],[Total user revenue]]&gt;=500000,"Premium",
Table1[[#This Row],[Total user revenue]]&gt;=100000,"Standard",
"Basic")</f>
        <v>Standard</v>
      </c>
      <c r="V811" s="32">
        <f>SUMIF(A:A,Table1[[#This Row],[Customer ID]],W:W)</f>
        <v>379</v>
      </c>
      <c r="W811">
        <v>193.9</v>
      </c>
      <c r="X811" t="s">
        <v>39</v>
      </c>
      <c r="Y811" s="6">
        <f>COUNTIFS(Table1[MTN Device],Table1[[#This Row],[MTN Device]],Table1[Customer Churn Status],"Yes")/COUNTIF(Table1[MTN Device],Table1[[#This Row],[MTN Device]])</f>
        <v>0.27947598253275108</v>
      </c>
      <c r="Z811">
        <f>IF(Table1[[#This Row],[Customer Churn Status]]="Yes", 1, 0)</f>
        <v>0</v>
      </c>
      <c r="AA811" t="str">
        <f>IF(Table1[[#This Row],[Reasons for Churn]]= "No reason", "No Reason", "Churned")</f>
        <v>No Reason</v>
      </c>
      <c r="AB811" t="s">
        <v>1083</v>
      </c>
      <c r="AC811">
        <f t="shared" si="12"/>
        <v>35</v>
      </c>
    </row>
    <row r="812" spans="1:29" x14ac:dyDescent="0.25">
      <c r="A812" t="s">
        <v>909</v>
      </c>
      <c r="B812" t="s">
        <v>910</v>
      </c>
      <c r="C812" s="1">
        <v>45689</v>
      </c>
      <c r="D812">
        <v>78</v>
      </c>
      <c r="E812" t="str">
        <f>IF(Table1[[#This Row],[Age]]&lt;=19,"Teenager",
 IF(Table1[[#This Row],[Age]]&lt;=29,"Young Adult",
 IF(Table1[[#This Row],[Age]]&lt;=39,"Adult",
 IF(Table1[[#This Row],[Age]]&lt;=54,"Middle-Aged Adult",
 IF(Table1[[#This Row],[Age]]&lt;=64,"Pre-Retirement",
 "Senior/Retiree")))))</f>
        <v>Senior/Retiree</v>
      </c>
      <c r="F812" t="s">
        <v>95</v>
      </c>
      <c r="G812" t="e">
        <f>VLOOKUP(Table1[[#This Row],[State]],#REF!,2,FALSE)</f>
        <v>#REF!</v>
      </c>
      <c r="H812" t="s">
        <v>41</v>
      </c>
      <c r="I812">
        <f>COUNTIF(A:A,Table1[[#This Row],[Customer ID]])</f>
        <v>3</v>
      </c>
      <c r="J812" t="str">
        <f>IF(Table1[[#This Row],[Device Count]]&gt;1,"Multiple Devices", "Single Device")</f>
        <v>Multiple Devices</v>
      </c>
      <c r="K812" t="s">
        <v>21</v>
      </c>
      <c r="L812" s="26">
        <v>5</v>
      </c>
      <c r="M812" t="s">
        <v>55</v>
      </c>
      <c r="N812">
        <v>22</v>
      </c>
      <c r="O8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12" t="s">
        <v>71</v>
      </c>
      <c r="Q812" s="2">
        <v>14500</v>
      </c>
      <c r="R812">
        <v>3</v>
      </c>
      <c r="S812" s="3">
        <v>43500</v>
      </c>
      <c r="T812" s="3">
        <f>SUMIF(A:A,Table1[[#This Row],[Customer ID]],S:S)</f>
        <v>227500</v>
      </c>
      <c r="U812" s="3" t="str" cm="1">
        <f t="array" ref="U812">_xlfn.SWITCH(TRUE,
Table1[[#This Row],[Total user revenue]]&gt;=1500000,"High-Premium",
Table1[[#This Row],[Total user revenue]]&gt;=500000,"Premium",
Table1[[#This Row],[Total user revenue]]&gt;=100000,"Standard",
"Basic")</f>
        <v>Standard</v>
      </c>
      <c r="V812" s="32">
        <f>SUMIF(A:A,Table1[[#This Row],[Customer ID]],W:W)</f>
        <v>379</v>
      </c>
      <c r="W812">
        <v>127.27</v>
      </c>
      <c r="X812" t="s">
        <v>39</v>
      </c>
      <c r="Y812" s="6">
        <f>COUNTIFS(Table1[MTN Device],Table1[[#This Row],[MTN Device]],Table1[Customer Churn Status],"Yes")/COUNTIF(Table1[MTN Device],Table1[[#This Row],[MTN Device]])</f>
        <v>0.26754385964912281</v>
      </c>
      <c r="Z812">
        <f>IF(Table1[[#This Row],[Customer Churn Status]]="Yes", 1, 0)</f>
        <v>0</v>
      </c>
      <c r="AA812" t="str">
        <f>IF(Table1[[#This Row],[Reasons for Churn]]= "No reason", "No Reason", "Churned")</f>
        <v>No Reason</v>
      </c>
      <c r="AB812" t="s">
        <v>1083</v>
      </c>
      <c r="AC812">
        <f t="shared" si="12"/>
        <v>35</v>
      </c>
    </row>
    <row r="813" spans="1:29" x14ac:dyDescent="0.25">
      <c r="A813" t="s">
        <v>909</v>
      </c>
      <c r="B813" t="s">
        <v>910</v>
      </c>
      <c r="C813" s="1">
        <v>45689</v>
      </c>
      <c r="D813">
        <v>78</v>
      </c>
      <c r="E813" t="str">
        <f>IF(Table1[[#This Row],[Age]]&lt;=19,"Teenager",
 IF(Table1[[#This Row],[Age]]&lt;=29,"Young Adult",
 IF(Table1[[#This Row],[Age]]&lt;=39,"Adult",
 IF(Table1[[#This Row],[Age]]&lt;=54,"Middle-Aged Adult",
 IF(Table1[[#This Row],[Age]]&lt;=64,"Pre-Retirement",
 "Senior/Retiree")))))</f>
        <v>Senior/Retiree</v>
      </c>
      <c r="F813" t="s">
        <v>95</v>
      </c>
      <c r="G813" t="e">
        <f>VLOOKUP(Table1[[#This Row],[State]],#REF!,2,FALSE)</f>
        <v>#REF!</v>
      </c>
      <c r="H813" t="s">
        <v>20</v>
      </c>
      <c r="I813">
        <f>COUNTIF(A:A,Table1[[#This Row],[Customer ID]])</f>
        <v>3</v>
      </c>
      <c r="J813" t="str">
        <f>IF(Table1[[#This Row],[Device Count]]&gt;1,"Multiple Devices", "Single Device")</f>
        <v>Multiple Devices</v>
      </c>
      <c r="K813" t="s">
        <v>21</v>
      </c>
      <c r="L813" s="26">
        <v>5</v>
      </c>
      <c r="M813" t="s">
        <v>55</v>
      </c>
      <c r="N813">
        <v>22</v>
      </c>
      <c r="O8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13" t="s">
        <v>46</v>
      </c>
      <c r="Q813" s="2">
        <v>4500</v>
      </c>
      <c r="R813">
        <v>2</v>
      </c>
      <c r="S813" s="3">
        <v>9000</v>
      </c>
      <c r="T813" s="3">
        <f>SUMIF(A:A,Table1[[#This Row],[Customer ID]],S:S)</f>
        <v>227500</v>
      </c>
      <c r="U813" s="3" t="str" cm="1">
        <f t="array" ref="U813">_xlfn.SWITCH(TRUE,
Table1[[#This Row],[Total user revenue]]&gt;=1500000,"High-Premium",
Table1[[#This Row],[Total user revenue]]&gt;=500000,"Premium",
Table1[[#This Row],[Total user revenue]]&gt;=100000,"Standard",
"Basic")</f>
        <v>Standard</v>
      </c>
      <c r="V813" s="32">
        <f>SUMIF(A:A,Table1[[#This Row],[Customer ID]],W:W)</f>
        <v>379</v>
      </c>
      <c r="W813">
        <v>57.83</v>
      </c>
      <c r="X813" t="s">
        <v>39</v>
      </c>
      <c r="Y813" s="6">
        <f>COUNTIFS(Table1[MTN Device],Table1[[#This Row],[MTN Device]],Table1[Customer Churn Status],"Yes")/COUNTIF(Table1[MTN Device],Table1[[#This Row],[MTN Device]])</f>
        <v>0.30092592592592593</v>
      </c>
      <c r="Z813">
        <f>IF(Table1[[#This Row],[Customer Churn Status]]="Yes", 1, 0)</f>
        <v>0</v>
      </c>
      <c r="AA813" t="str">
        <f>IF(Table1[[#This Row],[Reasons for Churn]]= "No reason", "No Reason", "Churned")</f>
        <v>No Reason</v>
      </c>
      <c r="AB813" t="s">
        <v>1083</v>
      </c>
      <c r="AC813">
        <f t="shared" si="12"/>
        <v>35</v>
      </c>
    </row>
    <row r="814" spans="1:29" x14ac:dyDescent="0.25">
      <c r="A814" t="s">
        <v>911</v>
      </c>
      <c r="B814" t="s">
        <v>912</v>
      </c>
      <c r="C814" s="1">
        <v>45658</v>
      </c>
      <c r="D814">
        <v>67</v>
      </c>
      <c r="E814" t="str">
        <f>IF(Table1[[#This Row],[Age]]&lt;=19,"Teenager",
 IF(Table1[[#This Row],[Age]]&lt;=29,"Young Adult",
 IF(Table1[[#This Row],[Age]]&lt;=39,"Adult",
 IF(Table1[[#This Row],[Age]]&lt;=54,"Middle-Aged Adult",
 IF(Table1[[#This Row],[Age]]&lt;=64,"Pre-Retirement",
 "Senior/Retiree")))))</f>
        <v>Senior/Retiree</v>
      </c>
      <c r="F814" t="s">
        <v>113</v>
      </c>
      <c r="G814" t="e">
        <f>VLOOKUP(Table1[[#This Row],[State]],#REF!,2,FALSE)</f>
        <v>#REF!</v>
      </c>
      <c r="H814" t="s">
        <v>29</v>
      </c>
      <c r="I814">
        <f>COUNTIF(A:A,Table1[[#This Row],[Customer ID]])</f>
        <v>1</v>
      </c>
      <c r="J814" t="str">
        <f>IF(Table1[[#This Row],[Device Count]]&gt;1,"Multiple Devices", "Single Device")</f>
        <v>Single Device</v>
      </c>
      <c r="K814" t="s">
        <v>21</v>
      </c>
      <c r="L814" s="26">
        <v>5</v>
      </c>
      <c r="M814" t="s">
        <v>55</v>
      </c>
      <c r="N814">
        <v>46</v>
      </c>
      <c r="O8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14" t="s">
        <v>87</v>
      </c>
      <c r="Q814" s="2">
        <v>7500</v>
      </c>
      <c r="R814">
        <v>3</v>
      </c>
      <c r="S814" s="3">
        <v>22500</v>
      </c>
      <c r="T814" s="3">
        <f>SUMIF(A:A,Table1[[#This Row],[Customer ID]],S:S)</f>
        <v>22500</v>
      </c>
      <c r="U814" s="3" t="str" cm="1">
        <f t="array" ref="U814">_xlfn.SWITCH(TRUE,
Table1[[#This Row],[Total user revenue]]&gt;=1500000,"High-Premium",
Table1[[#This Row],[Total user revenue]]&gt;=500000,"Premium",
Table1[[#This Row],[Total user revenue]]&gt;=100000,"Standard",
"Basic")</f>
        <v>Basic</v>
      </c>
      <c r="V814" s="32">
        <f>SUMIF(A:A,Table1[[#This Row],[Customer ID]],W:W)</f>
        <v>42.34</v>
      </c>
      <c r="W814">
        <v>42.34</v>
      </c>
      <c r="X814" t="s">
        <v>39</v>
      </c>
      <c r="Y814" s="6">
        <f>COUNTIFS(Table1[MTN Device],Table1[[#This Row],[MTN Device]],Table1[Customer Churn Status],"Yes")/COUNTIF(Table1[MTN Device],Table1[[#This Row],[MTN Device]])</f>
        <v>0.3122923588039867</v>
      </c>
      <c r="Z814">
        <f>IF(Table1[[#This Row],[Customer Churn Status]]="Yes", 1, 0)</f>
        <v>0</v>
      </c>
      <c r="AA814" t="str">
        <f>IF(Table1[[#This Row],[Reasons for Churn]]= "No reason", "No Reason", "Churned")</f>
        <v>No Reason</v>
      </c>
      <c r="AB814" t="s">
        <v>1083</v>
      </c>
      <c r="AC814">
        <f t="shared" si="12"/>
        <v>15</v>
      </c>
    </row>
    <row r="815" spans="1:29" x14ac:dyDescent="0.25">
      <c r="A815" t="s">
        <v>913</v>
      </c>
      <c r="B815" t="s">
        <v>914</v>
      </c>
      <c r="C815" s="1">
        <v>45717</v>
      </c>
      <c r="D815">
        <v>80</v>
      </c>
      <c r="E815" t="str">
        <f>IF(Table1[[#This Row],[Age]]&lt;=19,"Teenager",
 IF(Table1[[#This Row],[Age]]&lt;=29,"Young Adult",
 IF(Table1[[#This Row],[Age]]&lt;=39,"Adult",
 IF(Table1[[#This Row],[Age]]&lt;=54,"Middle-Aged Adult",
 IF(Table1[[#This Row],[Age]]&lt;=64,"Pre-Retirement",
 "Senior/Retiree")))))</f>
        <v>Senior/Retiree</v>
      </c>
      <c r="F815" t="s">
        <v>149</v>
      </c>
      <c r="G815" t="e">
        <f>VLOOKUP(Table1[[#This Row],[State]],#REF!,2,FALSE)</f>
        <v>#REF!</v>
      </c>
      <c r="H815" t="s">
        <v>29</v>
      </c>
      <c r="I815">
        <f>COUNTIF(A:A,Table1[[#This Row],[Customer ID]])</f>
        <v>2</v>
      </c>
      <c r="J815" t="str">
        <f>IF(Table1[[#This Row],[Device Count]]&gt;1,"Multiple Devices", "Single Device")</f>
        <v>Multiple Devices</v>
      </c>
      <c r="K815" t="s">
        <v>30</v>
      </c>
      <c r="L815" s="26">
        <v>2</v>
      </c>
      <c r="M815" t="s">
        <v>22</v>
      </c>
      <c r="N815">
        <v>43</v>
      </c>
      <c r="O8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15" t="s">
        <v>193</v>
      </c>
      <c r="Q815" s="2">
        <v>6500</v>
      </c>
      <c r="R815">
        <v>1</v>
      </c>
      <c r="S815" s="3">
        <v>6500</v>
      </c>
      <c r="T815" s="3">
        <f>SUMIF(A:A,Table1[[#This Row],[Customer ID]],S:S)</f>
        <v>216500</v>
      </c>
      <c r="U815" s="3" t="str" cm="1">
        <f t="array" ref="U815">_xlfn.SWITCH(TRUE,
Table1[[#This Row],[Total user revenue]]&gt;=1500000,"High-Premium",
Table1[[#This Row],[Total user revenue]]&gt;=500000,"Premium",
Table1[[#This Row],[Total user revenue]]&gt;=100000,"Standard",
"Basic")</f>
        <v>Standard</v>
      </c>
      <c r="V815" s="32">
        <f>SUMIF(A:A,Table1[[#This Row],[Customer ID]],W:W)</f>
        <v>152.11000000000001</v>
      </c>
      <c r="W815">
        <v>36.53</v>
      </c>
      <c r="X815" t="s">
        <v>39</v>
      </c>
      <c r="Y815" s="6">
        <f>COUNTIFS(Table1[MTN Device],Table1[[#This Row],[MTN Device]],Table1[Customer Churn Status],"Yes")/COUNTIF(Table1[MTN Device],Table1[[#This Row],[MTN Device]])</f>
        <v>0.3122923588039867</v>
      </c>
      <c r="Z815">
        <f>IF(Table1[[#This Row],[Customer Churn Status]]="Yes", 1, 0)</f>
        <v>0</v>
      </c>
      <c r="AA815" t="str">
        <f>IF(Table1[[#This Row],[Reasons for Churn]]= "No reason", "No Reason", "Churned")</f>
        <v>No Reason</v>
      </c>
      <c r="AB815" t="s">
        <v>1083</v>
      </c>
      <c r="AC815">
        <f t="shared" si="12"/>
        <v>60</v>
      </c>
    </row>
    <row r="816" spans="1:29" x14ac:dyDescent="0.25">
      <c r="A816" t="s">
        <v>913</v>
      </c>
      <c r="B816" t="s">
        <v>914</v>
      </c>
      <c r="C816" s="1">
        <v>45717</v>
      </c>
      <c r="D816">
        <v>80</v>
      </c>
      <c r="E816" t="str">
        <f>IF(Table1[[#This Row],[Age]]&lt;=19,"Teenager",
 IF(Table1[[#This Row],[Age]]&lt;=29,"Young Adult",
 IF(Table1[[#This Row],[Age]]&lt;=39,"Adult",
 IF(Table1[[#This Row],[Age]]&lt;=54,"Middle-Aged Adult",
 IF(Table1[[#This Row],[Age]]&lt;=64,"Pre-Retirement",
 "Senior/Retiree")))))</f>
        <v>Senior/Retiree</v>
      </c>
      <c r="F816" t="s">
        <v>149</v>
      </c>
      <c r="G816" t="e">
        <f>VLOOKUP(Table1[[#This Row],[State]],#REF!,2,FALSE)</f>
        <v>#REF!</v>
      </c>
      <c r="H816" t="s">
        <v>36</v>
      </c>
      <c r="I816">
        <f>COUNTIF(A:A,Table1[[#This Row],[Customer ID]])</f>
        <v>2</v>
      </c>
      <c r="J816" t="str">
        <f>IF(Table1[[#This Row],[Device Count]]&gt;1,"Multiple Devices", "Single Device")</f>
        <v>Multiple Devices</v>
      </c>
      <c r="K816" t="s">
        <v>30</v>
      </c>
      <c r="L816" s="26">
        <v>2</v>
      </c>
      <c r="M816" t="s">
        <v>22</v>
      </c>
      <c r="N816">
        <v>43</v>
      </c>
      <c r="O8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16" t="s">
        <v>65</v>
      </c>
      <c r="Q816" s="2">
        <v>30000</v>
      </c>
      <c r="R816">
        <v>7</v>
      </c>
      <c r="S816" s="3">
        <v>210000</v>
      </c>
      <c r="T816" s="3">
        <f>SUMIF(A:A,Table1[[#This Row],[Customer ID]],S:S)</f>
        <v>216500</v>
      </c>
      <c r="U816" s="3" t="str" cm="1">
        <f t="array" ref="U816">_xlfn.SWITCH(TRUE,
Table1[[#This Row],[Total user revenue]]&gt;=1500000,"High-Premium",
Table1[[#This Row],[Total user revenue]]&gt;=500000,"Premium",
Table1[[#This Row],[Total user revenue]]&gt;=100000,"Standard",
"Basic")</f>
        <v>Standard</v>
      </c>
      <c r="V816" s="32">
        <f>SUMIF(A:A,Table1[[#This Row],[Customer ID]],W:W)</f>
        <v>152.11000000000001</v>
      </c>
      <c r="W816">
        <v>115.58</v>
      </c>
      <c r="X816" t="s">
        <v>39</v>
      </c>
      <c r="Y816" s="6">
        <f>COUNTIFS(Table1[MTN Device],Table1[[#This Row],[MTN Device]],Table1[Customer Churn Status],"Yes")/COUNTIF(Table1[MTN Device],Table1[[#This Row],[MTN Device]])</f>
        <v>0.27947598253275108</v>
      </c>
      <c r="Z816">
        <f>IF(Table1[[#This Row],[Customer Churn Status]]="Yes", 1, 0)</f>
        <v>0</v>
      </c>
      <c r="AA816" t="str">
        <f>IF(Table1[[#This Row],[Reasons for Churn]]= "No reason", "No Reason", "Churned")</f>
        <v>No Reason</v>
      </c>
      <c r="AB816" t="s">
        <v>1083</v>
      </c>
      <c r="AC816">
        <f t="shared" si="12"/>
        <v>60</v>
      </c>
    </row>
    <row r="817" spans="1:29" x14ac:dyDescent="0.25">
      <c r="A817" t="s">
        <v>915</v>
      </c>
      <c r="B817" t="s">
        <v>916</v>
      </c>
      <c r="C817" s="1">
        <v>45658</v>
      </c>
      <c r="D817">
        <v>50</v>
      </c>
      <c r="E817" t="str">
        <f>IF(Table1[[#This Row],[Age]]&lt;=19,"Teenager",
 IF(Table1[[#This Row],[Age]]&lt;=29,"Young Adult",
 IF(Table1[[#This Row],[Age]]&lt;=39,"Adult",
 IF(Table1[[#This Row],[Age]]&lt;=54,"Middle-Aged Adult",
 IF(Table1[[#This Row],[Age]]&lt;=64,"Pre-Retirement",
 "Senior/Retiree")))))</f>
        <v>Middle-Aged Adult</v>
      </c>
      <c r="F817" t="s">
        <v>86</v>
      </c>
      <c r="G817" t="e">
        <f>VLOOKUP(Table1[[#This Row],[State]],#REF!,2,FALSE)</f>
        <v>#REF!</v>
      </c>
      <c r="H817" t="s">
        <v>20</v>
      </c>
      <c r="I817">
        <f>COUNTIF(A:A,Table1[[#This Row],[Customer ID]])</f>
        <v>1</v>
      </c>
      <c r="J817" t="str">
        <f>IF(Table1[[#This Row],[Device Count]]&gt;1,"Multiple Devices", "Single Device")</f>
        <v>Single Device</v>
      </c>
      <c r="K817" t="s">
        <v>30</v>
      </c>
      <c r="L817" s="26">
        <v>5</v>
      </c>
      <c r="M817" t="s">
        <v>55</v>
      </c>
      <c r="N817">
        <v>60</v>
      </c>
      <c r="O8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17" t="s">
        <v>46</v>
      </c>
      <c r="Q817" s="2">
        <v>4500</v>
      </c>
      <c r="R817">
        <v>10</v>
      </c>
      <c r="S817" s="3">
        <v>45000</v>
      </c>
      <c r="T817" s="3">
        <f>SUMIF(A:A,Table1[[#This Row],[Customer ID]],S:S)</f>
        <v>45000</v>
      </c>
      <c r="U817" s="3" t="str" cm="1">
        <f t="array" ref="U817">_xlfn.SWITCH(TRUE,
Table1[[#This Row],[Total user revenue]]&gt;=1500000,"High-Premium",
Table1[[#This Row],[Total user revenue]]&gt;=500000,"Premium",
Table1[[#This Row],[Total user revenue]]&gt;=100000,"Standard",
"Basic")</f>
        <v>Basic</v>
      </c>
      <c r="V817" s="32">
        <f>SUMIF(A:A,Table1[[#This Row],[Customer ID]],W:W)</f>
        <v>149.41</v>
      </c>
      <c r="W817">
        <v>149.41</v>
      </c>
      <c r="X817" t="s">
        <v>24</v>
      </c>
      <c r="Y817" s="6">
        <f>COUNTIFS(Table1[MTN Device],Table1[[#This Row],[MTN Device]],Table1[Customer Churn Status],"Yes")/COUNTIF(Table1[MTN Device],Table1[[#This Row],[MTN Device]])</f>
        <v>0.30092592592592593</v>
      </c>
      <c r="Z817">
        <f>IF(Table1[[#This Row],[Customer Churn Status]]="Yes", 1, 0)</f>
        <v>1</v>
      </c>
      <c r="AA817" t="str">
        <f>IF(Table1[[#This Row],[Reasons for Churn]]= "No reason", "No Reason", "Churned")</f>
        <v>Churned</v>
      </c>
      <c r="AB817" t="s">
        <v>167</v>
      </c>
      <c r="AC817">
        <f t="shared" si="12"/>
        <v>15</v>
      </c>
    </row>
    <row r="818" spans="1:29" x14ac:dyDescent="0.25">
      <c r="A818" t="s">
        <v>917</v>
      </c>
      <c r="B818" t="s">
        <v>918</v>
      </c>
      <c r="C818" s="1">
        <v>45689</v>
      </c>
      <c r="D818">
        <v>68</v>
      </c>
      <c r="E818" t="str">
        <f>IF(Table1[[#This Row],[Age]]&lt;=19,"Teenager",
 IF(Table1[[#This Row],[Age]]&lt;=29,"Young Adult",
 IF(Table1[[#This Row],[Age]]&lt;=39,"Adult",
 IF(Table1[[#This Row],[Age]]&lt;=54,"Middle-Aged Adult",
 IF(Table1[[#This Row],[Age]]&lt;=64,"Pre-Retirement",
 "Senior/Retiree")))))</f>
        <v>Senior/Retiree</v>
      </c>
      <c r="F818" t="s">
        <v>258</v>
      </c>
      <c r="G818" t="e">
        <f>VLOOKUP(Table1[[#This Row],[State]],#REF!,2,FALSE)</f>
        <v>#REF!</v>
      </c>
      <c r="H818" t="s">
        <v>20</v>
      </c>
      <c r="I818">
        <f>COUNTIF(A:A,Table1[[#This Row],[Customer ID]])</f>
        <v>3</v>
      </c>
      <c r="J818" t="str">
        <f>IF(Table1[[#This Row],[Device Count]]&gt;1,"Multiple Devices", "Single Device")</f>
        <v>Multiple Devices</v>
      </c>
      <c r="K818" t="s">
        <v>21</v>
      </c>
      <c r="L818" s="26">
        <v>4</v>
      </c>
      <c r="M818" t="s">
        <v>114</v>
      </c>
      <c r="N818">
        <v>41</v>
      </c>
      <c r="O8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18" t="s">
        <v>23</v>
      </c>
      <c r="Q818" s="2">
        <v>35000</v>
      </c>
      <c r="R818">
        <v>5</v>
      </c>
      <c r="S818" s="3">
        <v>175000</v>
      </c>
      <c r="T818" s="3">
        <f>SUMIF(A:A,Table1[[#This Row],[Customer ID]],S:S)</f>
        <v>381500</v>
      </c>
      <c r="U818" s="3" t="str" cm="1">
        <f t="array" ref="U818">_xlfn.SWITCH(TRUE,
Table1[[#This Row],[Total user revenue]]&gt;=1500000,"High-Premium",
Table1[[#This Row],[Total user revenue]]&gt;=500000,"Premium",
Table1[[#This Row],[Total user revenue]]&gt;=100000,"Standard",
"Basic")</f>
        <v>Standard</v>
      </c>
      <c r="V818" s="32">
        <f>SUMIF(A:A,Table1[[#This Row],[Customer ID]],W:W)</f>
        <v>151.44</v>
      </c>
      <c r="W818">
        <v>48.08</v>
      </c>
      <c r="X818" t="s">
        <v>24</v>
      </c>
      <c r="Y818" s="6">
        <f>COUNTIFS(Table1[MTN Device],Table1[[#This Row],[MTN Device]],Table1[Customer Churn Status],"Yes")/COUNTIF(Table1[MTN Device],Table1[[#This Row],[MTN Device]])</f>
        <v>0.30092592592592593</v>
      </c>
      <c r="Z818">
        <f>IF(Table1[[#This Row],[Customer Churn Status]]="Yes", 1, 0)</f>
        <v>1</v>
      </c>
      <c r="AA818" t="str">
        <f>IF(Table1[[#This Row],[Reasons for Churn]]= "No reason", "No Reason", "Churned")</f>
        <v>Churned</v>
      </c>
      <c r="AB818" t="s">
        <v>96</v>
      </c>
      <c r="AC818">
        <f t="shared" si="12"/>
        <v>35</v>
      </c>
    </row>
    <row r="819" spans="1:29" x14ac:dyDescent="0.25">
      <c r="A819" t="s">
        <v>917</v>
      </c>
      <c r="B819" t="s">
        <v>918</v>
      </c>
      <c r="C819" s="1">
        <v>45689</v>
      </c>
      <c r="D819">
        <v>68</v>
      </c>
      <c r="E819" t="str">
        <f>IF(Table1[[#This Row],[Age]]&lt;=19,"Teenager",
 IF(Table1[[#This Row],[Age]]&lt;=29,"Young Adult",
 IF(Table1[[#This Row],[Age]]&lt;=39,"Adult",
 IF(Table1[[#This Row],[Age]]&lt;=54,"Middle-Aged Adult",
 IF(Table1[[#This Row],[Age]]&lt;=64,"Pre-Retirement",
 "Senior/Retiree")))))</f>
        <v>Senior/Retiree</v>
      </c>
      <c r="F819" t="s">
        <v>258</v>
      </c>
      <c r="G819" t="e">
        <f>VLOOKUP(Table1[[#This Row],[State]],#REF!,2,FALSE)</f>
        <v>#REF!</v>
      </c>
      <c r="H819" t="s">
        <v>29</v>
      </c>
      <c r="I819">
        <f>COUNTIF(A:A,Table1[[#This Row],[Customer ID]])</f>
        <v>3</v>
      </c>
      <c r="J819" t="str">
        <f>IF(Table1[[#This Row],[Device Count]]&gt;1,"Multiple Devices", "Single Device")</f>
        <v>Multiple Devices</v>
      </c>
      <c r="K819" t="s">
        <v>21</v>
      </c>
      <c r="L819" s="26">
        <v>4</v>
      </c>
      <c r="M819" t="s">
        <v>114</v>
      </c>
      <c r="N819">
        <v>41</v>
      </c>
      <c r="O8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19" t="s">
        <v>72</v>
      </c>
      <c r="Q819" s="2">
        <v>350</v>
      </c>
      <c r="R819">
        <v>10</v>
      </c>
      <c r="S819" s="3">
        <v>3500</v>
      </c>
      <c r="T819" s="3">
        <f>SUMIF(A:A,Table1[[#This Row],[Customer ID]],S:S)</f>
        <v>381500</v>
      </c>
      <c r="U819" s="3" t="str" cm="1">
        <f t="array" ref="U819">_xlfn.SWITCH(TRUE,
Table1[[#This Row],[Total user revenue]]&gt;=1500000,"High-Premium",
Table1[[#This Row],[Total user revenue]]&gt;=500000,"Premium",
Table1[[#This Row],[Total user revenue]]&gt;=100000,"Standard",
"Basic")</f>
        <v>Standard</v>
      </c>
      <c r="V819" s="32">
        <f>SUMIF(A:A,Table1[[#This Row],[Customer ID]],W:W)</f>
        <v>151.44</v>
      </c>
      <c r="W819">
        <v>6.03</v>
      </c>
      <c r="X819" t="s">
        <v>24</v>
      </c>
      <c r="Y819" s="6">
        <f>COUNTIFS(Table1[MTN Device],Table1[[#This Row],[MTN Device]],Table1[Customer Churn Status],"Yes")/COUNTIF(Table1[MTN Device],Table1[[#This Row],[MTN Device]])</f>
        <v>0.3122923588039867</v>
      </c>
      <c r="Z819">
        <f>IF(Table1[[#This Row],[Customer Churn Status]]="Yes", 1, 0)</f>
        <v>1</v>
      </c>
      <c r="AA819" t="str">
        <f>IF(Table1[[#This Row],[Reasons for Churn]]= "No reason", "No Reason", "Churned")</f>
        <v>Churned</v>
      </c>
      <c r="AB819" t="s">
        <v>96</v>
      </c>
      <c r="AC819">
        <f t="shared" si="12"/>
        <v>35</v>
      </c>
    </row>
    <row r="820" spans="1:29" x14ac:dyDescent="0.25">
      <c r="A820" t="s">
        <v>917</v>
      </c>
      <c r="B820" t="s">
        <v>918</v>
      </c>
      <c r="C820" s="1">
        <v>45689</v>
      </c>
      <c r="D820">
        <v>68</v>
      </c>
      <c r="E820" t="str">
        <f>IF(Table1[[#This Row],[Age]]&lt;=19,"Teenager",
 IF(Table1[[#This Row],[Age]]&lt;=29,"Young Adult",
 IF(Table1[[#This Row],[Age]]&lt;=39,"Adult",
 IF(Table1[[#This Row],[Age]]&lt;=54,"Middle-Aged Adult",
 IF(Table1[[#This Row],[Age]]&lt;=64,"Pre-Retirement",
 "Senior/Retiree")))))</f>
        <v>Senior/Retiree</v>
      </c>
      <c r="F820" t="s">
        <v>258</v>
      </c>
      <c r="G820" t="e">
        <f>VLOOKUP(Table1[[#This Row],[State]],#REF!,2,FALSE)</f>
        <v>#REF!</v>
      </c>
      <c r="H820" t="s">
        <v>41</v>
      </c>
      <c r="I820">
        <f>COUNTIF(A:A,Table1[[#This Row],[Customer ID]])</f>
        <v>3</v>
      </c>
      <c r="J820" t="str">
        <f>IF(Table1[[#This Row],[Device Count]]&gt;1,"Multiple Devices", "Single Device")</f>
        <v>Multiple Devices</v>
      </c>
      <c r="K820" t="s">
        <v>21</v>
      </c>
      <c r="L820" s="26">
        <v>4</v>
      </c>
      <c r="M820" t="s">
        <v>114</v>
      </c>
      <c r="N820">
        <v>41</v>
      </c>
      <c r="O8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20" t="s">
        <v>71</v>
      </c>
      <c r="Q820" s="2">
        <v>14500</v>
      </c>
      <c r="R820">
        <v>14</v>
      </c>
      <c r="S820" s="3">
        <v>203000</v>
      </c>
      <c r="T820" s="3">
        <f>SUMIF(A:A,Table1[[#This Row],[Customer ID]],S:S)</f>
        <v>381500</v>
      </c>
      <c r="U820" s="3" t="str" cm="1">
        <f t="array" ref="U820">_xlfn.SWITCH(TRUE,
Table1[[#This Row],[Total user revenue]]&gt;=1500000,"High-Premium",
Table1[[#This Row],[Total user revenue]]&gt;=500000,"Premium",
Table1[[#This Row],[Total user revenue]]&gt;=100000,"Standard",
"Basic")</f>
        <v>Standard</v>
      </c>
      <c r="V820" s="32">
        <f>SUMIF(A:A,Table1[[#This Row],[Customer ID]],W:W)</f>
        <v>151.44</v>
      </c>
      <c r="W820">
        <v>97.33</v>
      </c>
      <c r="X820" t="s">
        <v>24</v>
      </c>
      <c r="Y820" s="6">
        <f>COUNTIFS(Table1[MTN Device],Table1[[#This Row],[MTN Device]],Table1[Customer Churn Status],"Yes")/COUNTIF(Table1[MTN Device],Table1[[#This Row],[MTN Device]])</f>
        <v>0.26754385964912281</v>
      </c>
      <c r="Z820">
        <f>IF(Table1[[#This Row],[Customer Churn Status]]="Yes", 1, 0)</f>
        <v>1</v>
      </c>
      <c r="AA820" t="str">
        <f>IF(Table1[[#This Row],[Reasons for Churn]]= "No reason", "No Reason", "Churned")</f>
        <v>Churned</v>
      </c>
      <c r="AB820" t="s">
        <v>96</v>
      </c>
      <c r="AC820">
        <f t="shared" si="12"/>
        <v>35</v>
      </c>
    </row>
    <row r="821" spans="1:29" x14ac:dyDescent="0.25">
      <c r="A821" t="s">
        <v>919</v>
      </c>
      <c r="B821" t="s">
        <v>920</v>
      </c>
      <c r="C821" s="1">
        <v>45689</v>
      </c>
      <c r="D821">
        <v>20</v>
      </c>
      <c r="E821" t="str">
        <f>IF(Table1[[#This Row],[Age]]&lt;=19,"Teenager",
 IF(Table1[[#This Row],[Age]]&lt;=29,"Young Adult",
 IF(Table1[[#This Row],[Age]]&lt;=39,"Adult",
 IF(Table1[[#This Row],[Age]]&lt;=54,"Middle-Aged Adult",
 IF(Table1[[#This Row],[Age]]&lt;=64,"Pre-Retirement",
 "Senior/Retiree")))))</f>
        <v>Young Adult</v>
      </c>
      <c r="F821" t="s">
        <v>121</v>
      </c>
      <c r="G821" t="e">
        <f>VLOOKUP(Table1[[#This Row],[State]],#REF!,2,FALSE)</f>
        <v>#REF!</v>
      </c>
      <c r="H821" t="s">
        <v>20</v>
      </c>
      <c r="I821">
        <f>COUNTIF(A:A,Table1[[#This Row],[Customer ID]])</f>
        <v>2</v>
      </c>
      <c r="J821" t="str">
        <f>IF(Table1[[#This Row],[Device Count]]&gt;1,"Multiple Devices", "Single Device")</f>
        <v>Multiple Devices</v>
      </c>
      <c r="K821" t="s">
        <v>21</v>
      </c>
      <c r="L821" s="26">
        <v>1</v>
      </c>
      <c r="M821" t="s">
        <v>37</v>
      </c>
      <c r="N821">
        <v>18</v>
      </c>
      <c r="O8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21" t="s">
        <v>58</v>
      </c>
      <c r="Q821" s="2">
        <v>16000</v>
      </c>
      <c r="R821">
        <v>16</v>
      </c>
      <c r="S821" s="3">
        <v>256000</v>
      </c>
      <c r="T821" s="3">
        <f>SUMIF(A:A,Table1[[#This Row],[Customer ID]],S:S)</f>
        <v>283000</v>
      </c>
      <c r="U821" s="3" t="str" cm="1">
        <f t="array" ref="U821">_xlfn.SWITCH(TRUE,
Table1[[#This Row],[Total user revenue]]&gt;=1500000,"High-Premium",
Table1[[#This Row],[Total user revenue]]&gt;=500000,"Premium",
Table1[[#This Row],[Total user revenue]]&gt;=100000,"Standard",
"Basic")</f>
        <v>Standard</v>
      </c>
      <c r="V821" s="32">
        <f>SUMIF(A:A,Table1[[#This Row],[Customer ID]],W:W)</f>
        <v>204.32</v>
      </c>
      <c r="W821">
        <v>192.78</v>
      </c>
      <c r="X821" t="s">
        <v>24</v>
      </c>
      <c r="Y821" s="6">
        <f>COUNTIFS(Table1[MTN Device],Table1[[#This Row],[MTN Device]],Table1[Customer Churn Status],"Yes")/COUNTIF(Table1[MTN Device],Table1[[#This Row],[MTN Device]])</f>
        <v>0.30092592592592593</v>
      </c>
      <c r="Z821">
        <f>IF(Table1[[#This Row],[Customer Churn Status]]="Yes", 1, 0)</f>
        <v>1</v>
      </c>
      <c r="AA821" t="str">
        <f>IF(Table1[[#This Row],[Reasons for Churn]]= "No reason", "No Reason", "Churned")</f>
        <v>Churned</v>
      </c>
      <c r="AB821" t="s">
        <v>32</v>
      </c>
      <c r="AC821">
        <f t="shared" si="12"/>
        <v>75</v>
      </c>
    </row>
    <row r="822" spans="1:29" x14ac:dyDescent="0.25">
      <c r="A822" t="s">
        <v>919</v>
      </c>
      <c r="B822" t="s">
        <v>920</v>
      </c>
      <c r="C822" s="1">
        <v>45689</v>
      </c>
      <c r="D822">
        <v>20</v>
      </c>
      <c r="E822" t="str">
        <f>IF(Table1[[#This Row],[Age]]&lt;=19,"Teenager",
 IF(Table1[[#This Row],[Age]]&lt;=29,"Young Adult",
 IF(Table1[[#This Row],[Age]]&lt;=39,"Adult",
 IF(Table1[[#This Row],[Age]]&lt;=54,"Middle-Aged Adult",
 IF(Table1[[#This Row],[Age]]&lt;=64,"Pre-Retirement",
 "Senior/Retiree")))))</f>
        <v>Young Adult</v>
      </c>
      <c r="F822" t="s">
        <v>121</v>
      </c>
      <c r="G822" t="e">
        <f>VLOOKUP(Table1[[#This Row],[State]],#REF!,2,FALSE)</f>
        <v>#REF!</v>
      </c>
      <c r="H822" t="s">
        <v>36</v>
      </c>
      <c r="I822">
        <f>COUNTIF(A:A,Table1[[#This Row],[Customer ID]])</f>
        <v>2</v>
      </c>
      <c r="J822" t="str">
        <f>IF(Table1[[#This Row],[Device Count]]&gt;1,"Multiple Devices", "Single Device")</f>
        <v>Multiple Devices</v>
      </c>
      <c r="K822" t="s">
        <v>21</v>
      </c>
      <c r="L822" s="26">
        <v>1</v>
      </c>
      <c r="M822" t="s">
        <v>37</v>
      </c>
      <c r="N822">
        <v>18</v>
      </c>
      <c r="O8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22" t="s">
        <v>42</v>
      </c>
      <c r="Q822" s="2">
        <v>9000</v>
      </c>
      <c r="R822">
        <v>3</v>
      </c>
      <c r="S822" s="3">
        <v>27000</v>
      </c>
      <c r="T822" s="3">
        <f>SUMIF(A:A,Table1[[#This Row],[Customer ID]],S:S)</f>
        <v>283000</v>
      </c>
      <c r="U822" s="3" t="str" cm="1">
        <f t="array" ref="U822">_xlfn.SWITCH(TRUE,
Table1[[#This Row],[Total user revenue]]&gt;=1500000,"High-Premium",
Table1[[#This Row],[Total user revenue]]&gt;=500000,"Premium",
Table1[[#This Row],[Total user revenue]]&gt;=100000,"Standard",
"Basic")</f>
        <v>Standard</v>
      </c>
      <c r="V822" s="32">
        <f>SUMIF(A:A,Table1[[#This Row],[Customer ID]],W:W)</f>
        <v>204.32</v>
      </c>
      <c r="W822">
        <v>11.54</v>
      </c>
      <c r="X822" t="s">
        <v>24</v>
      </c>
      <c r="Y822" s="6">
        <f>COUNTIFS(Table1[MTN Device],Table1[[#This Row],[MTN Device]],Table1[Customer Churn Status],"Yes")/COUNTIF(Table1[MTN Device],Table1[[#This Row],[MTN Device]])</f>
        <v>0.27947598253275108</v>
      </c>
      <c r="Z822">
        <f>IF(Table1[[#This Row],[Customer Churn Status]]="Yes", 1, 0)</f>
        <v>1</v>
      </c>
      <c r="AA822" t="str">
        <f>IF(Table1[[#This Row],[Reasons for Churn]]= "No reason", "No Reason", "Churned")</f>
        <v>Churned</v>
      </c>
      <c r="AB822" t="s">
        <v>32</v>
      </c>
      <c r="AC822">
        <f t="shared" si="12"/>
        <v>75</v>
      </c>
    </row>
    <row r="823" spans="1:29" x14ac:dyDescent="0.25">
      <c r="A823" t="s">
        <v>921</v>
      </c>
      <c r="B823" t="s">
        <v>922</v>
      </c>
      <c r="C823" s="1">
        <v>45717</v>
      </c>
      <c r="D823">
        <v>54</v>
      </c>
      <c r="E823" t="str">
        <f>IF(Table1[[#This Row],[Age]]&lt;=19,"Teenager",
 IF(Table1[[#This Row],[Age]]&lt;=29,"Young Adult",
 IF(Table1[[#This Row],[Age]]&lt;=39,"Adult",
 IF(Table1[[#This Row],[Age]]&lt;=54,"Middle-Aged Adult",
 IF(Table1[[#This Row],[Age]]&lt;=64,"Pre-Retirement",
 "Senior/Retiree")))))</f>
        <v>Middle-Aged Adult</v>
      </c>
      <c r="F823" t="s">
        <v>146</v>
      </c>
      <c r="G823" t="e">
        <f>VLOOKUP(Table1[[#This Row],[State]],#REF!,2,FALSE)</f>
        <v>#REF!</v>
      </c>
      <c r="H823" t="s">
        <v>20</v>
      </c>
      <c r="I823">
        <f>COUNTIF(A:A,Table1[[#This Row],[Customer ID]])</f>
        <v>3</v>
      </c>
      <c r="J823" t="str">
        <f>IF(Table1[[#This Row],[Device Count]]&gt;1,"Multiple Devices", "Single Device")</f>
        <v>Multiple Devices</v>
      </c>
      <c r="K823" t="s">
        <v>30</v>
      </c>
      <c r="L823" s="26">
        <v>1</v>
      </c>
      <c r="M823" t="s">
        <v>37</v>
      </c>
      <c r="N823">
        <v>58</v>
      </c>
      <c r="O8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23" t="s">
        <v>58</v>
      </c>
      <c r="Q823" s="2">
        <v>16000</v>
      </c>
      <c r="R823">
        <v>19</v>
      </c>
      <c r="S823" s="3">
        <v>304000</v>
      </c>
      <c r="T823" s="3">
        <f>SUMIF(A:A,Table1[[#This Row],[Customer ID]],S:S)</f>
        <v>535500</v>
      </c>
      <c r="U823" s="3" t="str" cm="1">
        <f t="array" ref="U823">_xlfn.SWITCH(TRUE,
Table1[[#This Row],[Total user revenue]]&gt;=1500000,"High-Premium",
Table1[[#This Row],[Total user revenue]]&gt;=500000,"Premium",
Table1[[#This Row],[Total user revenue]]&gt;=100000,"Standard",
"Basic")</f>
        <v>Premium</v>
      </c>
      <c r="V823" s="32">
        <f>SUMIF(A:A,Table1[[#This Row],[Customer ID]],W:W)</f>
        <v>275.52999999999997</v>
      </c>
      <c r="W823">
        <v>104.63</v>
      </c>
      <c r="X823" t="s">
        <v>39</v>
      </c>
      <c r="Y823" s="6">
        <f>COUNTIFS(Table1[MTN Device],Table1[[#This Row],[MTN Device]],Table1[Customer Churn Status],"Yes")/COUNTIF(Table1[MTN Device],Table1[[#This Row],[MTN Device]])</f>
        <v>0.30092592592592593</v>
      </c>
      <c r="Z823">
        <f>IF(Table1[[#This Row],[Customer Churn Status]]="Yes", 1, 0)</f>
        <v>0</v>
      </c>
      <c r="AA823" t="str">
        <f>IF(Table1[[#This Row],[Reasons for Churn]]= "No reason", "No Reason", "Churned")</f>
        <v>No Reason</v>
      </c>
      <c r="AB823" t="s">
        <v>1083</v>
      </c>
      <c r="AC823">
        <f t="shared" si="12"/>
        <v>75</v>
      </c>
    </row>
    <row r="824" spans="1:29" x14ac:dyDescent="0.25">
      <c r="A824" t="s">
        <v>921</v>
      </c>
      <c r="B824" t="s">
        <v>922</v>
      </c>
      <c r="C824" s="1">
        <v>45717</v>
      </c>
      <c r="D824">
        <v>54</v>
      </c>
      <c r="E824" t="str">
        <f>IF(Table1[[#This Row],[Age]]&lt;=19,"Teenager",
 IF(Table1[[#This Row],[Age]]&lt;=29,"Young Adult",
 IF(Table1[[#This Row],[Age]]&lt;=39,"Adult",
 IF(Table1[[#This Row],[Age]]&lt;=54,"Middle-Aged Adult",
 IF(Table1[[#This Row],[Age]]&lt;=64,"Pre-Retirement",
 "Senior/Retiree")))))</f>
        <v>Middle-Aged Adult</v>
      </c>
      <c r="F824" t="s">
        <v>146</v>
      </c>
      <c r="G824" t="e">
        <f>VLOOKUP(Table1[[#This Row],[State]],#REF!,2,FALSE)</f>
        <v>#REF!</v>
      </c>
      <c r="H824" t="s">
        <v>41</v>
      </c>
      <c r="I824">
        <f>COUNTIF(A:A,Table1[[#This Row],[Customer ID]])</f>
        <v>3</v>
      </c>
      <c r="J824" t="str">
        <f>IF(Table1[[#This Row],[Device Count]]&gt;1,"Multiple Devices", "Single Device")</f>
        <v>Multiple Devices</v>
      </c>
      <c r="K824" t="s">
        <v>30</v>
      </c>
      <c r="L824" s="26">
        <v>1</v>
      </c>
      <c r="M824" t="s">
        <v>37</v>
      </c>
      <c r="N824">
        <v>58</v>
      </c>
      <c r="O8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24" t="s">
        <v>62</v>
      </c>
      <c r="Q824" s="2">
        <v>24000</v>
      </c>
      <c r="R824">
        <v>3</v>
      </c>
      <c r="S824" s="3">
        <v>72000</v>
      </c>
      <c r="T824" s="3">
        <f>SUMIF(A:A,Table1[[#This Row],[Customer ID]],S:S)</f>
        <v>535500</v>
      </c>
      <c r="U824" s="3" t="str" cm="1">
        <f t="array" ref="U824">_xlfn.SWITCH(TRUE,
Table1[[#This Row],[Total user revenue]]&gt;=1500000,"High-Premium",
Table1[[#This Row],[Total user revenue]]&gt;=500000,"Premium",
Table1[[#This Row],[Total user revenue]]&gt;=100000,"Standard",
"Basic")</f>
        <v>Premium</v>
      </c>
      <c r="V824" s="32">
        <f>SUMIF(A:A,Table1[[#This Row],[Customer ID]],W:W)</f>
        <v>275.52999999999997</v>
      </c>
      <c r="W824">
        <v>50.74</v>
      </c>
      <c r="X824" t="s">
        <v>39</v>
      </c>
      <c r="Y824" s="6">
        <f>COUNTIFS(Table1[MTN Device],Table1[[#This Row],[MTN Device]],Table1[Customer Churn Status],"Yes")/COUNTIF(Table1[MTN Device],Table1[[#This Row],[MTN Device]])</f>
        <v>0.26754385964912281</v>
      </c>
      <c r="Z824">
        <f>IF(Table1[[#This Row],[Customer Churn Status]]="Yes", 1, 0)</f>
        <v>0</v>
      </c>
      <c r="AA824" t="str">
        <f>IF(Table1[[#This Row],[Reasons for Churn]]= "No reason", "No Reason", "Churned")</f>
        <v>No Reason</v>
      </c>
      <c r="AB824" t="s">
        <v>1083</v>
      </c>
      <c r="AC824">
        <f t="shared" si="12"/>
        <v>75</v>
      </c>
    </row>
    <row r="825" spans="1:29" x14ac:dyDescent="0.25">
      <c r="A825" t="s">
        <v>921</v>
      </c>
      <c r="B825" t="s">
        <v>922</v>
      </c>
      <c r="C825" s="1">
        <v>45717</v>
      </c>
      <c r="D825">
        <v>54</v>
      </c>
      <c r="E825" t="str">
        <f>IF(Table1[[#This Row],[Age]]&lt;=19,"Teenager",
 IF(Table1[[#This Row],[Age]]&lt;=29,"Young Adult",
 IF(Table1[[#This Row],[Age]]&lt;=39,"Adult",
 IF(Table1[[#This Row],[Age]]&lt;=54,"Middle-Aged Adult",
 IF(Table1[[#This Row],[Age]]&lt;=64,"Pre-Retirement",
 "Senior/Retiree")))))</f>
        <v>Middle-Aged Adult</v>
      </c>
      <c r="F825" t="s">
        <v>146</v>
      </c>
      <c r="G825" t="e">
        <f>VLOOKUP(Table1[[#This Row],[State]],#REF!,2,FALSE)</f>
        <v>#REF!</v>
      </c>
      <c r="H825" t="s">
        <v>36</v>
      </c>
      <c r="I825">
        <f>COUNTIF(A:A,Table1[[#This Row],[Customer ID]])</f>
        <v>3</v>
      </c>
      <c r="J825" t="str">
        <f>IF(Table1[[#This Row],[Device Count]]&gt;1,"Multiple Devices", "Single Device")</f>
        <v>Multiple Devices</v>
      </c>
      <c r="K825" t="s">
        <v>30</v>
      </c>
      <c r="L825" s="26">
        <v>1</v>
      </c>
      <c r="M825" t="s">
        <v>37</v>
      </c>
      <c r="N825">
        <v>58</v>
      </c>
      <c r="O8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25" t="s">
        <v>71</v>
      </c>
      <c r="Q825" s="2">
        <v>14500</v>
      </c>
      <c r="R825">
        <v>11</v>
      </c>
      <c r="S825" s="3">
        <v>159500</v>
      </c>
      <c r="T825" s="3">
        <f>SUMIF(A:A,Table1[[#This Row],[Customer ID]],S:S)</f>
        <v>535500</v>
      </c>
      <c r="U825" s="3" t="str" cm="1">
        <f t="array" ref="U825">_xlfn.SWITCH(TRUE,
Table1[[#This Row],[Total user revenue]]&gt;=1500000,"High-Premium",
Table1[[#This Row],[Total user revenue]]&gt;=500000,"Premium",
Table1[[#This Row],[Total user revenue]]&gt;=100000,"Standard",
"Basic")</f>
        <v>Premium</v>
      </c>
      <c r="V825" s="32">
        <f>SUMIF(A:A,Table1[[#This Row],[Customer ID]],W:W)</f>
        <v>275.52999999999997</v>
      </c>
      <c r="W825">
        <v>120.16</v>
      </c>
      <c r="X825" t="s">
        <v>39</v>
      </c>
      <c r="Y825" s="6">
        <f>COUNTIFS(Table1[MTN Device],Table1[[#This Row],[MTN Device]],Table1[Customer Churn Status],"Yes")/COUNTIF(Table1[MTN Device],Table1[[#This Row],[MTN Device]])</f>
        <v>0.27947598253275108</v>
      </c>
      <c r="Z825">
        <f>IF(Table1[[#This Row],[Customer Churn Status]]="Yes", 1, 0)</f>
        <v>0</v>
      </c>
      <c r="AA825" t="str">
        <f>IF(Table1[[#This Row],[Reasons for Churn]]= "No reason", "No Reason", "Churned")</f>
        <v>No Reason</v>
      </c>
      <c r="AB825" t="s">
        <v>1083</v>
      </c>
      <c r="AC825">
        <f t="shared" si="12"/>
        <v>75</v>
      </c>
    </row>
    <row r="826" spans="1:29" x14ac:dyDescent="0.25">
      <c r="A826" t="s">
        <v>923</v>
      </c>
      <c r="B826" t="s">
        <v>924</v>
      </c>
      <c r="C826" s="1">
        <v>45689</v>
      </c>
      <c r="D826">
        <v>65</v>
      </c>
      <c r="E826" t="str">
        <f>IF(Table1[[#This Row],[Age]]&lt;=19,"Teenager",
 IF(Table1[[#This Row],[Age]]&lt;=29,"Young Adult",
 IF(Table1[[#This Row],[Age]]&lt;=39,"Adult",
 IF(Table1[[#This Row],[Age]]&lt;=54,"Middle-Aged Adult",
 IF(Table1[[#This Row],[Age]]&lt;=64,"Pre-Retirement",
 "Senior/Retiree")))))</f>
        <v>Senior/Retiree</v>
      </c>
      <c r="F826" t="s">
        <v>70</v>
      </c>
      <c r="G826" t="e">
        <f>VLOOKUP(Table1[[#This Row],[State]],#REF!,2,FALSE)</f>
        <v>#REF!</v>
      </c>
      <c r="H826" t="s">
        <v>29</v>
      </c>
      <c r="I826">
        <f>COUNTIF(A:A,Table1[[#This Row],[Customer ID]])</f>
        <v>2</v>
      </c>
      <c r="J826" t="str">
        <f>IF(Table1[[#This Row],[Device Count]]&gt;1,"Multiple Devices", "Single Device")</f>
        <v>Multiple Devices</v>
      </c>
      <c r="K826" t="s">
        <v>30</v>
      </c>
      <c r="L826" s="26">
        <v>1</v>
      </c>
      <c r="M826" t="s">
        <v>37</v>
      </c>
      <c r="N826">
        <v>14</v>
      </c>
      <c r="O8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26" t="s">
        <v>102</v>
      </c>
      <c r="Q826" s="2">
        <v>900</v>
      </c>
      <c r="R826">
        <v>12</v>
      </c>
      <c r="S826" s="3">
        <v>10800</v>
      </c>
      <c r="T826" s="3">
        <f>SUMIF(A:A,Table1[[#This Row],[Customer ID]],S:S)</f>
        <v>234800</v>
      </c>
      <c r="U826" s="3" t="str" cm="1">
        <f t="array" ref="U826">_xlfn.SWITCH(TRUE,
Table1[[#This Row],[Total user revenue]]&gt;=1500000,"High-Premium",
Table1[[#This Row],[Total user revenue]]&gt;=500000,"Premium",
Table1[[#This Row],[Total user revenue]]&gt;=100000,"Standard",
"Basic")</f>
        <v>Standard</v>
      </c>
      <c r="V826" s="32">
        <f>SUMIF(A:A,Table1[[#This Row],[Customer ID]],W:W)</f>
        <v>161.97</v>
      </c>
      <c r="W826">
        <v>98.33</v>
      </c>
      <c r="X826" t="s">
        <v>24</v>
      </c>
      <c r="Y826" s="6">
        <f>COUNTIFS(Table1[MTN Device],Table1[[#This Row],[MTN Device]],Table1[Customer Churn Status],"Yes")/COUNTIF(Table1[MTN Device],Table1[[#This Row],[MTN Device]])</f>
        <v>0.3122923588039867</v>
      </c>
      <c r="Z826">
        <f>IF(Table1[[#This Row],[Customer Churn Status]]="Yes", 1, 0)</f>
        <v>1</v>
      </c>
      <c r="AA826" t="str">
        <f>IF(Table1[[#This Row],[Reasons for Churn]]= "No reason", "No Reason", "Churned")</f>
        <v>Churned</v>
      </c>
      <c r="AB826" t="s">
        <v>96</v>
      </c>
      <c r="AC826">
        <f t="shared" si="12"/>
        <v>75</v>
      </c>
    </row>
    <row r="827" spans="1:29" x14ac:dyDescent="0.25">
      <c r="A827" t="s">
        <v>923</v>
      </c>
      <c r="B827" t="s">
        <v>924</v>
      </c>
      <c r="C827" s="1">
        <v>45689</v>
      </c>
      <c r="D827">
        <v>65</v>
      </c>
      <c r="E827" t="str">
        <f>IF(Table1[[#This Row],[Age]]&lt;=19,"Teenager",
 IF(Table1[[#This Row],[Age]]&lt;=29,"Young Adult",
 IF(Table1[[#This Row],[Age]]&lt;=39,"Adult",
 IF(Table1[[#This Row],[Age]]&lt;=54,"Middle-Aged Adult",
 IF(Table1[[#This Row],[Age]]&lt;=64,"Pre-Retirement",
 "Senior/Retiree")))))</f>
        <v>Senior/Retiree</v>
      </c>
      <c r="F827" t="s">
        <v>70</v>
      </c>
      <c r="G827" t="e">
        <f>VLOOKUP(Table1[[#This Row],[State]],#REF!,2,FALSE)</f>
        <v>#REF!</v>
      </c>
      <c r="H827" t="s">
        <v>20</v>
      </c>
      <c r="I827">
        <f>COUNTIF(A:A,Table1[[#This Row],[Customer ID]])</f>
        <v>2</v>
      </c>
      <c r="J827" t="str">
        <f>IF(Table1[[#This Row],[Device Count]]&gt;1,"Multiple Devices", "Single Device")</f>
        <v>Multiple Devices</v>
      </c>
      <c r="K827" t="s">
        <v>30</v>
      </c>
      <c r="L827" s="26">
        <v>1</v>
      </c>
      <c r="M827" t="s">
        <v>37</v>
      </c>
      <c r="N827">
        <v>14</v>
      </c>
      <c r="O8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27" t="s">
        <v>58</v>
      </c>
      <c r="Q827" s="2">
        <v>16000</v>
      </c>
      <c r="R827">
        <v>14</v>
      </c>
      <c r="S827" s="3">
        <v>224000</v>
      </c>
      <c r="T827" s="3">
        <f>SUMIF(A:A,Table1[[#This Row],[Customer ID]],S:S)</f>
        <v>234800</v>
      </c>
      <c r="U827" s="3" t="str" cm="1">
        <f t="array" ref="U827">_xlfn.SWITCH(TRUE,
Table1[[#This Row],[Total user revenue]]&gt;=1500000,"High-Premium",
Table1[[#This Row],[Total user revenue]]&gt;=500000,"Premium",
Table1[[#This Row],[Total user revenue]]&gt;=100000,"Standard",
"Basic")</f>
        <v>Standard</v>
      </c>
      <c r="V827" s="32">
        <f>SUMIF(A:A,Table1[[#This Row],[Customer ID]],W:W)</f>
        <v>161.97</v>
      </c>
      <c r="W827">
        <v>63.64</v>
      </c>
      <c r="X827" t="s">
        <v>24</v>
      </c>
      <c r="Y827" s="6">
        <f>COUNTIFS(Table1[MTN Device],Table1[[#This Row],[MTN Device]],Table1[Customer Churn Status],"Yes")/COUNTIF(Table1[MTN Device],Table1[[#This Row],[MTN Device]])</f>
        <v>0.30092592592592593</v>
      </c>
      <c r="Z827">
        <f>IF(Table1[[#This Row],[Customer Churn Status]]="Yes", 1, 0)</f>
        <v>1</v>
      </c>
      <c r="AA827" t="str">
        <f>IF(Table1[[#This Row],[Reasons for Churn]]= "No reason", "No Reason", "Churned")</f>
        <v>Churned</v>
      </c>
      <c r="AB827" t="s">
        <v>96</v>
      </c>
      <c r="AC827">
        <f t="shared" si="12"/>
        <v>75</v>
      </c>
    </row>
    <row r="828" spans="1:29" x14ac:dyDescent="0.25">
      <c r="A828" t="s">
        <v>925</v>
      </c>
      <c r="B828" t="s">
        <v>926</v>
      </c>
      <c r="C828" s="1">
        <v>45689</v>
      </c>
      <c r="D828">
        <v>47</v>
      </c>
      <c r="E828" t="str">
        <f>IF(Table1[[#This Row],[Age]]&lt;=19,"Teenager",
 IF(Table1[[#This Row],[Age]]&lt;=29,"Young Adult",
 IF(Table1[[#This Row],[Age]]&lt;=39,"Adult",
 IF(Table1[[#This Row],[Age]]&lt;=54,"Middle-Aged Adult",
 IF(Table1[[#This Row],[Age]]&lt;=64,"Pre-Retirement",
 "Senior/Retiree")))))</f>
        <v>Middle-Aged Adult</v>
      </c>
      <c r="F828" t="s">
        <v>192</v>
      </c>
      <c r="G828" t="e">
        <f>VLOOKUP(Table1[[#This Row],[State]],#REF!,2,FALSE)</f>
        <v>#REF!</v>
      </c>
      <c r="H828" t="s">
        <v>41</v>
      </c>
      <c r="I828">
        <f>COUNTIF(A:A,Table1[[#This Row],[Customer ID]])</f>
        <v>1</v>
      </c>
      <c r="J828" t="str">
        <f>IF(Table1[[#This Row],[Device Count]]&gt;1,"Multiple Devices", "Single Device")</f>
        <v>Single Device</v>
      </c>
      <c r="K828" t="s">
        <v>21</v>
      </c>
      <c r="L828" s="26">
        <v>3</v>
      </c>
      <c r="M828" t="s">
        <v>50</v>
      </c>
      <c r="N828">
        <v>24</v>
      </c>
      <c r="O8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28" t="s">
        <v>42</v>
      </c>
      <c r="Q828" s="2">
        <v>9000</v>
      </c>
      <c r="R828">
        <v>8</v>
      </c>
      <c r="S828" s="3">
        <v>72000</v>
      </c>
      <c r="T828" s="3">
        <f>SUMIF(A:A,Table1[[#This Row],[Customer ID]],S:S)</f>
        <v>72000</v>
      </c>
      <c r="U828" s="3" t="str" cm="1">
        <f t="array" ref="U828">_xlfn.SWITCH(TRUE,
Table1[[#This Row],[Total user revenue]]&gt;=1500000,"High-Premium",
Table1[[#This Row],[Total user revenue]]&gt;=500000,"Premium",
Table1[[#This Row],[Total user revenue]]&gt;=100000,"Standard",
"Basic")</f>
        <v>Basic</v>
      </c>
      <c r="V828" s="32">
        <f>SUMIF(A:A,Table1[[#This Row],[Customer ID]],W:W)</f>
        <v>138.29</v>
      </c>
      <c r="W828">
        <v>138.29</v>
      </c>
      <c r="X828" t="s">
        <v>39</v>
      </c>
      <c r="Y828" s="6">
        <f>COUNTIFS(Table1[MTN Device],Table1[[#This Row],[MTN Device]],Table1[Customer Churn Status],"Yes")/COUNTIF(Table1[MTN Device],Table1[[#This Row],[MTN Device]])</f>
        <v>0.26754385964912281</v>
      </c>
      <c r="Z828">
        <f>IF(Table1[[#This Row],[Customer Churn Status]]="Yes", 1, 0)</f>
        <v>0</v>
      </c>
      <c r="AA828" t="str">
        <f>IF(Table1[[#This Row],[Reasons for Churn]]= "No reason", "No Reason", "Churned")</f>
        <v>No Reason</v>
      </c>
      <c r="AB828" t="s">
        <v>1083</v>
      </c>
      <c r="AC828">
        <f t="shared" si="12"/>
        <v>35</v>
      </c>
    </row>
    <row r="829" spans="1:29" x14ac:dyDescent="0.25">
      <c r="A829" t="s">
        <v>927</v>
      </c>
      <c r="B829" t="s">
        <v>928</v>
      </c>
      <c r="C829" s="1">
        <v>45658</v>
      </c>
      <c r="D829">
        <v>65</v>
      </c>
      <c r="E829" t="str">
        <f>IF(Table1[[#This Row],[Age]]&lt;=19,"Teenager",
 IF(Table1[[#This Row],[Age]]&lt;=29,"Young Adult",
 IF(Table1[[#This Row],[Age]]&lt;=39,"Adult",
 IF(Table1[[#This Row],[Age]]&lt;=54,"Middle-Aged Adult",
 IF(Table1[[#This Row],[Age]]&lt;=64,"Pre-Retirement",
 "Senior/Retiree")))))</f>
        <v>Senior/Retiree</v>
      </c>
      <c r="F829" t="s">
        <v>149</v>
      </c>
      <c r="G829" t="e">
        <f>VLOOKUP(Table1[[#This Row],[State]],#REF!,2,FALSE)</f>
        <v>#REF!</v>
      </c>
      <c r="H829" t="s">
        <v>29</v>
      </c>
      <c r="I829">
        <f>COUNTIF(A:A,Table1[[#This Row],[Customer ID]])</f>
        <v>2</v>
      </c>
      <c r="J829" t="str">
        <f>IF(Table1[[#This Row],[Device Count]]&gt;1,"Multiple Devices", "Single Device")</f>
        <v>Multiple Devices</v>
      </c>
      <c r="K829" t="s">
        <v>30</v>
      </c>
      <c r="L829" s="26">
        <v>5</v>
      </c>
      <c r="M829" t="s">
        <v>55</v>
      </c>
      <c r="N829">
        <v>58</v>
      </c>
      <c r="O8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29" t="s">
        <v>87</v>
      </c>
      <c r="Q829" s="2">
        <v>7500</v>
      </c>
      <c r="R829">
        <v>9</v>
      </c>
      <c r="S829" s="3">
        <v>67500</v>
      </c>
      <c r="T829" s="3">
        <f>SUMIF(A:A,Table1[[#This Row],[Customer ID]],S:S)</f>
        <v>307500</v>
      </c>
      <c r="U829" s="3" t="str" cm="1">
        <f t="array" ref="U829">_xlfn.SWITCH(TRUE,
Table1[[#This Row],[Total user revenue]]&gt;=1500000,"High-Premium",
Table1[[#This Row],[Total user revenue]]&gt;=500000,"Premium",
Table1[[#This Row],[Total user revenue]]&gt;=100000,"Standard",
"Basic")</f>
        <v>Standard</v>
      </c>
      <c r="V829" s="32">
        <f>SUMIF(A:A,Table1[[#This Row],[Customer ID]],W:W)</f>
        <v>204.04</v>
      </c>
      <c r="W829">
        <v>185.54</v>
      </c>
      <c r="X829" t="s">
        <v>39</v>
      </c>
      <c r="Y829" s="6">
        <f>COUNTIFS(Table1[MTN Device],Table1[[#This Row],[MTN Device]],Table1[Customer Churn Status],"Yes")/COUNTIF(Table1[MTN Device],Table1[[#This Row],[MTN Device]])</f>
        <v>0.3122923588039867</v>
      </c>
      <c r="Z829">
        <f>IF(Table1[[#This Row],[Customer Churn Status]]="Yes", 1, 0)</f>
        <v>0</v>
      </c>
      <c r="AA829" t="str">
        <f>IF(Table1[[#This Row],[Reasons for Churn]]= "No reason", "No Reason", "Churned")</f>
        <v>No Reason</v>
      </c>
      <c r="AB829" t="s">
        <v>1083</v>
      </c>
      <c r="AC829">
        <f t="shared" si="12"/>
        <v>25</v>
      </c>
    </row>
    <row r="830" spans="1:29" x14ac:dyDescent="0.25">
      <c r="A830" t="s">
        <v>927</v>
      </c>
      <c r="B830" t="s">
        <v>928</v>
      </c>
      <c r="C830" s="1">
        <v>45658</v>
      </c>
      <c r="D830">
        <v>65</v>
      </c>
      <c r="E830" t="str">
        <f>IF(Table1[[#This Row],[Age]]&lt;=19,"Teenager",
 IF(Table1[[#This Row],[Age]]&lt;=29,"Young Adult",
 IF(Table1[[#This Row],[Age]]&lt;=39,"Adult",
 IF(Table1[[#This Row],[Age]]&lt;=54,"Middle-Aged Adult",
 IF(Table1[[#This Row],[Age]]&lt;=64,"Pre-Retirement",
 "Senior/Retiree")))))</f>
        <v>Senior/Retiree</v>
      </c>
      <c r="F830" t="s">
        <v>149</v>
      </c>
      <c r="G830" t="e">
        <f>VLOOKUP(Table1[[#This Row],[State]],#REF!,2,FALSE)</f>
        <v>#REF!</v>
      </c>
      <c r="H830" t="s">
        <v>41</v>
      </c>
      <c r="I830">
        <f>COUNTIF(A:A,Table1[[#This Row],[Customer ID]])</f>
        <v>2</v>
      </c>
      <c r="J830" t="str">
        <f>IF(Table1[[#This Row],[Device Count]]&gt;1,"Multiple Devices", "Single Device")</f>
        <v>Multiple Devices</v>
      </c>
      <c r="K830" t="s">
        <v>30</v>
      </c>
      <c r="L830" s="26">
        <v>5</v>
      </c>
      <c r="M830" t="s">
        <v>55</v>
      </c>
      <c r="N830">
        <v>58</v>
      </c>
      <c r="O8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30" t="s">
        <v>65</v>
      </c>
      <c r="Q830" s="2">
        <v>30000</v>
      </c>
      <c r="R830">
        <v>8</v>
      </c>
      <c r="S830" s="3">
        <v>240000</v>
      </c>
      <c r="T830" s="3">
        <f>SUMIF(A:A,Table1[[#This Row],[Customer ID]],S:S)</f>
        <v>307500</v>
      </c>
      <c r="U830" s="3" t="str" cm="1">
        <f t="array" ref="U830">_xlfn.SWITCH(TRUE,
Table1[[#This Row],[Total user revenue]]&gt;=1500000,"High-Premium",
Table1[[#This Row],[Total user revenue]]&gt;=500000,"Premium",
Table1[[#This Row],[Total user revenue]]&gt;=100000,"Standard",
"Basic")</f>
        <v>Standard</v>
      </c>
      <c r="V830" s="32">
        <f>SUMIF(A:A,Table1[[#This Row],[Customer ID]],W:W)</f>
        <v>204.04</v>
      </c>
      <c r="W830">
        <v>18.5</v>
      </c>
      <c r="X830" t="s">
        <v>39</v>
      </c>
      <c r="Y830" s="6">
        <f>COUNTIFS(Table1[MTN Device],Table1[[#This Row],[MTN Device]],Table1[Customer Churn Status],"Yes")/COUNTIF(Table1[MTN Device],Table1[[#This Row],[MTN Device]])</f>
        <v>0.26754385964912281</v>
      </c>
      <c r="Z830">
        <f>IF(Table1[[#This Row],[Customer Churn Status]]="Yes", 1, 0)</f>
        <v>0</v>
      </c>
      <c r="AA830" t="str">
        <f>IF(Table1[[#This Row],[Reasons for Churn]]= "No reason", "No Reason", "Churned")</f>
        <v>No Reason</v>
      </c>
      <c r="AB830" t="s">
        <v>1083</v>
      </c>
      <c r="AC830">
        <f t="shared" si="12"/>
        <v>25</v>
      </c>
    </row>
    <row r="831" spans="1:29" x14ac:dyDescent="0.25">
      <c r="A831" t="s">
        <v>929</v>
      </c>
      <c r="B831" t="s">
        <v>930</v>
      </c>
      <c r="C831" s="1">
        <v>45717</v>
      </c>
      <c r="D831">
        <v>42</v>
      </c>
      <c r="E831" t="str">
        <f>IF(Table1[[#This Row],[Age]]&lt;=19,"Teenager",
 IF(Table1[[#This Row],[Age]]&lt;=29,"Young Adult",
 IF(Table1[[#This Row],[Age]]&lt;=39,"Adult",
 IF(Table1[[#This Row],[Age]]&lt;=54,"Middle-Aged Adult",
 IF(Table1[[#This Row],[Age]]&lt;=64,"Pre-Retirement",
 "Senior/Retiree")))))</f>
        <v>Middle-Aged Adult</v>
      </c>
      <c r="F831" t="s">
        <v>28</v>
      </c>
      <c r="G831" t="e">
        <f>VLOOKUP(Table1[[#This Row],[State]],#REF!,2,FALSE)</f>
        <v>#REF!</v>
      </c>
      <c r="H831" t="s">
        <v>41</v>
      </c>
      <c r="I831">
        <f>COUNTIF(A:A,Table1[[#This Row],[Customer ID]])</f>
        <v>2</v>
      </c>
      <c r="J831" t="str">
        <f>IF(Table1[[#This Row],[Device Count]]&gt;1,"Multiple Devices", "Single Device")</f>
        <v>Multiple Devices</v>
      </c>
      <c r="K831" t="s">
        <v>30</v>
      </c>
      <c r="L831" s="26">
        <v>4</v>
      </c>
      <c r="M831" t="s">
        <v>114</v>
      </c>
      <c r="N831">
        <v>41</v>
      </c>
      <c r="O8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31" t="s">
        <v>71</v>
      </c>
      <c r="Q831" s="2">
        <v>14500</v>
      </c>
      <c r="R831">
        <v>11</v>
      </c>
      <c r="S831" s="3">
        <v>159500</v>
      </c>
      <c r="T831" s="3">
        <f>SUMIF(A:A,Table1[[#This Row],[Customer ID]],S:S)</f>
        <v>299500</v>
      </c>
      <c r="U831" s="3" t="str" cm="1">
        <f t="array" ref="U831">_xlfn.SWITCH(TRUE,
Table1[[#This Row],[Total user revenue]]&gt;=1500000,"High-Premium",
Table1[[#This Row],[Total user revenue]]&gt;=500000,"Premium",
Table1[[#This Row],[Total user revenue]]&gt;=100000,"Standard",
"Basic")</f>
        <v>Standard</v>
      </c>
      <c r="V831" s="32">
        <f>SUMIF(A:A,Table1[[#This Row],[Customer ID]],W:W)</f>
        <v>322.93</v>
      </c>
      <c r="W831">
        <v>147.52000000000001</v>
      </c>
      <c r="X831" t="s">
        <v>39</v>
      </c>
      <c r="Y831" s="6">
        <f>COUNTIFS(Table1[MTN Device],Table1[[#This Row],[MTN Device]],Table1[Customer Churn Status],"Yes")/COUNTIF(Table1[MTN Device],Table1[[#This Row],[MTN Device]])</f>
        <v>0.26754385964912281</v>
      </c>
      <c r="Z831">
        <f>IF(Table1[[#This Row],[Customer Churn Status]]="Yes", 1, 0)</f>
        <v>0</v>
      </c>
      <c r="AA831" t="str">
        <f>IF(Table1[[#This Row],[Reasons for Churn]]= "No reason", "No Reason", "Churned")</f>
        <v>No Reason</v>
      </c>
      <c r="AB831" t="s">
        <v>1083</v>
      </c>
      <c r="AC831">
        <f t="shared" si="12"/>
        <v>30</v>
      </c>
    </row>
    <row r="832" spans="1:29" x14ac:dyDescent="0.25">
      <c r="A832" t="s">
        <v>929</v>
      </c>
      <c r="B832" t="s">
        <v>930</v>
      </c>
      <c r="C832" s="1">
        <v>45717</v>
      </c>
      <c r="D832">
        <v>42</v>
      </c>
      <c r="E832" t="str">
        <f>IF(Table1[[#This Row],[Age]]&lt;=19,"Teenager",
 IF(Table1[[#This Row],[Age]]&lt;=29,"Young Adult",
 IF(Table1[[#This Row],[Age]]&lt;=39,"Adult",
 IF(Table1[[#This Row],[Age]]&lt;=54,"Middle-Aged Adult",
 IF(Table1[[#This Row],[Age]]&lt;=64,"Pre-Retirement",
 "Senior/Retiree")))))</f>
        <v>Middle-Aged Adult</v>
      </c>
      <c r="F832" t="s">
        <v>28</v>
      </c>
      <c r="G832" t="e">
        <f>VLOOKUP(Table1[[#This Row],[State]],#REF!,2,FALSE)</f>
        <v>#REF!</v>
      </c>
      <c r="H832" t="s">
        <v>20</v>
      </c>
      <c r="I832">
        <f>COUNTIF(A:A,Table1[[#This Row],[Customer ID]])</f>
        <v>2</v>
      </c>
      <c r="J832" t="str">
        <f>IF(Table1[[#This Row],[Device Count]]&gt;1,"Multiple Devices", "Single Device")</f>
        <v>Multiple Devices</v>
      </c>
      <c r="K832" t="s">
        <v>30</v>
      </c>
      <c r="L832" s="26">
        <v>4</v>
      </c>
      <c r="M832" t="s">
        <v>114</v>
      </c>
      <c r="N832">
        <v>41</v>
      </c>
      <c r="O8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32" t="s">
        <v>23</v>
      </c>
      <c r="Q832" s="2">
        <v>35000</v>
      </c>
      <c r="R832">
        <v>4</v>
      </c>
      <c r="S832" s="3">
        <v>140000</v>
      </c>
      <c r="T832" s="3">
        <f>SUMIF(A:A,Table1[[#This Row],[Customer ID]],S:S)</f>
        <v>299500</v>
      </c>
      <c r="U832" s="3" t="str" cm="1">
        <f t="array" ref="U832">_xlfn.SWITCH(TRUE,
Table1[[#This Row],[Total user revenue]]&gt;=1500000,"High-Premium",
Table1[[#This Row],[Total user revenue]]&gt;=500000,"Premium",
Table1[[#This Row],[Total user revenue]]&gt;=100000,"Standard",
"Basic")</f>
        <v>Standard</v>
      </c>
      <c r="V832" s="32">
        <f>SUMIF(A:A,Table1[[#This Row],[Customer ID]],W:W)</f>
        <v>322.93</v>
      </c>
      <c r="W832">
        <v>175.41</v>
      </c>
      <c r="X832" t="s">
        <v>39</v>
      </c>
      <c r="Y832" s="6">
        <f>COUNTIFS(Table1[MTN Device],Table1[[#This Row],[MTN Device]],Table1[Customer Churn Status],"Yes")/COUNTIF(Table1[MTN Device],Table1[[#This Row],[MTN Device]])</f>
        <v>0.30092592592592593</v>
      </c>
      <c r="Z832">
        <f>IF(Table1[[#This Row],[Customer Churn Status]]="Yes", 1, 0)</f>
        <v>0</v>
      </c>
      <c r="AA832" t="str">
        <f>IF(Table1[[#This Row],[Reasons for Churn]]= "No reason", "No Reason", "Churned")</f>
        <v>No Reason</v>
      </c>
      <c r="AB832" t="s">
        <v>1083</v>
      </c>
      <c r="AC832">
        <f t="shared" si="12"/>
        <v>30</v>
      </c>
    </row>
    <row r="833" spans="1:29" x14ac:dyDescent="0.25">
      <c r="A833" t="s">
        <v>931</v>
      </c>
      <c r="B833" t="s">
        <v>932</v>
      </c>
      <c r="C833" s="1">
        <v>45689</v>
      </c>
      <c r="D833">
        <v>49</v>
      </c>
      <c r="E833" t="str">
        <f>IF(Table1[[#This Row],[Age]]&lt;=19,"Teenager",
 IF(Table1[[#This Row],[Age]]&lt;=29,"Young Adult",
 IF(Table1[[#This Row],[Age]]&lt;=39,"Adult",
 IF(Table1[[#This Row],[Age]]&lt;=54,"Middle-Aged Adult",
 IF(Table1[[#This Row],[Age]]&lt;=64,"Pre-Retirement",
 "Senior/Retiree")))))</f>
        <v>Middle-Aged Adult</v>
      </c>
      <c r="F833" t="s">
        <v>189</v>
      </c>
      <c r="G833" t="e">
        <f>VLOOKUP(Table1[[#This Row],[State]],#REF!,2,FALSE)</f>
        <v>#REF!</v>
      </c>
      <c r="H833" t="s">
        <v>36</v>
      </c>
      <c r="I833">
        <f>COUNTIF(A:A,Table1[[#This Row],[Customer ID]])</f>
        <v>3</v>
      </c>
      <c r="J833" t="str">
        <f>IF(Table1[[#This Row],[Device Count]]&gt;1,"Multiple Devices", "Single Device")</f>
        <v>Multiple Devices</v>
      </c>
      <c r="K833" t="s">
        <v>21</v>
      </c>
      <c r="L833" s="26">
        <v>5</v>
      </c>
      <c r="M833" t="s">
        <v>55</v>
      </c>
      <c r="N833">
        <v>23</v>
      </c>
      <c r="O8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33" t="s">
        <v>42</v>
      </c>
      <c r="Q833" s="2">
        <v>9000</v>
      </c>
      <c r="R833">
        <v>6</v>
      </c>
      <c r="S833" s="3">
        <v>54000</v>
      </c>
      <c r="T833" s="3">
        <f>SUMIF(A:A,Table1[[#This Row],[Customer ID]],S:S)</f>
        <v>319000</v>
      </c>
      <c r="U833" s="3" t="str" cm="1">
        <f t="array" ref="U833">_xlfn.SWITCH(TRUE,
Table1[[#This Row],[Total user revenue]]&gt;=1500000,"High-Premium",
Table1[[#This Row],[Total user revenue]]&gt;=500000,"Premium",
Table1[[#This Row],[Total user revenue]]&gt;=100000,"Standard",
"Basic")</f>
        <v>Standard</v>
      </c>
      <c r="V833" s="32">
        <f>SUMIF(A:A,Table1[[#This Row],[Customer ID]],W:W)</f>
        <v>367.19</v>
      </c>
      <c r="W833">
        <v>128.44999999999999</v>
      </c>
      <c r="X833" t="s">
        <v>39</v>
      </c>
      <c r="Y833" s="6">
        <f>COUNTIFS(Table1[MTN Device],Table1[[#This Row],[MTN Device]],Table1[Customer Churn Status],"Yes")/COUNTIF(Table1[MTN Device],Table1[[#This Row],[MTN Device]])</f>
        <v>0.27947598253275108</v>
      </c>
      <c r="Z833">
        <f>IF(Table1[[#This Row],[Customer Churn Status]]="Yes", 1, 0)</f>
        <v>0</v>
      </c>
      <c r="AA833" t="str">
        <f>IF(Table1[[#This Row],[Reasons for Churn]]= "No reason", "No Reason", "Churned")</f>
        <v>No Reason</v>
      </c>
      <c r="AB833" t="s">
        <v>1083</v>
      </c>
      <c r="AC833">
        <f t="shared" si="12"/>
        <v>35</v>
      </c>
    </row>
    <row r="834" spans="1:29" x14ac:dyDescent="0.25">
      <c r="A834" t="s">
        <v>931</v>
      </c>
      <c r="B834" t="s">
        <v>932</v>
      </c>
      <c r="C834" s="1">
        <v>45689</v>
      </c>
      <c r="D834">
        <v>49</v>
      </c>
      <c r="E834" t="str">
        <f>IF(Table1[[#This Row],[Age]]&lt;=19,"Teenager",
 IF(Table1[[#This Row],[Age]]&lt;=29,"Young Adult",
 IF(Table1[[#This Row],[Age]]&lt;=39,"Adult",
 IF(Table1[[#This Row],[Age]]&lt;=54,"Middle-Aged Adult",
 IF(Table1[[#This Row],[Age]]&lt;=64,"Pre-Retirement",
 "Senior/Retiree")))))</f>
        <v>Middle-Aged Adult</v>
      </c>
      <c r="F834" t="s">
        <v>189</v>
      </c>
      <c r="G834" t="e">
        <f>VLOOKUP(Table1[[#This Row],[State]],#REF!,2,FALSE)</f>
        <v>#REF!</v>
      </c>
      <c r="H834" t="s">
        <v>20</v>
      </c>
      <c r="I834">
        <f>COUNTIF(A:A,Table1[[#This Row],[Customer ID]])</f>
        <v>3</v>
      </c>
      <c r="J834" t="str">
        <f>IF(Table1[[#This Row],[Device Count]]&gt;1,"Multiple Devices", "Single Device")</f>
        <v>Multiple Devices</v>
      </c>
      <c r="K834" t="s">
        <v>21</v>
      </c>
      <c r="L834" s="26">
        <v>5</v>
      </c>
      <c r="M834" t="s">
        <v>55</v>
      </c>
      <c r="N834">
        <v>23</v>
      </c>
      <c r="O8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34" t="s">
        <v>23</v>
      </c>
      <c r="Q834" s="2">
        <v>35000</v>
      </c>
      <c r="R834">
        <v>5</v>
      </c>
      <c r="S834" s="3">
        <v>175000</v>
      </c>
      <c r="T834" s="3">
        <f>SUMIF(A:A,Table1[[#This Row],[Customer ID]],S:S)</f>
        <v>319000</v>
      </c>
      <c r="U834" s="3" t="str" cm="1">
        <f t="array" ref="U834">_xlfn.SWITCH(TRUE,
Table1[[#This Row],[Total user revenue]]&gt;=1500000,"High-Premium",
Table1[[#This Row],[Total user revenue]]&gt;=500000,"Premium",
Table1[[#This Row],[Total user revenue]]&gt;=100000,"Standard",
"Basic")</f>
        <v>Standard</v>
      </c>
      <c r="V834" s="32">
        <f>SUMIF(A:A,Table1[[#This Row],[Customer ID]],W:W)</f>
        <v>367.19</v>
      </c>
      <c r="W834">
        <v>158.31</v>
      </c>
      <c r="X834" t="s">
        <v>39</v>
      </c>
      <c r="Y834" s="6">
        <f>COUNTIFS(Table1[MTN Device],Table1[[#This Row],[MTN Device]],Table1[Customer Churn Status],"Yes")/COUNTIF(Table1[MTN Device],Table1[[#This Row],[MTN Device]])</f>
        <v>0.30092592592592593</v>
      </c>
      <c r="Z834">
        <f>IF(Table1[[#This Row],[Customer Churn Status]]="Yes", 1, 0)</f>
        <v>0</v>
      </c>
      <c r="AA834" t="str">
        <f>IF(Table1[[#This Row],[Reasons for Churn]]= "No reason", "No Reason", "Churned")</f>
        <v>No Reason</v>
      </c>
      <c r="AB834" t="s">
        <v>1083</v>
      </c>
      <c r="AC834">
        <f t="shared" ref="AC834:AC897" si="13">IF(L834=1,50,IF(L834=2,40,IF(L834=3,20,IF(L834=4,10,IF(L834=5,5,0)))))
+ IF(N834&lt;=3,30,IF(N834&lt;=12,20,IF(N834&lt;=24,10,5)))
+ IF(I834&gt;=3,10,5)
+ IF(V834&gt;150,10,0)</f>
        <v>35</v>
      </c>
    </row>
    <row r="835" spans="1:29" x14ac:dyDescent="0.25">
      <c r="A835" t="s">
        <v>931</v>
      </c>
      <c r="B835" t="s">
        <v>932</v>
      </c>
      <c r="C835" s="1">
        <v>45689</v>
      </c>
      <c r="D835">
        <v>49</v>
      </c>
      <c r="E835" t="str">
        <f>IF(Table1[[#This Row],[Age]]&lt;=19,"Teenager",
 IF(Table1[[#This Row],[Age]]&lt;=29,"Young Adult",
 IF(Table1[[#This Row],[Age]]&lt;=39,"Adult",
 IF(Table1[[#This Row],[Age]]&lt;=54,"Middle-Aged Adult",
 IF(Table1[[#This Row],[Age]]&lt;=64,"Pre-Retirement",
 "Senior/Retiree")))))</f>
        <v>Middle-Aged Adult</v>
      </c>
      <c r="F835" t="s">
        <v>189</v>
      </c>
      <c r="G835" t="e">
        <f>VLOOKUP(Table1[[#This Row],[State]],#REF!,2,FALSE)</f>
        <v>#REF!</v>
      </c>
      <c r="H835" t="s">
        <v>41</v>
      </c>
      <c r="I835">
        <f>COUNTIF(A:A,Table1[[#This Row],[Customer ID]])</f>
        <v>3</v>
      </c>
      <c r="J835" t="str">
        <f>IF(Table1[[#This Row],[Device Count]]&gt;1,"Multiple Devices", "Single Device")</f>
        <v>Multiple Devices</v>
      </c>
      <c r="K835" t="s">
        <v>21</v>
      </c>
      <c r="L835" s="26">
        <v>5</v>
      </c>
      <c r="M835" t="s">
        <v>55</v>
      </c>
      <c r="N835">
        <v>23</v>
      </c>
      <c r="O8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35" t="s">
        <v>42</v>
      </c>
      <c r="Q835" s="2">
        <v>9000</v>
      </c>
      <c r="R835">
        <v>10</v>
      </c>
      <c r="S835" s="3">
        <v>90000</v>
      </c>
      <c r="T835" s="3">
        <f>SUMIF(A:A,Table1[[#This Row],[Customer ID]],S:S)</f>
        <v>319000</v>
      </c>
      <c r="U835" s="3" t="str" cm="1">
        <f t="array" ref="U835">_xlfn.SWITCH(TRUE,
Table1[[#This Row],[Total user revenue]]&gt;=1500000,"High-Premium",
Table1[[#This Row],[Total user revenue]]&gt;=500000,"Premium",
Table1[[#This Row],[Total user revenue]]&gt;=100000,"Standard",
"Basic")</f>
        <v>Standard</v>
      </c>
      <c r="V835" s="32">
        <f>SUMIF(A:A,Table1[[#This Row],[Customer ID]],W:W)</f>
        <v>367.19</v>
      </c>
      <c r="W835">
        <v>80.430000000000007</v>
      </c>
      <c r="X835" t="s">
        <v>39</v>
      </c>
      <c r="Y835" s="6">
        <f>COUNTIFS(Table1[MTN Device],Table1[[#This Row],[MTN Device]],Table1[Customer Churn Status],"Yes")/COUNTIF(Table1[MTN Device],Table1[[#This Row],[MTN Device]])</f>
        <v>0.26754385964912281</v>
      </c>
      <c r="Z835">
        <f>IF(Table1[[#This Row],[Customer Churn Status]]="Yes", 1, 0)</f>
        <v>0</v>
      </c>
      <c r="AA835" t="str">
        <f>IF(Table1[[#This Row],[Reasons for Churn]]= "No reason", "No Reason", "Churned")</f>
        <v>No Reason</v>
      </c>
      <c r="AB835" t="s">
        <v>1083</v>
      </c>
      <c r="AC835">
        <f t="shared" si="13"/>
        <v>35</v>
      </c>
    </row>
    <row r="836" spans="1:29" x14ac:dyDescent="0.25">
      <c r="A836" t="s">
        <v>933</v>
      </c>
      <c r="B836" t="s">
        <v>934</v>
      </c>
      <c r="C836" s="1">
        <v>45689</v>
      </c>
      <c r="D836">
        <v>26</v>
      </c>
      <c r="E836" t="str">
        <f>IF(Table1[[#This Row],[Age]]&lt;=19,"Teenager",
 IF(Table1[[#This Row],[Age]]&lt;=29,"Young Adult",
 IF(Table1[[#This Row],[Age]]&lt;=39,"Adult",
 IF(Table1[[#This Row],[Age]]&lt;=54,"Middle-Aged Adult",
 IF(Table1[[#This Row],[Age]]&lt;=64,"Pre-Retirement",
 "Senior/Retiree")))))</f>
        <v>Young Adult</v>
      </c>
      <c r="F836" t="s">
        <v>176</v>
      </c>
      <c r="G836" t="e">
        <f>VLOOKUP(Table1[[#This Row],[State]],#REF!,2,FALSE)</f>
        <v>#REF!</v>
      </c>
      <c r="H836" t="s">
        <v>29</v>
      </c>
      <c r="I836">
        <f>COUNTIF(A:A,Table1[[#This Row],[Customer ID]])</f>
        <v>2</v>
      </c>
      <c r="J836" t="str">
        <f>IF(Table1[[#This Row],[Device Count]]&gt;1,"Multiple Devices", "Single Device")</f>
        <v>Multiple Devices</v>
      </c>
      <c r="K836" t="s">
        <v>21</v>
      </c>
      <c r="L836" s="26">
        <v>5</v>
      </c>
      <c r="M836" t="s">
        <v>55</v>
      </c>
      <c r="N836">
        <v>16</v>
      </c>
      <c r="O8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36" t="s">
        <v>164</v>
      </c>
      <c r="Q836" s="2">
        <v>600</v>
      </c>
      <c r="R836">
        <v>19</v>
      </c>
      <c r="S836" s="3">
        <v>11400</v>
      </c>
      <c r="T836" s="3">
        <f>SUMIF(A:A,Table1[[#This Row],[Customer ID]],S:S)</f>
        <v>74400</v>
      </c>
      <c r="U836" s="3" t="str" cm="1">
        <f t="array" ref="U836">_xlfn.SWITCH(TRUE,
Table1[[#This Row],[Total user revenue]]&gt;=1500000,"High-Premium",
Table1[[#This Row],[Total user revenue]]&gt;=500000,"Premium",
Table1[[#This Row],[Total user revenue]]&gt;=100000,"Standard",
"Basic")</f>
        <v>Basic</v>
      </c>
      <c r="V836" s="32">
        <f>SUMIF(A:A,Table1[[#This Row],[Customer ID]],W:W)</f>
        <v>212.51999999999998</v>
      </c>
      <c r="W836">
        <v>52.51</v>
      </c>
      <c r="X836" t="s">
        <v>39</v>
      </c>
      <c r="Y836" s="6">
        <f>COUNTIFS(Table1[MTN Device],Table1[[#This Row],[MTN Device]],Table1[Customer Churn Status],"Yes")/COUNTIF(Table1[MTN Device],Table1[[#This Row],[MTN Device]])</f>
        <v>0.3122923588039867</v>
      </c>
      <c r="Z836">
        <f>IF(Table1[[#This Row],[Customer Churn Status]]="Yes", 1, 0)</f>
        <v>0</v>
      </c>
      <c r="AA836" t="str">
        <f>IF(Table1[[#This Row],[Reasons for Churn]]= "No reason", "No Reason", "Churned")</f>
        <v>No Reason</v>
      </c>
      <c r="AB836" t="s">
        <v>1083</v>
      </c>
      <c r="AC836">
        <f t="shared" si="13"/>
        <v>30</v>
      </c>
    </row>
    <row r="837" spans="1:29" x14ac:dyDescent="0.25">
      <c r="A837" t="s">
        <v>933</v>
      </c>
      <c r="B837" t="s">
        <v>934</v>
      </c>
      <c r="C837" s="1">
        <v>45689</v>
      </c>
      <c r="D837">
        <v>26</v>
      </c>
      <c r="E837" t="str">
        <f>IF(Table1[[#This Row],[Age]]&lt;=19,"Teenager",
 IF(Table1[[#This Row],[Age]]&lt;=29,"Young Adult",
 IF(Table1[[#This Row],[Age]]&lt;=39,"Adult",
 IF(Table1[[#This Row],[Age]]&lt;=54,"Middle-Aged Adult",
 IF(Table1[[#This Row],[Age]]&lt;=64,"Pre-Retirement",
 "Senior/Retiree")))))</f>
        <v>Young Adult</v>
      </c>
      <c r="F837" t="s">
        <v>176</v>
      </c>
      <c r="G837" t="e">
        <f>VLOOKUP(Table1[[#This Row],[State]],#REF!,2,FALSE)</f>
        <v>#REF!</v>
      </c>
      <c r="H837" t="s">
        <v>20</v>
      </c>
      <c r="I837">
        <f>COUNTIF(A:A,Table1[[#This Row],[Customer ID]])</f>
        <v>2</v>
      </c>
      <c r="J837" t="str">
        <f>IF(Table1[[#This Row],[Device Count]]&gt;1,"Multiple Devices", "Single Device")</f>
        <v>Multiple Devices</v>
      </c>
      <c r="K837" t="s">
        <v>21</v>
      </c>
      <c r="L837" s="26">
        <v>5</v>
      </c>
      <c r="M837" t="s">
        <v>55</v>
      </c>
      <c r="N837">
        <v>16</v>
      </c>
      <c r="O8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37" t="s">
        <v>51</v>
      </c>
      <c r="Q837" s="2">
        <v>9000</v>
      </c>
      <c r="R837">
        <v>7</v>
      </c>
      <c r="S837" s="3">
        <v>63000</v>
      </c>
      <c r="T837" s="3">
        <f>SUMIF(A:A,Table1[[#This Row],[Customer ID]],S:S)</f>
        <v>74400</v>
      </c>
      <c r="U837" s="3" t="str" cm="1">
        <f t="array" ref="U837">_xlfn.SWITCH(TRUE,
Table1[[#This Row],[Total user revenue]]&gt;=1500000,"High-Premium",
Table1[[#This Row],[Total user revenue]]&gt;=500000,"Premium",
Table1[[#This Row],[Total user revenue]]&gt;=100000,"Standard",
"Basic")</f>
        <v>Basic</v>
      </c>
      <c r="V837" s="32">
        <f>SUMIF(A:A,Table1[[#This Row],[Customer ID]],W:W)</f>
        <v>212.51999999999998</v>
      </c>
      <c r="W837">
        <v>160.01</v>
      </c>
      <c r="X837" t="s">
        <v>39</v>
      </c>
      <c r="Y837" s="6">
        <f>COUNTIFS(Table1[MTN Device],Table1[[#This Row],[MTN Device]],Table1[Customer Churn Status],"Yes")/COUNTIF(Table1[MTN Device],Table1[[#This Row],[MTN Device]])</f>
        <v>0.30092592592592593</v>
      </c>
      <c r="Z837">
        <f>IF(Table1[[#This Row],[Customer Churn Status]]="Yes", 1, 0)</f>
        <v>0</v>
      </c>
      <c r="AA837" t="str">
        <f>IF(Table1[[#This Row],[Reasons for Churn]]= "No reason", "No Reason", "Churned")</f>
        <v>No Reason</v>
      </c>
      <c r="AB837" t="s">
        <v>1083</v>
      </c>
      <c r="AC837">
        <f t="shared" si="13"/>
        <v>30</v>
      </c>
    </row>
    <row r="838" spans="1:29" x14ac:dyDescent="0.25">
      <c r="A838" t="s">
        <v>935</v>
      </c>
      <c r="B838" t="s">
        <v>936</v>
      </c>
      <c r="C838" s="1">
        <v>45689</v>
      </c>
      <c r="D838">
        <v>69</v>
      </c>
      <c r="E838" t="str">
        <f>IF(Table1[[#This Row],[Age]]&lt;=19,"Teenager",
 IF(Table1[[#This Row],[Age]]&lt;=29,"Young Adult",
 IF(Table1[[#This Row],[Age]]&lt;=39,"Adult",
 IF(Table1[[#This Row],[Age]]&lt;=54,"Middle-Aged Adult",
 IF(Table1[[#This Row],[Age]]&lt;=64,"Pre-Retirement",
 "Senior/Retiree")))))</f>
        <v>Senior/Retiree</v>
      </c>
      <c r="F838" t="s">
        <v>45</v>
      </c>
      <c r="G838" t="e">
        <f>VLOOKUP(Table1[[#This Row],[State]],#REF!,2,FALSE)</f>
        <v>#REF!</v>
      </c>
      <c r="H838" t="s">
        <v>20</v>
      </c>
      <c r="I838">
        <f>COUNTIF(A:A,Table1[[#This Row],[Customer ID]])</f>
        <v>3</v>
      </c>
      <c r="J838" t="str">
        <f>IF(Table1[[#This Row],[Device Count]]&gt;1,"Multiple Devices", "Single Device")</f>
        <v>Multiple Devices</v>
      </c>
      <c r="K838" t="s">
        <v>21</v>
      </c>
      <c r="L838" s="26">
        <v>5</v>
      </c>
      <c r="M838" t="s">
        <v>55</v>
      </c>
      <c r="N838">
        <v>26</v>
      </c>
      <c r="O8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38" t="s">
        <v>46</v>
      </c>
      <c r="Q838" s="2">
        <v>4500</v>
      </c>
      <c r="R838">
        <v>6</v>
      </c>
      <c r="S838" s="3">
        <v>27000</v>
      </c>
      <c r="T838" s="3">
        <f>SUMIF(A:A,Table1[[#This Row],[Customer ID]],S:S)</f>
        <v>159000</v>
      </c>
      <c r="U838" s="3" t="str" cm="1">
        <f t="array" ref="U838">_xlfn.SWITCH(TRUE,
Table1[[#This Row],[Total user revenue]]&gt;=1500000,"High-Premium",
Table1[[#This Row],[Total user revenue]]&gt;=500000,"Premium",
Table1[[#This Row],[Total user revenue]]&gt;=100000,"Standard",
"Basic")</f>
        <v>Standard</v>
      </c>
      <c r="V838" s="32">
        <f>SUMIF(A:A,Table1[[#This Row],[Customer ID]],W:W)</f>
        <v>163.52000000000001</v>
      </c>
      <c r="W838">
        <v>52.73</v>
      </c>
      <c r="X838" t="s">
        <v>24</v>
      </c>
      <c r="Y838" s="6">
        <f>COUNTIFS(Table1[MTN Device],Table1[[#This Row],[MTN Device]],Table1[Customer Churn Status],"Yes")/COUNTIF(Table1[MTN Device],Table1[[#This Row],[MTN Device]])</f>
        <v>0.30092592592592593</v>
      </c>
      <c r="Z838">
        <f>IF(Table1[[#This Row],[Customer Churn Status]]="Yes", 1, 0)</f>
        <v>1</v>
      </c>
      <c r="AA838" t="str">
        <f>IF(Table1[[#This Row],[Reasons for Churn]]= "No reason", "No Reason", "Churned")</f>
        <v>Churned</v>
      </c>
      <c r="AB838" t="s">
        <v>76</v>
      </c>
      <c r="AC838">
        <f t="shared" si="13"/>
        <v>30</v>
      </c>
    </row>
    <row r="839" spans="1:29" x14ac:dyDescent="0.25">
      <c r="A839" t="s">
        <v>935</v>
      </c>
      <c r="B839" t="s">
        <v>936</v>
      </c>
      <c r="C839" s="1">
        <v>45689</v>
      </c>
      <c r="D839">
        <v>69</v>
      </c>
      <c r="E839" t="str">
        <f>IF(Table1[[#This Row],[Age]]&lt;=19,"Teenager",
 IF(Table1[[#This Row],[Age]]&lt;=29,"Young Adult",
 IF(Table1[[#This Row],[Age]]&lt;=39,"Adult",
 IF(Table1[[#This Row],[Age]]&lt;=54,"Middle-Aged Adult",
 IF(Table1[[#This Row],[Age]]&lt;=64,"Pre-Retirement",
 "Senior/Retiree")))))</f>
        <v>Senior/Retiree</v>
      </c>
      <c r="F839" t="s">
        <v>45</v>
      </c>
      <c r="G839" t="e">
        <f>VLOOKUP(Table1[[#This Row],[State]],#REF!,2,FALSE)</f>
        <v>#REF!</v>
      </c>
      <c r="H839" t="s">
        <v>41</v>
      </c>
      <c r="I839">
        <f>COUNTIF(A:A,Table1[[#This Row],[Customer ID]])</f>
        <v>3</v>
      </c>
      <c r="J839" t="str">
        <f>IF(Table1[[#This Row],[Device Count]]&gt;1,"Multiple Devices", "Single Device")</f>
        <v>Multiple Devices</v>
      </c>
      <c r="K839" t="s">
        <v>21</v>
      </c>
      <c r="L839" s="26">
        <v>5</v>
      </c>
      <c r="M839" t="s">
        <v>55</v>
      </c>
      <c r="N839">
        <v>26</v>
      </c>
      <c r="O8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39" t="s">
        <v>42</v>
      </c>
      <c r="Q839" s="2">
        <v>9000</v>
      </c>
      <c r="R839">
        <v>14</v>
      </c>
      <c r="S839" s="3">
        <v>126000</v>
      </c>
      <c r="T839" s="3">
        <f>SUMIF(A:A,Table1[[#This Row],[Customer ID]],S:S)</f>
        <v>159000</v>
      </c>
      <c r="U839" s="3" t="str" cm="1">
        <f t="array" ref="U839">_xlfn.SWITCH(TRUE,
Table1[[#This Row],[Total user revenue]]&gt;=1500000,"High-Premium",
Table1[[#This Row],[Total user revenue]]&gt;=500000,"Premium",
Table1[[#This Row],[Total user revenue]]&gt;=100000,"Standard",
"Basic")</f>
        <v>Standard</v>
      </c>
      <c r="V839" s="32">
        <f>SUMIF(A:A,Table1[[#This Row],[Customer ID]],W:W)</f>
        <v>163.52000000000001</v>
      </c>
      <c r="W839">
        <v>80.510000000000005</v>
      </c>
      <c r="X839" t="s">
        <v>24</v>
      </c>
      <c r="Y839" s="6">
        <f>COUNTIFS(Table1[MTN Device],Table1[[#This Row],[MTN Device]],Table1[Customer Churn Status],"Yes")/COUNTIF(Table1[MTN Device],Table1[[#This Row],[MTN Device]])</f>
        <v>0.26754385964912281</v>
      </c>
      <c r="Z839">
        <f>IF(Table1[[#This Row],[Customer Churn Status]]="Yes", 1, 0)</f>
        <v>1</v>
      </c>
      <c r="AA839" t="str">
        <f>IF(Table1[[#This Row],[Reasons for Churn]]= "No reason", "No Reason", "Churned")</f>
        <v>Churned</v>
      </c>
      <c r="AB839" t="s">
        <v>76</v>
      </c>
      <c r="AC839">
        <f t="shared" si="13"/>
        <v>30</v>
      </c>
    </row>
    <row r="840" spans="1:29" x14ac:dyDescent="0.25">
      <c r="A840" t="s">
        <v>935</v>
      </c>
      <c r="B840" t="s">
        <v>936</v>
      </c>
      <c r="C840" s="1">
        <v>45689</v>
      </c>
      <c r="D840">
        <v>69</v>
      </c>
      <c r="E840" t="str">
        <f>IF(Table1[[#This Row],[Age]]&lt;=19,"Teenager",
 IF(Table1[[#This Row],[Age]]&lt;=29,"Young Adult",
 IF(Table1[[#This Row],[Age]]&lt;=39,"Adult",
 IF(Table1[[#This Row],[Age]]&lt;=54,"Middle-Aged Adult",
 IF(Table1[[#This Row],[Age]]&lt;=64,"Pre-Retirement",
 "Senior/Retiree")))))</f>
        <v>Senior/Retiree</v>
      </c>
      <c r="F840" t="s">
        <v>45</v>
      </c>
      <c r="G840" t="e">
        <f>VLOOKUP(Table1[[#This Row],[State]],#REF!,2,FALSE)</f>
        <v>#REF!</v>
      </c>
      <c r="H840" t="s">
        <v>29</v>
      </c>
      <c r="I840">
        <f>COUNTIF(A:A,Table1[[#This Row],[Customer ID]])</f>
        <v>3</v>
      </c>
      <c r="J840" t="str">
        <f>IF(Table1[[#This Row],[Device Count]]&gt;1,"Multiple Devices", "Single Device")</f>
        <v>Multiple Devices</v>
      </c>
      <c r="K840" t="s">
        <v>21</v>
      </c>
      <c r="L840" s="26">
        <v>5</v>
      </c>
      <c r="M840" t="s">
        <v>55</v>
      </c>
      <c r="N840">
        <v>26</v>
      </c>
      <c r="O8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40" t="s">
        <v>40</v>
      </c>
      <c r="Q840" s="2">
        <v>500</v>
      </c>
      <c r="R840">
        <v>12</v>
      </c>
      <c r="S840" s="3">
        <v>6000</v>
      </c>
      <c r="T840" s="3">
        <f>SUMIF(A:A,Table1[[#This Row],[Customer ID]],S:S)</f>
        <v>159000</v>
      </c>
      <c r="U840" s="3" t="str" cm="1">
        <f t="array" ref="U840">_xlfn.SWITCH(TRUE,
Table1[[#This Row],[Total user revenue]]&gt;=1500000,"High-Premium",
Table1[[#This Row],[Total user revenue]]&gt;=500000,"Premium",
Table1[[#This Row],[Total user revenue]]&gt;=100000,"Standard",
"Basic")</f>
        <v>Standard</v>
      </c>
      <c r="V840" s="32">
        <f>SUMIF(A:A,Table1[[#This Row],[Customer ID]],W:W)</f>
        <v>163.52000000000001</v>
      </c>
      <c r="W840">
        <v>30.28</v>
      </c>
      <c r="X840" t="s">
        <v>24</v>
      </c>
      <c r="Y840" s="6">
        <f>COUNTIFS(Table1[MTN Device],Table1[[#This Row],[MTN Device]],Table1[Customer Churn Status],"Yes")/COUNTIF(Table1[MTN Device],Table1[[#This Row],[MTN Device]])</f>
        <v>0.3122923588039867</v>
      </c>
      <c r="Z840">
        <f>IF(Table1[[#This Row],[Customer Churn Status]]="Yes", 1, 0)</f>
        <v>1</v>
      </c>
      <c r="AA840" t="str">
        <f>IF(Table1[[#This Row],[Reasons for Churn]]= "No reason", "No Reason", "Churned")</f>
        <v>Churned</v>
      </c>
      <c r="AB840" t="s">
        <v>76</v>
      </c>
      <c r="AC840">
        <f t="shared" si="13"/>
        <v>30</v>
      </c>
    </row>
    <row r="841" spans="1:29" x14ac:dyDescent="0.25">
      <c r="A841" t="s">
        <v>937</v>
      </c>
      <c r="B841" t="s">
        <v>938</v>
      </c>
      <c r="C841" s="1">
        <v>45689</v>
      </c>
      <c r="D841">
        <v>31</v>
      </c>
      <c r="E841" t="str">
        <f>IF(Table1[[#This Row],[Age]]&lt;=19,"Teenager",
 IF(Table1[[#This Row],[Age]]&lt;=29,"Young Adult",
 IF(Table1[[#This Row],[Age]]&lt;=39,"Adult",
 IF(Table1[[#This Row],[Age]]&lt;=54,"Middle-Aged Adult",
 IF(Table1[[#This Row],[Age]]&lt;=64,"Pre-Retirement",
 "Senior/Retiree")))))</f>
        <v>Adult</v>
      </c>
      <c r="F841" t="s">
        <v>452</v>
      </c>
      <c r="G841" t="e">
        <f>VLOOKUP(Table1[[#This Row],[State]],#REF!,2,FALSE)</f>
        <v>#REF!</v>
      </c>
      <c r="H841" t="s">
        <v>20</v>
      </c>
      <c r="I841">
        <f>COUNTIF(A:A,Table1[[#This Row],[Customer ID]])</f>
        <v>1</v>
      </c>
      <c r="J841" t="str">
        <f>IF(Table1[[#This Row],[Device Count]]&gt;1,"Multiple Devices", "Single Device")</f>
        <v>Single Device</v>
      </c>
      <c r="K841" t="s">
        <v>30</v>
      </c>
      <c r="L841" s="26">
        <v>4</v>
      </c>
      <c r="M841" t="s">
        <v>114</v>
      </c>
      <c r="N841">
        <v>50</v>
      </c>
      <c r="O8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41" t="s">
        <v>51</v>
      </c>
      <c r="Q841" s="2">
        <v>9000</v>
      </c>
      <c r="R841">
        <v>16</v>
      </c>
      <c r="S841" s="3">
        <v>144000</v>
      </c>
      <c r="T841" s="3">
        <f>SUMIF(A:A,Table1[[#This Row],[Customer ID]],S:S)</f>
        <v>144000</v>
      </c>
      <c r="U841" s="3" t="str" cm="1">
        <f t="array" ref="U841">_xlfn.SWITCH(TRUE,
Table1[[#This Row],[Total user revenue]]&gt;=1500000,"High-Premium",
Table1[[#This Row],[Total user revenue]]&gt;=500000,"Premium",
Table1[[#This Row],[Total user revenue]]&gt;=100000,"Standard",
"Basic")</f>
        <v>Standard</v>
      </c>
      <c r="V841" s="32">
        <f>SUMIF(A:A,Table1[[#This Row],[Customer ID]],W:W)</f>
        <v>57.95</v>
      </c>
      <c r="W841">
        <v>57.95</v>
      </c>
      <c r="X841" t="s">
        <v>24</v>
      </c>
      <c r="Y841" s="6">
        <f>COUNTIFS(Table1[MTN Device],Table1[[#This Row],[MTN Device]],Table1[Customer Churn Status],"Yes")/COUNTIF(Table1[MTN Device],Table1[[#This Row],[MTN Device]])</f>
        <v>0.30092592592592593</v>
      </c>
      <c r="Z841">
        <f>IF(Table1[[#This Row],[Customer Churn Status]]="Yes", 1, 0)</f>
        <v>1</v>
      </c>
      <c r="AA841" t="str">
        <f>IF(Table1[[#This Row],[Reasons for Churn]]= "No reason", "No Reason", "Churned")</f>
        <v>Churned</v>
      </c>
      <c r="AB841" t="s">
        <v>284</v>
      </c>
      <c r="AC841">
        <f t="shared" si="13"/>
        <v>20</v>
      </c>
    </row>
    <row r="842" spans="1:29" x14ac:dyDescent="0.25">
      <c r="A842" t="s">
        <v>939</v>
      </c>
      <c r="B842" t="s">
        <v>601</v>
      </c>
      <c r="C842" s="1">
        <v>45689</v>
      </c>
      <c r="D842">
        <v>32</v>
      </c>
      <c r="E842" t="str">
        <f>IF(Table1[[#This Row],[Age]]&lt;=19,"Teenager",
 IF(Table1[[#This Row],[Age]]&lt;=29,"Young Adult",
 IF(Table1[[#This Row],[Age]]&lt;=39,"Adult",
 IF(Table1[[#This Row],[Age]]&lt;=54,"Middle-Aged Adult",
 IF(Table1[[#This Row],[Age]]&lt;=64,"Pre-Retirement",
 "Senior/Retiree")))))</f>
        <v>Adult</v>
      </c>
      <c r="F842" t="s">
        <v>19</v>
      </c>
      <c r="G842" t="e">
        <f>VLOOKUP(Table1[[#This Row],[State]],#REF!,2,FALSE)</f>
        <v>#REF!</v>
      </c>
      <c r="H842" t="s">
        <v>29</v>
      </c>
      <c r="I842">
        <f>COUNTIF(A:A,Table1[[#This Row],[Customer ID]])</f>
        <v>1</v>
      </c>
      <c r="J842" t="str">
        <f>IF(Table1[[#This Row],[Device Count]]&gt;1,"Multiple Devices", "Single Device")</f>
        <v>Single Device</v>
      </c>
      <c r="K842" t="s">
        <v>21</v>
      </c>
      <c r="L842" s="26">
        <v>3</v>
      </c>
      <c r="M842" t="s">
        <v>50</v>
      </c>
      <c r="N842">
        <v>39</v>
      </c>
      <c r="O8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42" t="s">
        <v>164</v>
      </c>
      <c r="Q842" s="2">
        <v>600</v>
      </c>
      <c r="R842">
        <v>5</v>
      </c>
      <c r="S842" s="3">
        <v>3000</v>
      </c>
      <c r="T842" s="3">
        <f>SUMIF(A:A,Table1[[#This Row],[Customer ID]],S:S)</f>
        <v>3000</v>
      </c>
      <c r="U842" s="3" t="str" cm="1">
        <f t="array" ref="U842">_xlfn.SWITCH(TRUE,
Table1[[#This Row],[Total user revenue]]&gt;=1500000,"High-Premium",
Table1[[#This Row],[Total user revenue]]&gt;=500000,"Premium",
Table1[[#This Row],[Total user revenue]]&gt;=100000,"Standard",
"Basic")</f>
        <v>Basic</v>
      </c>
      <c r="V842" s="32">
        <f>SUMIF(A:A,Table1[[#This Row],[Customer ID]],W:W)</f>
        <v>82</v>
      </c>
      <c r="W842">
        <v>82</v>
      </c>
      <c r="X842" t="s">
        <v>39</v>
      </c>
      <c r="Y842" s="6">
        <f>COUNTIFS(Table1[MTN Device],Table1[[#This Row],[MTN Device]],Table1[Customer Churn Status],"Yes")/COUNTIF(Table1[MTN Device],Table1[[#This Row],[MTN Device]])</f>
        <v>0.3122923588039867</v>
      </c>
      <c r="Z842">
        <f>IF(Table1[[#This Row],[Customer Churn Status]]="Yes", 1, 0)</f>
        <v>0</v>
      </c>
      <c r="AA842" t="str">
        <f>IF(Table1[[#This Row],[Reasons for Churn]]= "No reason", "No Reason", "Churned")</f>
        <v>No Reason</v>
      </c>
      <c r="AB842" t="s">
        <v>1083</v>
      </c>
      <c r="AC842">
        <f t="shared" si="13"/>
        <v>30</v>
      </c>
    </row>
    <row r="843" spans="1:29" x14ac:dyDescent="0.25">
      <c r="A843" t="s">
        <v>940</v>
      </c>
      <c r="B843" t="s">
        <v>941</v>
      </c>
      <c r="C843" s="1">
        <v>45689</v>
      </c>
      <c r="D843">
        <v>53</v>
      </c>
      <c r="E843" t="str">
        <f>IF(Table1[[#This Row],[Age]]&lt;=19,"Teenager",
 IF(Table1[[#This Row],[Age]]&lt;=29,"Young Adult",
 IF(Table1[[#This Row],[Age]]&lt;=39,"Adult",
 IF(Table1[[#This Row],[Age]]&lt;=54,"Middle-Aged Adult",
 IF(Table1[[#This Row],[Age]]&lt;=64,"Pre-Retirement",
 "Senior/Retiree")))))</f>
        <v>Middle-Aged Adult</v>
      </c>
      <c r="F843" t="s">
        <v>143</v>
      </c>
      <c r="G843" t="e">
        <f>VLOOKUP(Table1[[#This Row],[State]],#REF!,2,FALSE)</f>
        <v>#REF!</v>
      </c>
      <c r="H843" t="s">
        <v>29</v>
      </c>
      <c r="I843">
        <f>COUNTIF(A:A,Table1[[#This Row],[Customer ID]])</f>
        <v>3</v>
      </c>
      <c r="J843" t="str">
        <f>IF(Table1[[#This Row],[Device Count]]&gt;1,"Multiple Devices", "Single Device")</f>
        <v>Multiple Devices</v>
      </c>
      <c r="K843" t="s">
        <v>21</v>
      </c>
      <c r="L843" s="26">
        <v>2</v>
      </c>
      <c r="M843" t="s">
        <v>22</v>
      </c>
      <c r="N843">
        <v>40</v>
      </c>
      <c r="O8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43" t="s">
        <v>31</v>
      </c>
      <c r="Q843" s="2">
        <v>5500</v>
      </c>
      <c r="R843">
        <v>11</v>
      </c>
      <c r="S843" s="3">
        <v>60500</v>
      </c>
      <c r="T843" s="3">
        <f>SUMIF(A:A,Table1[[#This Row],[Customer ID]],S:S)</f>
        <v>924000</v>
      </c>
      <c r="U843" s="3" t="str" cm="1">
        <f t="array" ref="U843">_xlfn.SWITCH(TRUE,
Table1[[#This Row],[Total user revenue]]&gt;=1500000,"High-Premium",
Table1[[#This Row],[Total user revenue]]&gt;=500000,"Premium",
Table1[[#This Row],[Total user revenue]]&gt;=100000,"Standard",
"Basic")</f>
        <v>Premium</v>
      </c>
      <c r="V843" s="32">
        <f>SUMIF(A:A,Table1[[#This Row],[Customer ID]],W:W)</f>
        <v>311.95</v>
      </c>
      <c r="W843">
        <v>27.07</v>
      </c>
      <c r="X843" t="s">
        <v>39</v>
      </c>
      <c r="Y843" s="6">
        <f>COUNTIFS(Table1[MTN Device],Table1[[#This Row],[MTN Device]],Table1[Customer Churn Status],"Yes")/COUNTIF(Table1[MTN Device],Table1[[#This Row],[MTN Device]])</f>
        <v>0.3122923588039867</v>
      </c>
      <c r="Z843">
        <f>IF(Table1[[#This Row],[Customer Churn Status]]="Yes", 1, 0)</f>
        <v>0</v>
      </c>
      <c r="AA843" t="str">
        <f>IF(Table1[[#This Row],[Reasons for Churn]]= "No reason", "No Reason", "Churned")</f>
        <v>No Reason</v>
      </c>
      <c r="AB843" t="s">
        <v>1083</v>
      </c>
      <c r="AC843">
        <f t="shared" si="13"/>
        <v>65</v>
      </c>
    </row>
    <row r="844" spans="1:29" x14ac:dyDescent="0.25">
      <c r="A844" t="s">
        <v>940</v>
      </c>
      <c r="B844" t="s">
        <v>941</v>
      </c>
      <c r="C844" s="1">
        <v>45689</v>
      </c>
      <c r="D844">
        <v>53</v>
      </c>
      <c r="E844" t="str">
        <f>IF(Table1[[#This Row],[Age]]&lt;=19,"Teenager",
 IF(Table1[[#This Row],[Age]]&lt;=29,"Young Adult",
 IF(Table1[[#This Row],[Age]]&lt;=39,"Adult",
 IF(Table1[[#This Row],[Age]]&lt;=54,"Middle-Aged Adult",
 IF(Table1[[#This Row],[Age]]&lt;=64,"Pre-Retirement",
 "Senior/Retiree")))))</f>
        <v>Middle-Aged Adult</v>
      </c>
      <c r="F844" t="s">
        <v>143</v>
      </c>
      <c r="G844" t="e">
        <f>VLOOKUP(Table1[[#This Row],[State]],#REF!,2,FALSE)</f>
        <v>#REF!</v>
      </c>
      <c r="H844" t="s">
        <v>41</v>
      </c>
      <c r="I844">
        <f>COUNTIF(A:A,Table1[[#This Row],[Customer ID]])</f>
        <v>3</v>
      </c>
      <c r="J844" t="str">
        <f>IF(Table1[[#This Row],[Device Count]]&gt;1,"Multiple Devices", "Single Device")</f>
        <v>Multiple Devices</v>
      </c>
      <c r="K844" t="s">
        <v>21</v>
      </c>
      <c r="L844" s="26">
        <v>2</v>
      </c>
      <c r="M844" t="s">
        <v>22</v>
      </c>
      <c r="N844">
        <v>40</v>
      </c>
      <c r="O8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44" t="s">
        <v>71</v>
      </c>
      <c r="Q844" s="2">
        <v>14500</v>
      </c>
      <c r="R844">
        <v>13</v>
      </c>
      <c r="S844" s="3">
        <v>188500</v>
      </c>
      <c r="T844" s="3">
        <f>SUMIF(A:A,Table1[[#This Row],[Customer ID]],S:S)</f>
        <v>924000</v>
      </c>
      <c r="U844" s="3" t="str" cm="1">
        <f t="array" ref="U844">_xlfn.SWITCH(TRUE,
Table1[[#This Row],[Total user revenue]]&gt;=1500000,"High-Premium",
Table1[[#This Row],[Total user revenue]]&gt;=500000,"Premium",
Table1[[#This Row],[Total user revenue]]&gt;=100000,"Standard",
"Basic")</f>
        <v>Premium</v>
      </c>
      <c r="V844" s="32">
        <f>SUMIF(A:A,Table1[[#This Row],[Customer ID]],W:W)</f>
        <v>311.95</v>
      </c>
      <c r="W844">
        <v>137.53</v>
      </c>
      <c r="X844" t="s">
        <v>39</v>
      </c>
      <c r="Y844" s="6">
        <f>COUNTIFS(Table1[MTN Device],Table1[[#This Row],[MTN Device]],Table1[Customer Churn Status],"Yes")/COUNTIF(Table1[MTN Device],Table1[[#This Row],[MTN Device]])</f>
        <v>0.26754385964912281</v>
      </c>
      <c r="Z844">
        <f>IF(Table1[[#This Row],[Customer Churn Status]]="Yes", 1, 0)</f>
        <v>0</v>
      </c>
      <c r="AA844" t="str">
        <f>IF(Table1[[#This Row],[Reasons for Churn]]= "No reason", "No Reason", "Churned")</f>
        <v>No Reason</v>
      </c>
      <c r="AB844" t="s">
        <v>1083</v>
      </c>
      <c r="AC844">
        <f t="shared" si="13"/>
        <v>65</v>
      </c>
    </row>
    <row r="845" spans="1:29" x14ac:dyDescent="0.25">
      <c r="A845" t="s">
        <v>940</v>
      </c>
      <c r="B845" t="s">
        <v>941</v>
      </c>
      <c r="C845" s="1">
        <v>45689</v>
      </c>
      <c r="D845">
        <v>53</v>
      </c>
      <c r="E845" t="str">
        <f>IF(Table1[[#This Row],[Age]]&lt;=19,"Teenager",
 IF(Table1[[#This Row],[Age]]&lt;=29,"Young Adult",
 IF(Table1[[#This Row],[Age]]&lt;=39,"Adult",
 IF(Table1[[#This Row],[Age]]&lt;=54,"Middle-Aged Adult",
 IF(Table1[[#This Row],[Age]]&lt;=64,"Pre-Retirement",
 "Senior/Retiree")))))</f>
        <v>Middle-Aged Adult</v>
      </c>
      <c r="F845" t="s">
        <v>143</v>
      </c>
      <c r="G845" t="e">
        <f>VLOOKUP(Table1[[#This Row],[State]],#REF!,2,FALSE)</f>
        <v>#REF!</v>
      </c>
      <c r="H845" t="s">
        <v>36</v>
      </c>
      <c r="I845">
        <f>COUNTIF(A:A,Table1[[#This Row],[Customer ID]])</f>
        <v>3</v>
      </c>
      <c r="J845" t="str">
        <f>IF(Table1[[#This Row],[Device Count]]&gt;1,"Multiple Devices", "Single Device")</f>
        <v>Multiple Devices</v>
      </c>
      <c r="K845" t="s">
        <v>21</v>
      </c>
      <c r="L845" s="26">
        <v>2</v>
      </c>
      <c r="M845" t="s">
        <v>22</v>
      </c>
      <c r="N845">
        <v>40</v>
      </c>
      <c r="O8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45" t="s">
        <v>105</v>
      </c>
      <c r="Q845" s="2">
        <v>75000</v>
      </c>
      <c r="R845">
        <v>9</v>
      </c>
      <c r="S845" s="3">
        <v>675000</v>
      </c>
      <c r="T845" s="3">
        <f>SUMIF(A:A,Table1[[#This Row],[Customer ID]],S:S)</f>
        <v>924000</v>
      </c>
      <c r="U845" s="3" t="str" cm="1">
        <f t="array" ref="U845">_xlfn.SWITCH(TRUE,
Table1[[#This Row],[Total user revenue]]&gt;=1500000,"High-Premium",
Table1[[#This Row],[Total user revenue]]&gt;=500000,"Premium",
Table1[[#This Row],[Total user revenue]]&gt;=100000,"Standard",
"Basic")</f>
        <v>Premium</v>
      </c>
      <c r="V845" s="32">
        <f>SUMIF(A:A,Table1[[#This Row],[Customer ID]],W:W)</f>
        <v>311.95</v>
      </c>
      <c r="W845">
        <v>147.35</v>
      </c>
      <c r="X845" t="s">
        <v>39</v>
      </c>
      <c r="Y845" s="6">
        <f>COUNTIFS(Table1[MTN Device],Table1[[#This Row],[MTN Device]],Table1[Customer Churn Status],"Yes")/COUNTIF(Table1[MTN Device],Table1[[#This Row],[MTN Device]])</f>
        <v>0.27947598253275108</v>
      </c>
      <c r="Z845">
        <f>IF(Table1[[#This Row],[Customer Churn Status]]="Yes", 1, 0)</f>
        <v>0</v>
      </c>
      <c r="AA845" t="str">
        <f>IF(Table1[[#This Row],[Reasons for Churn]]= "No reason", "No Reason", "Churned")</f>
        <v>No Reason</v>
      </c>
      <c r="AB845" t="s">
        <v>1083</v>
      </c>
      <c r="AC845">
        <f t="shared" si="13"/>
        <v>65</v>
      </c>
    </row>
    <row r="846" spans="1:29" x14ac:dyDescent="0.25">
      <c r="A846" t="s">
        <v>942</v>
      </c>
      <c r="B846" t="s">
        <v>943</v>
      </c>
      <c r="C846" s="1">
        <v>45689</v>
      </c>
      <c r="D846">
        <v>28</v>
      </c>
      <c r="E846" t="str">
        <f>IF(Table1[[#This Row],[Age]]&lt;=19,"Teenager",
 IF(Table1[[#This Row],[Age]]&lt;=29,"Young Adult",
 IF(Table1[[#This Row],[Age]]&lt;=39,"Adult",
 IF(Table1[[#This Row],[Age]]&lt;=54,"Middle-Aged Adult",
 IF(Table1[[#This Row],[Age]]&lt;=64,"Pre-Retirement",
 "Senior/Retiree")))))</f>
        <v>Young Adult</v>
      </c>
      <c r="F846" t="s">
        <v>49</v>
      </c>
      <c r="G846" t="e">
        <f>VLOOKUP(Table1[[#This Row],[State]],#REF!,2,FALSE)</f>
        <v>#REF!</v>
      </c>
      <c r="H846" t="s">
        <v>41</v>
      </c>
      <c r="I846">
        <f>COUNTIF(A:A,Table1[[#This Row],[Customer ID]])</f>
        <v>3</v>
      </c>
      <c r="J846" t="str">
        <f>IF(Table1[[#This Row],[Device Count]]&gt;1,"Multiple Devices", "Single Device")</f>
        <v>Multiple Devices</v>
      </c>
      <c r="K846" t="s">
        <v>21</v>
      </c>
      <c r="L846" s="26">
        <v>4</v>
      </c>
      <c r="M846" t="s">
        <v>114</v>
      </c>
      <c r="N846">
        <v>22</v>
      </c>
      <c r="O8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46" t="s">
        <v>62</v>
      </c>
      <c r="Q846" s="2">
        <v>24000</v>
      </c>
      <c r="R846">
        <v>10</v>
      </c>
      <c r="S846" s="3">
        <v>240000</v>
      </c>
      <c r="T846" s="3">
        <f>SUMIF(A:A,Table1[[#This Row],[Customer ID]],S:S)</f>
        <v>421500</v>
      </c>
      <c r="U846" s="3" t="str" cm="1">
        <f t="array" ref="U846">_xlfn.SWITCH(TRUE,
Table1[[#This Row],[Total user revenue]]&gt;=1500000,"High-Premium",
Table1[[#This Row],[Total user revenue]]&gt;=500000,"Premium",
Table1[[#This Row],[Total user revenue]]&gt;=100000,"Standard",
"Basic")</f>
        <v>Standard</v>
      </c>
      <c r="V846" s="32">
        <f>SUMIF(A:A,Table1[[#This Row],[Customer ID]],W:W)</f>
        <v>374.84999999999997</v>
      </c>
      <c r="W846">
        <v>124.12</v>
      </c>
      <c r="X846" t="s">
        <v>39</v>
      </c>
      <c r="Y846" s="6">
        <f>COUNTIFS(Table1[MTN Device],Table1[[#This Row],[MTN Device]],Table1[Customer Churn Status],"Yes")/COUNTIF(Table1[MTN Device],Table1[[#This Row],[MTN Device]])</f>
        <v>0.26754385964912281</v>
      </c>
      <c r="Z846">
        <f>IF(Table1[[#This Row],[Customer Churn Status]]="Yes", 1, 0)</f>
        <v>0</v>
      </c>
      <c r="AA846" t="str">
        <f>IF(Table1[[#This Row],[Reasons for Churn]]= "No reason", "No Reason", "Churned")</f>
        <v>No Reason</v>
      </c>
      <c r="AB846" t="s">
        <v>1083</v>
      </c>
      <c r="AC846">
        <f t="shared" si="13"/>
        <v>40</v>
      </c>
    </row>
    <row r="847" spans="1:29" x14ac:dyDescent="0.25">
      <c r="A847" t="s">
        <v>942</v>
      </c>
      <c r="B847" t="s">
        <v>943</v>
      </c>
      <c r="C847" s="1">
        <v>45689</v>
      </c>
      <c r="D847">
        <v>28</v>
      </c>
      <c r="E847" t="str">
        <f>IF(Table1[[#This Row],[Age]]&lt;=19,"Teenager",
 IF(Table1[[#This Row],[Age]]&lt;=29,"Young Adult",
 IF(Table1[[#This Row],[Age]]&lt;=39,"Adult",
 IF(Table1[[#This Row],[Age]]&lt;=54,"Middle-Aged Adult",
 IF(Table1[[#This Row],[Age]]&lt;=64,"Pre-Retirement",
 "Senior/Retiree")))))</f>
        <v>Young Adult</v>
      </c>
      <c r="F847" t="s">
        <v>49</v>
      </c>
      <c r="G847" t="e">
        <f>VLOOKUP(Table1[[#This Row],[State]],#REF!,2,FALSE)</f>
        <v>#REF!</v>
      </c>
      <c r="H847" t="s">
        <v>29</v>
      </c>
      <c r="I847">
        <f>COUNTIF(A:A,Table1[[#This Row],[Customer ID]])</f>
        <v>3</v>
      </c>
      <c r="J847" t="str">
        <f>IF(Table1[[#This Row],[Device Count]]&gt;1,"Multiple Devices", "Single Device")</f>
        <v>Multiple Devices</v>
      </c>
      <c r="K847" t="s">
        <v>21</v>
      </c>
      <c r="L847" s="26">
        <v>4</v>
      </c>
      <c r="M847" t="s">
        <v>114</v>
      </c>
      <c r="N847">
        <v>22</v>
      </c>
      <c r="O8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47" t="s">
        <v>87</v>
      </c>
      <c r="Q847" s="2">
        <v>7500</v>
      </c>
      <c r="R847">
        <v>5</v>
      </c>
      <c r="S847" s="3">
        <v>37500</v>
      </c>
      <c r="T847" s="3">
        <f>SUMIF(A:A,Table1[[#This Row],[Customer ID]],S:S)</f>
        <v>421500</v>
      </c>
      <c r="U847" s="3" t="str" cm="1">
        <f t="array" ref="U847">_xlfn.SWITCH(TRUE,
Table1[[#This Row],[Total user revenue]]&gt;=1500000,"High-Premium",
Table1[[#This Row],[Total user revenue]]&gt;=500000,"Premium",
Table1[[#This Row],[Total user revenue]]&gt;=100000,"Standard",
"Basic")</f>
        <v>Standard</v>
      </c>
      <c r="V847" s="32">
        <f>SUMIF(A:A,Table1[[#This Row],[Customer ID]],W:W)</f>
        <v>374.84999999999997</v>
      </c>
      <c r="W847">
        <v>134.41999999999999</v>
      </c>
      <c r="X847" t="s">
        <v>39</v>
      </c>
      <c r="Y847" s="6">
        <f>COUNTIFS(Table1[MTN Device],Table1[[#This Row],[MTN Device]],Table1[Customer Churn Status],"Yes")/COUNTIF(Table1[MTN Device],Table1[[#This Row],[MTN Device]])</f>
        <v>0.3122923588039867</v>
      </c>
      <c r="Z847">
        <f>IF(Table1[[#This Row],[Customer Churn Status]]="Yes", 1, 0)</f>
        <v>0</v>
      </c>
      <c r="AA847" t="str">
        <f>IF(Table1[[#This Row],[Reasons for Churn]]= "No reason", "No Reason", "Churned")</f>
        <v>No Reason</v>
      </c>
      <c r="AB847" t="s">
        <v>1083</v>
      </c>
      <c r="AC847">
        <f t="shared" si="13"/>
        <v>40</v>
      </c>
    </row>
    <row r="848" spans="1:29" x14ac:dyDescent="0.25">
      <c r="A848" t="s">
        <v>942</v>
      </c>
      <c r="B848" t="s">
        <v>943</v>
      </c>
      <c r="C848" s="1">
        <v>45689</v>
      </c>
      <c r="D848">
        <v>28</v>
      </c>
      <c r="E848" t="str">
        <f>IF(Table1[[#This Row],[Age]]&lt;=19,"Teenager",
 IF(Table1[[#This Row],[Age]]&lt;=29,"Young Adult",
 IF(Table1[[#This Row],[Age]]&lt;=39,"Adult",
 IF(Table1[[#This Row],[Age]]&lt;=54,"Middle-Aged Adult",
 IF(Table1[[#This Row],[Age]]&lt;=64,"Pre-Retirement",
 "Senior/Retiree")))))</f>
        <v>Young Adult</v>
      </c>
      <c r="F848" t="s">
        <v>49</v>
      </c>
      <c r="G848" t="e">
        <f>VLOOKUP(Table1[[#This Row],[State]],#REF!,2,FALSE)</f>
        <v>#REF!</v>
      </c>
      <c r="H848" t="s">
        <v>20</v>
      </c>
      <c r="I848">
        <f>COUNTIF(A:A,Table1[[#This Row],[Customer ID]])</f>
        <v>3</v>
      </c>
      <c r="J848" t="str">
        <f>IF(Table1[[#This Row],[Device Count]]&gt;1,"Multiple Devices", "Single Device")</f>
        <v>Multiple Devices</v>
      </c>
      <c r="K848" t="s">
        <v>21</v>
      </c>
      <c r="L848" s="26">
        <v>4</v>
      </c>
      <c r="M848" t="s">
        <v>114</v>
      </c>
      <c r="N848">
        <v>22</v>
      </c>
      <c r="O8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48" t="s">
        <v>58</v>
      </c>
      <c r="Q848" s="2">
        <v>16000</v>
      </c>
      <c r="R848">
        <v>9</v>
      </c>
      <c r="S848" s="3">
        <v>144000</v>
      </c>
      <c r="T848" s="3">
        <f>SUMIF(A:A,Table1[[#This Row],[Customer ID]],S:S)</f>
        <v>421500</v>
      </c>
      <c r="U848" s="3" t="str" cm="1">
        <f t="array" ref="U848">_xlfn.SWITCH(TRUE,
Table1[[#This Row],[Total user revenue]]&gt;=1500000,"High-Premium",
Table1[[#This Row],[Total user revenue]]&gt;=500000,"Premium",
Table1[[#This Row],[Total user revenue]]&gt;=100000,"Standard",
"Basic")</f>
        <v>Standard</v>
      </c>
      <c r="V848" s="32">
        <f>SUMIF(A:A,Table1[[#This Row],[Customer ID]],W:W)</f>
        <v>374.84999999999997</v>
      </c>
      <c r="W848">
        <v>116.31</v>
      </c>
      <c r="X848" t="s">
        <v>39</v>
      </c>
      <c r="Y848" s="6">
        <f>COUNTIFS(Table1[MTN Device],Table1[[#This Row],[MTN Device]],Table1[Customer Churn Status],"Yes")/COUNTIF(Table1[MTN Device],Table1[[#This Row],[MTN Device]])</f>
        <v>0.30092592592592593</v>
      </c>
      <c r="Z848">
        <f>IF(Table1[[#This Row],[Customer Churn Status]]="Yes", 1, 0)</f>
        <v>0</v>
      </c>
      <c r="AA848" t="str">
        <f>IF(Table1[[#This Row],[Reasons for Churn]]= "No reason", "No Reason", "Churned")</f>
        <v>No Reason</v>
      </c>
      <c r="AB848" t="s">
        <v>1083</v>
      </c>
      <c r="AC848">
        <f t="shared" si="13"/>
        <v>40</v>
      </c>
    </row>
    <row r="849" spans="1:29" x14ac:dyDescent="0.25">
      <c r="A849" t="s">
        <v>944</v>
      </c>
      <c r="B849" t="s">
        <v>945</v>
      </c>
      <c r="C849" s="1">
        <v>45658</v>
      </c>
      <c r="D849">
        <v>80</v>
      </c>
      <c r="E849" t="str">
        <f>IF(Table1[[#This Row],[Age]]&lt;=19,"Teenager",
 IF(Table1[[#This Row],[Age]]&lt;=29,"Young Adult",
 IF(Table1[[#This Row],[Age]]&lt;=39,"Adult",
 IF(Table1[[#This Row],[Age]]&lt;=54,"Middle-Aged Adult",
 IF(Table1[[#This Row],[Age]]&lt;=64,"Pre-Retirement",
 "Senior/Retiree")))))</f>
        <v>Senior/Retiree</v>
      </c>
      <c r="F849" t="s">
        <v>90</v>
      </c>
      <c r="G849" t="e">
        <f>VLOOKUP(Table1[[#This Row],[State]],#REF!,2,FALSE)</f>
        <v>#REF!</v>
      </c>
      <c r="H849" t="s">
        <v>29</v>
      </c>
      <c r="I849">
        <f>COUNTIF(A:A,Table1[[#This Row],[Customer ID]])</f>
        <v>3</v>
      </c>
      <c r="J849" t="str">
        <f>IF(Table1[[#This Row],[Device Count]]&gt;1,"Multiple Devices", "Single Device")</f>
        <v>Multiple Devices</v>
      </c>
      <c r="K849" t="s">
        <v>30</v>
      </c>
      <c r="L849" s="26">
        <v>2</v>
      </c>
      <c r="M849" t="s">
        <v>22</v>
      </c>
      <c r="N849">
        <v>57</v>
      </c>
      <c r="O8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49" t="s">
        <v>83</v>
      </c>
      <c r="Q849" s="2">
        <v>1000</v>
      </c>
      <c r="R849">
        <v>5</v>
      </c>
      <c r="S849" s="3">
        <v>5000</v>
      </c>
      <c r="T849" s="3">
        <f>SUMIF(A:A,Table1[[#This Row],[Customer ID]],S:S)</f>
        <v>225500</v>
      </c>
      <c r="U849" s="3" t="str" cm="1">
        <f t="array" ref="U849">_xlfn.SWITCH(TRUE,
Table1[[#This Row],[Total user revenue]]&gt;=1500000,"High-Premium",
Table1[[#This Row],[Total user revenue]]&gt;=500000,"Premium",
Table1[[#This Row],[Total user revenue]]&gt;=100000,"Standard",
"Basic")</f>
        <v>Standard</v>
      </c>
      <c r="V849" s="32">
        <f>SUMIF(A:A,Table1[[#This Row],[Customer ID]],W:W)</f>
        <v>422.68</v>
      </c>
      <c r="W849">
        <v>63</v>
      </c>
      <c r="X849" t="s">
        <v>24</v>
      </c>
      <c r="Y849" s="6">
        <f>COUNTIFS(Table1[MTN Device],Table1[[#This Row],[MTN Device]],Table1[Customer Churn Status],"Yes")/COUNTIF(Table1[MTN Device],Table1[[#This Row],[MTN Device]])</f>
        <v>0.3122923588039867</v>
      </c>
      <c r="Z849">
        <f>IF(Table1[[#This Row],[Customer Churn Status]]="Yes", 1, 0)</f>
        <v>1</v>
      </c>
      <c r="AA849" t="str">
        <f>IF(Table1[[#This Row],[Reasons for Churn]]= "No reason", "No Reason", "Churned")</f>
        <v>Churned</v>
      </c>
      <c r="AB849" t="s">
        <v>284</v>
      </c>
      <c r="AC849">
        <f t="shared" si="13"/>
        <v>65</v>
      </c>
    </row>
    <row r="850" spans="1:29" x14ac:dyDescent="0.25">
      <c r="A850" t="s">
        <v>944</v>
      </c>
      <c r="B850" t="s">
        <v>945</v>
      </c>
      <c r="C850" s="1">
        <v>45658</v>
      </c>
      <c r="D850">
        <v>80</v>
      </c>
      <c r="E850" t="str">
        <f>IF(Table1[[#This Row],[Age]]&lt;=19,"Teenager",
 IF(Table1[[#This Row],[Age]]&lt;=29,"Young Adult",
 IF(Table1[[#This Row],[Age]]&lt;=39,"Adult",
 IF(Table1[[#This Row],[Age]]&lt;=54,"Middle-Aged Adult",
 IF(Table1[[#This Row],[Age]]&lt;=64,"Pre-Retirement",
 "Senior/Retiree")))))</f>
        <v>Senior/Retiree</v>
      </c>
      <c r="F850" t="s">
        <v>90</v>
      </c>
      <c r="G850" t="e">
        <f>VLOOKUP(Table1[[#This Row],[State]],#REF!,2,FALSE)</f>
        <v>#REF!</v>
      </c>
      <c r="H850" t="s">
        <v>41</v>
      </c>
      <c r="I850">
        <f>COUNTIF(A:A,Table1[[#This Row],[Customer ID]])</f>
        <v>3</v>
      </c>
      <c r="J850" t="str">
        <f>IF(Table1[[#This Row],[Device Count]]&gt;1,"Multiple Devices", "Single Device")</f>
        <v>Multiple Devices</v>
      </c>
      <c r="K850" t="s">
        <v>30</v>
      </c>
      <c r="L850" s="26">
        <v>2</v>
      </c>
      <c r="M850" t="s">
        <v>22</v>
      </c>
      <c r="N850">
        <v>57</v>
      </c>
      <c r="O8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50" t="s">
        <v>71</v>
      </c>
      <c r="Q850" s="2">
        <v>14500</v>
      </c>
      <c r="R850">
        <v>9</v>
      </c>
      <c r="S850" s="3">
        <v>130500</v>
      </c>
      <c r="T850" s="3">
        <f>SUMIF(A:A,Table1[[#This Row],[Customer ID]],S:S)</f>
        <v>225500</v>
      </c>
      <c r="U850" s="3" t="str" cm="1">
        <f t="array" ref="U850">_xlfn.SWITCH(TRUE,
Table1[[#This Row],[Total user revenue]]&gt;=1500000,"High-Premium",
Table1[[#This Row],[Total user revenue]]&gt;=500000,"Premium",
Table1[[#This Row],[Total user revenue]]&gt;=100000,"Standard",
"Basic")</f>
        <v>Standard</v>
      </c>
      <c r="V850" s="32">
        <f>SUMIF(A:A,Table1[[#This Row],[Customer ID]],W:W)</f>
        <v>422.68</v>
      </c>
      <c r="W850">
        <v>174.4</v>
      </c>
      <c r="X850" t="s">
        <v>24</v>
      </c>
      <c r="Y850" s="6">
        <f>COUNTIFS(Table1[MTN Device],Table1[[#This Row],[MTN Device]],Table1[Customer Churn Status],"Yes")/COUNTIF(Table1[MTN Device],Table1[[#This Row],[MTN Device]])</f>
        <v>0.26754385964912281</v>
      </c>
      <c r="Z850">
        <f>IF(Table1[[#This Row],[Customer Churn Status]]="Yes", 1, 0)</f>
        <v>1</v>
      </c>
      <c r="AA850" t="str">
        <f>IF(Table1[[#This Row],[Reasons for Churn]]= "No reason", "No Reason", "Churned")</f>
        <v>Churned</v>
      </c>
      <c r="AB850" t="s">
        <v>284</v>
      </c>
      <c r="AC850">
        <f t="shared" si="13"/>
        <v>65</v>
      </c>
    </row>
    <row r="851" spans="1:29" x14ac:dyDescent="0.25">
      <c r="A851" t="s">
        <v>944</v>
      </c>
      <c r="B851" t="s">
        <v>945</v>
      </c>
      <c r="C851" s="1">
        <v>45658</v>
      </c>
      <c r="D851">
        <v>80</v>
      </c>
      <c r="E851" t="str">
        <f>IF(Table1[[#This Row],[Age]]&lt;=19,"Teenager",
 IF(Table1[[#This Row],[Age]]&lt;=29,"Young Adult",
 IF(Table1[[#This Row],[Age]]&lt;=39,"Adult",
 IF(Table1[[#This Row],[Age]]&lt;=54,"Middle-Aged Adult",
 IF(Table1[[#This Row],[Age]]&lt;=64,"Pre-Retirement",
 "Senior/Retiree")))))</f>
        <v>Senior/Retiree</v>
      </c>
      <c r="F851" t="s">
        <v>90</v>
      </c>
      <c r="G851" t="e">
        <f>VLOOKUP(Table1[[#This Row],[State]],#REF!,2,FALSE)</f>
        <v>#REF!</v>
      </c>
      <c r="H851" t="s">
        <v>20</v>
      </c>
      <c r="I851">
        <f>COUNTIF(A:A,Table1[[#This Row],[Customer ID]])</f>
        <v>3</v>
      </c>
      <c r="J851" t="str">
        <f>IF(Table1[[#This Row],[Device Count]]&gt;1,"Multiple Devices", "Single Device")</f>
        <v>Multiple Devices</v>
      </c>
      <c r="K851" t="s">
        <v>30</v>
      </c>
      <c r="L851" s="26">
        <v>2</v>
      </c>
      <c r="M851" t="s">
        <v>22</v>
      </c>
      <c r="N851">
        <v>57</v>
      </c>
      <c r="O8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51" t="s">
        <v>51</v>
      </c>
      <c r="Q851" s="2">
        <v>9000</v>
      </c>
      <c r="R851">
        <v>10</v>
      </c>
      <c r="S851" s="3">
        <v>90000</v>
      </c>
      <c r="T851" s="3">
        <f>SUMIF(A:A,Table1[[#This Row],[Customer ID]],S:S)</f>
        <v>225500</v>
      </c>
      <c r="U851" s="3" t="str" cm="1">
        <f t="array" ref="U851">_xlfn.SWITCH(TRUE,
Table1[[#This Row],[Total user revenue]]&gt;=1500000,"High-Premium",
Table1[[#This Row],[Total user revenue]]&gt;=500000,"Premium",
Table1[[#This Row],[Total user revenue]]&gt;=100000,"Standard",
"Basic")</f>
        <v>Standard</v>
      </c>
      <c r="V851" s="32">
        <f>SUMIF(A:A,Table1[[#This Row],[Customer ID]],W:W)</f>
        <v>422.68</v>
      </c>
      <c r="W851">
        <v>185.28</v>
      </c>
      <c r="X851" t="s">
        <v>24</v>
      </c>
      <c r="Y851" s="6">
        <f>COUNTIFS(Table1[MTN Device],Table1[[#This Row],[MTN Device]],Table1[Customer Churn Status],"Yes")/COUNTIF(Table1[MTN Device],Table1[[#This Row],[MTN Device]])</f>
        <v>0.30092592592592593</v>
      </c>
      <c r="Z851">
        <f>IF(Table1[[#This Row],[Customer Churn Status]]="Yes", 1, 0)</f>
        <v>1</v>
      </c>
      <c r="AA851" t="str">
        <f>IF(Table1[[#This Row],[Reasons for Churn]]= "No reason", "No Reason", "Churned")</f>
        <v>Churned</v>
      </c>
      <c r="AB851" t="s">
        <v>284</v>
      </c>
      <c r="AC851">
        <f t="shared" si="13"/>
        <v>65</v>
      </c>
    </row>
    <row r="852" spans="1:29" x14ac:dyDescent="0.25">
      <c r="A852" t="s">
        <v>946</v>
      </c>
      <c r="B852" t="s">
        <v>947</v>
      </c>
      <c r="C852" s="1">
        <v>45689</v>
      </c>
      <c r="D852">
        <v>49</v>
      </c>
      <c r="E852" t="str">
        <f>IF(Table1[[#This Row],[Age]]&lt;=19,"Teenager",
 IF(Table1[[#This Row],[Age]]&lt;=29,"Young Adult",
 IF(Table1[[#This Row],[Age]]&lt;=39,"Adult",
 IF(Table1[[#This Row],[Age]]&lt;=54,"Middle-Aged Adult",
 IF(Table1[[#This Row],[Age]]&lt;=64,"Pre-Retirement",
 "Senior/Retiree")))))</f>
        <v>Middle-Aged Adult</v>
      </c>
      <c r="F852" t="s">
        <v>75</v>
      </c>
      <c r="G852" t="e">
        <f>VLOOKUP(Table1[[#This Row],[State]],#REF!,2,FALSE)</f>
        <v>#REF!</v>
      </c>
      <c r="H852" t="s">
        <v>20</v>
      </c>
      <c r="I852">
        <f>COUNTIF(A:A,Table1[[#This Row],[Customer ID]])</f>
        <v>2</v>
      </c>
      <c r="J852" t="str">
        <f>IF(Table1[[#This Row],[Device Count]]&gt;1,"Multiple Devices", "Single Device")</f>
        <v>Multiple Devices</v>
      </c>
      <c r="K852" t="s">
        <v>30</v>
      </c>
      <c r="L852" s="26">
        <v>3</v>
      </c>
      <c r="M852" t="s">
        <v>50</v>
      </c>
      <c r="N852">
        <v>28</v>
      </c>
      <c r="O8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52" t="s">
        <v>23</v>
      </c>
      <c r="Q852" s="2">
        <v>35000</v>
      </c>
      <c r="R852">
        <v>5</v>
      </c>
      <c r="S852" s="3">
        <v>175000</v>
      </c>
      <c r="T852" s="3">
        <f>SUMIF(A:A,Table1[[#This Row],[Customer ID]],S:S)</f>
        <v>193000</v>
      </c>
      <c r="U852" s="3" t="str" cm="1">
        <f t="array" ref="U852">_xlfn.SWITCH(TRUE,
Table1[[#This Row],[Total user revenue]]&gt;=1500000,"High-Premium",
Table1[[#This Row],[Total user revenue]]&gt;=500000,"Premium",
Table1[[#This Row],[Total user revenue]]&gt;=100000,"Standard",
"Basic")</f>
        <v>Standard</v>
      </c>
      <c r="V852" s="32">
        <f>SUMIF(A:A,Table1[[#This Row],[Customer ID]],W:W)</f>
        <v>57.48</v>
      </c>
      <c r="W852">
        <v>11.12</v>
      </c>
      <c r="X852" t="s">
        <v>39</v>
      </c>
      <c r="Y852" s="6">
        <f>COUNTIFS(Table1[MTN Device],Table1[[#This Row],[MTN Device]],Table1[Customer Churn Status],"Yes")/COUNTIF(Table1[MTN Device],Table1[[#This Row],[MTN Device]])</f>
        <v>0.30092592592592593</v>
      </c>
      <c r="Z852">
        <f>IF(Table1[[#This Row],[Customer Churn Status]]="Yes", 1, 0)</f>
        <v>0</v>
      </c>
      <c r="AA852" t="str">
        <f>IF(Table1[[#This Row],[Reasons for Churn]]= "No reason", "No Reason", "Churned")</f>
        <v>No Reason</v>
      </c>
      <c r="AB852" t="s">
        <v>1083</v>
      </c>
      <c r="AC852">
        <f t="shared" si="13"/>
        <v>30</v>
      </c>
    </row>
    <row r="853" spans="1:29" x14ac:dyDescent="0.25">
      <c r="A853" t="s">
        <v>946</v>
      </c>
      <c r="B853" t="s">
        <v>947</v>
      </c>
      <c r="C853" s="1">
        <v>45689</v>
      </c>
      <c r="D853">
        <v>49</v>
      </c>
      <c r="E853" t="str">
        <f>IF(Table1[[#This Row],[Age]]&lt;=19,"Teenager",
 IF(Table1[[#This Row],[Age]]&lt;=29,"Young Adult",
 IF(Table1[[#This Row],[Age]]&lt;=39,"Adult",
 IF(Table1[[#This Row],[Age]]&lt;=54,"Middle-Aged Adult",
 IF(Table1[[#This Row],[Age]]&lt;=64,"Pre-Retirement",
 "Senior/Retiree")))))</f>
        <v>Middle-Aged Adult</v>
      </c>
      <c r="F853" t="s">
        <v>75</v>
      </c>
      <c r="G853" t="e">
        <f>VLOOKUP(Table1[[#This Row],[State]],#REF!,2,FALSE)</f>
        <v>#REF!</v>
      </c>
      <c r="H853" t="s">
        <v>36</v>
      </c>
      <c r="I853">
        <f>COUNTIF(A:A,Table1[[#This Row],[Customer ID]])</f>
        <v>2</v>
      </c>
      <c r="J853" t="str">
        <f>IF(Table1[[#This Row],[Device Count]]&gt;1,"Multiple Devices", "Single Device")</f>
        <v>Multiple Devices</v>
      </c>
      <c r="K853" t="s">
        <v>30</v>
      </c>
      <c r="L853" s="26">
        <v>3</v>
      </c>
      <c r="M853" t="s">
        <v>50</v>
      </c>
      <c r="N853">
        <v>28</v>
      </c>
      <c r="O8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53" t="s">
        <v>42</v>
      </c>
      <c r="Q853" s="2">
        <v>9000</v>
      </c>
      <c r="R853">
        <v>2</v>
      </c>
      <c r="S853" s="3">
        <v>18000</v>
      </c>
      <c r="T853" s="3">
        <f>SUMIF(A:A,Table1[[#This Row],[Customer ID]],S:S)</f>
        <v>193000</v>
      </c>
      <c r="U853" s="3" t="str" cm="1">
        <f t="array" ref="U853">_xlfn.SWITCH(TRUE,
Table1[[#This Row],[Total user revenue]]&gt;=1500000,"High-Premium",
Table1[[#This Row],[Total user revenue]]&gt;=500000,"Premium",
Table1[[#This Row],[Total user revenue]]&gt;=100000,"Standard",
"Basic")</f>
        <v>Standard</v>
      </c>
      <c r="V853" s="32">
        <f>SUMIF(A:A,Table1[[#This Row],[Customer ID]],W:W)</f>
        <v>57.48</v>
      </c>
      <c r="W853">
        <v>46.36</v>
      </c>
      <c r="X853" t="s">
        <v>39</v>
      </c>
      <c r="Y853" s="6">
        <f>COUNTIFS(Table1[MTN Device],Table1[[#This Row],[MTN Device]],Table1[Customer Churn Status],"Yes")/COUNTIF(Table1[MTN Device],Table1[[#This Row],[MTN Device]])</f>
        <v>0.27947598253275108</v>
      </c>
      <c r="Z853">
        <f>IF(Table1[[#This Row],[Customer Churn Status]]="Yes", 1, 0)</f>
        <v>0</v>
      </c>
      <c r="AA853" t="str">
        <f>IF(Table1[[#This Row],[Reasons for Churn]]= "No reason", "No Reason", "Churned")</f>
        <v>No Reason</v>
      </c>
      <c r="AB853" t="s">
        <v>1083</v>
      </c>
      <c r="AC853">
        <f t="shared" si="13"/>
        <v>30</v>
      </c>
    </row>
    <row r="854" spans="1:29" x14ac:dyDescent="0.25">
      <c r="A854" t="s">
        <v>948</v>
      </c>
      <c r="B854" t="s">
        <v>949</v>
      </c>
      <c r="C854" s="1">
        <v>45658</v>
      </c>
      <c r="D854">
        <v>49</v>
      </c>
      <c r="E854" t="str">
        <f>IF(Table1[[#This Row],[Age]]&lt;=19,"Teenager",
 IF(Table1[[#This Row],[Age]]&lt;=29,"Young Adult",
 IF(Table1[[#This Row],[Age]]&lt;=39,"Adult",
 IF(Table1[[#This Row],[Age]]&lt;=54,"Middle-Aged Adult",
 IF(Table1[[#This Row],[Age]]&lt;=64,"Pre-Retirement",
 "Senior/Retiree")))))</f>
        <v>Middle-Aged Adult</v>
      </c>
      <c r="F854" t="s">
        <v>28</v>
      </c>
      <c r="G854" t="e">
        <f>VLOOKUP(Table1[[#This Row],[State]],#REF!,2,FALSE)</f>
        <v>#REF!</v>
      </c>
      <c r="H854" t="s">
        <v>29</v>
      </c>
      <c r="I854">
        <f>COUNTIF(A:A,Table1[[#This Row],[Customer ID]])</f>
        <v>3</v>
      </c>
      <c r="J854" t="str">
        <f>IF(Table1[[#This Row],[Device Count]]&gt;1,"Multiple Devices", "Single Device")</f>
        <v>Multiple Devices</v>
      </c>
      <c r="K854" t="s">
        <v>30</v>
      </c>
      <c r="L854" s="26">
        <v>4</v>
      </c>
      <c r="M854" t="s">
        <v>114</v>
      </c>
      <c r="N854">
        <v>28</v>
      </c>
      <c r="O8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54" t="s">
        <v>83</v>
      </c>
      <c r="Q854" s="2">
        <v>1000</v>
      </c>
      <c r="R854">
        <v>5</v>
      </c>
      <c r="S854" s="3">
        <v>5000</v>
      </c>
      <c r="T854" s="3">
        <f>SUMIF(A:A,Table1[[#This Row],[Customer ID]],S:S)</f>
        <v>261000</v>
      </c>
      <c r="U854" s="3" t="str" cm="1">
        <f t="array" ref="U854">_xlfn.SWITCH(TRUE,
Table1[[#This Row],[Total user revenue]]&gt;=1500000,"High-Premium",
Table1[[#This Row],[Total user revenue]]&gt;=500000,"Premium",
Table1[[#This Row],[Total user revenue]]&gt;=100000,"Standard",
"Basic")</f>
        <v>Standard</v>
      </c>
      <c r="V854" s="32">
        <f>SUMIF(A:A,Table1[[#This Row],[Customer ID]],W:W)</f>
        <v>276.03000000000003</v>
      </c>
      <c r="W854">
        <v>169.24</v>
      </c>
      <c r="X854" t="s">
        <v>24</v>
      </c>
      <c r="Y854" s="6">
        <f>COUNTIFS(Table1[MTN Device],Table1[[#This Row],[MTN Device]],Table1[Customer Churn Status],"Yes")/COUNTIF(Table1[MTN Device],Table1[[#This Row],[MTN Device]])</f>
        <v>0.3122923588039867</v>
      </c>
      <c r="Z854">
        <f>IF(Table1[[#This Row],[Customer Churn Status]]="Yes", 1, 0)</f>
        <v>1</v>
      </c>
      <c r="AA854" t="str">
        <f>IF(Table1[[#This Row],[Reasons for Churn]]= "No reason", "No Reason", "Churned")</f>
        <v>Churned</v>
      </c>
      <c r="AB854" t="s">
        <v>96</v>
      </c>
      <c r="AC854">
        <f t="shared" si="13"/>
        <v>35</v>
      </c>
    </row>
    <row r="855" spans="1:29" x14ac:dyDescent="0.25">
      <c r="A855" t="s">
        <v>948</v>
      </c>
      <c r="B855" t="s">
        <v>949</v>
      </c>
      <c r="C855" s="1">
        <v>45658</v>
      </c>
      <c r="D855">
        <v>49</v>
      </c>
      <c r="E855" t="str">
        <f>IF(Table1[[#This Row],[Age]]&lt;=19,"Teenager",
 IF(Table1[[#This Row],[Age]]&lt;=29,"Young Adult",
 IF(Table1[[#This Row],[Age]]&lt;=39,"Adult",
 IF(Table1[[#This Row],[Age]]&lt;=54,"Middle-Aged Adult",
 IF(Table1[[#This Row],[Age]]&lt;=64,"Pre-Retirement",
 "Senior/Retiree")))))</f>
        <v>Middle-Aged Adult</v>
      </c>
      <c r="F855" t="s">
        <v>28</v>
      </c>
      <c r="G855" t="e">
        <f>VLOOKUP(Table1[[#This Row],[State]],#REF!,2,FALSE)</f>
        <v>#REF!</v>
      </c>
      <c r="H855" t="s">
        <v>20</v>
      </c>
      <c r="I855">
        <f>COUNTIF(A:A,Table1[[#This Row],[Customer ID]])</f>
        <v>3</v>
      </c>
      <c r="J855" t="str">
        <f>IF(Table1[[#This Row],[Device Count]]&gt;1,"Multiple Devices", "Single Device")</f>
        <v>Multiple Devices</v>
      </c>
      <c r="K855" t="s">
        <v>30</v>
      </c>
      <c r="L855" s="26">
        <v>4</v>
      </c>
      <c r="M855" t="s">
        <v>114</v>
      </c>
      <c r="N855">
        <v>28</v>
      </c>
      <c r="O8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55" t="s">
        <v>58</v>
      </c>
      <c r="Q855" s="2">
        <v>16000</v>
      </c>
      <c r="R855">
        <v>7</v>
      </c>
      <c r="S855" s="3">
        <v>112000</v>
      </c>
      <c r="T855" s="3">
        <f>SUMIF(A:A,Table1[[#This Row],[Customer ID]],S:S)</f>
        <v>261000</v>
      </c>
      <c r="U855" s="3" t="str" cm="1">
        <f t="array" ref="U855">_xlfn.SWITCH(TRUE,
Table1[[#This Row],[Total user revenue]]&gt;=1500000,"High-Premium",
Table1[[#This Row],[Total user revenue]]&gt;=500000,"Premium",
Table1[[#This Row],[Total user revenue]]&gt;=100000,"Standard",
"Basic")</f>
        <v>Standard</v>
      </c>
      <c r="V855" s="32">
        <f>SUMIF(A:A,Table1[[#This Row],[Customer ID]],W:W)</f>
        <v>276.03000000000003</v>
      </c>
      <c r="W855">
        <v>70.25</v>
      </c>
      <c r="X855" t="s">
        <v>24</v>
      </c>
      <c r="Y855" s="6">
        <f>COUNTIFS(Table1[MTN Device],Table1[[#This Row],[MTN Device]],Table1[Customer Churn Status],"Yes")/COUNTIF(Table1[MTN Device],Table1[[#This Row],[MTN Device]])</f>
        <v>0.30092592592592593</v>
      </c>
      <c r="Z855">
        <f>IF(Table1[[#This Row],[Customer Churn Status]]="Yes", 1, 0)</f>
        <v>1</v>
      </c>
      <c r="AA855" t="str">
        <f>IF(Table1[[#This Row],[Reasons for Churn]]= "No reason", "No Reason", "Churned")</f>
        <v>Churned</v>
      </c>
      <c r="AB855" t="s">
        <v>96</v>
      </c>
      <c r="AC855">
        <f t="shared" si="13"/>
        <v>35</v>
      </c>
    </row>
    <row r="856" spans="1:29" x14ac:dyDescent="0.25">
      <c r="A856" t="s">
        <v>948</v>
      </c>
      <c r="B856" t="s">
        <v>949</v>
      </c>
      <c r="C856" s="1">
        <v>45658</v>
      </c>
      <c r="D856">
        <v>49</v>
      </c>
      <c r="E856" t="str">
        <f>IF(Table1[[#This Row],[Age]]&lt;=19,"Teenager",
 IF(Table1[[#This Row],[Age]]&lt;=29,"Young Adult",
 IF(Table1[[#This Row],[Age]]&lt;=39,"Adult",
 IF(Table1[[#This Row],[Age]]&lt;=54,"Middle-Aged Adult",
 IF(Table1[[#This Row],[Age]]&lt;=64,"Pre-Retirement",
 "Senior/Retiree")))))</f>
        <v>Middle-Aged Adult</v>
      </c>
      <c r="F856" t="s">
        <v>28</v>
      </c>
      <c r="G856" t="e">
        <f>VLOOKUP(Table1[[#This Row],[State]],#REF!,2,FALSE)</f>
        <v>#REF!</v>
      </c>
      <c r="H856" t="s">
        <v>36</v>
      </c>
      <c r="I856">
        <f>COUNTIF(A:A,Table1[[#This Row],[Customer ID]])</f>
        <v>3</v>
      </c>
      <c r="J856" t="str">
        <f>IF(Table1[[#This Row],[Device Count]]&gt;1,"Multiple Devices", "Single Device")</f>
        <v>Multiple Devices</v>
      </c>
      <c r="K856" t="s">
        <v>30</v>
      </c>
      <c r="L856" s="26">
        <v>4</v>
      </c>
      <c r="M856" t="s">
        <v>114</v>
      </c>
      <c r="N856">
        <v>28</v>
      </c>
      <c r="O8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56" t="s">
        <v>62</v>
      </c>
      <c r="Q856" s="2">
        <v>24000</v>
      </c>
      <c r="R856">
        <v>6</v>
      </c>
      <c r="S856" s="3">
        <v>144000</v>
      </c>
      <c r="T856" s="3">
        <f>SUMIF(A:A,Table1[[#This Row],[Customer ID]],S:S)</f>
        <v>261000</v>
      </c>
      <c r="U856" s="3" t="str" cm="1">
        <f t="array" ref="U856">_xlfn.SWITCH(TRUE,
Table1[[#This Row],[Total user revenue]]&gt;=1500000,"High-Premium",
Table1[[#This Row],[Total user revenue]]&gt;=500000,"Premium",
Table1[[#This Row],[Total user revenue]]&gt;=100000,"Standard",
"Basic")</f>
        <v>Standard</v>
      </c>
      <c r="V856" s="32">
        <f>SUMIF(A:A,Table1[[#This Row],[Customer ID]],W:W)</f>
        <v>276.03000000000003</v>
      </c>
      <c r="W856">
        <v>36.54</v>
      </c>
      <c r="X856" t="s">
        <v>24</v>
      </c>
      <c r="Y856" s="6">
        <f>COUNTIFS(Table1[MTN Device],Table1[[#This Row],[MTN Device]],Table1[Customer Churn Status],"Yes")/COUNTIF(Table1[MTN Device],Table1[[#This Row],[MTN Device]])</f>
        <v>0.27947598253275108</v>
      </c>
      <c r="Z856">
        <f>IF(Table1[[#This Row],[Customer Churn Status]]="Yes", 1, 0)</f>
        <v>1</v>
      </c>
      <c r="AA856" t="str">
        <f>IF(Table1[[#This Row],[Reasons for Churn]]= "No reason", "No Reason", "Churned")</f>
        <v>Churned</v>
      </c>
      <c r="AB856" t="s">
        <v>96</v>
      </c>
      <c r="AC856">
        <f t="shared" si="13"/>
        <v>35</v>
      </c>
    </row>
    <row r="857" spans="1:29" x14ac:dyDescent="0.25">
      <c r="A857" t="s">
        <v>950</v>
      </c>
      <c r="B857" t="s">
        <v>951</v>
      </c>
      <c r="C857" s="1">
        <v>45689</v>
      </c>
      <c r="D857">
        <v>50</v>
      </c>
      <c r="E857" t="str">
        <f>IF(Table1[[#This Row],[Age]]&lt;=19,"Teenager",
 IF(Table1[[#This Row],[Age]]&lt;=29,"Young Adult",
 IF(Table1[[#This Row],[Age]]&lt;=39,"Adult",
 IF(Table1[[#This Row],[Age]]&lt;=54,"Middle-Aged Adult",
 IF(Table1[[#This Row],[Age]]&lt;=64,"Pre-Retirement",
 "Senior/Retiree")))))</f>
        <v>Middle-Aged Adult</v>
      </c>
      <c r="F857" t="s">
        <v>79</v>
      </c>
      <c r="G857" t="e">
        <f>VLOOKUP(Table1[[#This Row],[State]],#REF!,2,FALSE)</f>
        <v>#REF!</v>
      </c>
      <c r="H857" t="s">
        <v>29</v>
      </c>
      <c r="I857">
        <f>COUNTIF(A:A,Table1[[#This Row],[Customer ID]])</f>
        <v>1</v>
      </c>
      <c r="J857" t="str">
        <f>IF(Table1[[#This Row],[Device Count]]&gt;1,"Multiple Devices", "Single Device")</f>
        <v>Single Device</v>
      </c>
      <c r="K857" t="s">
        <v>21</v>
      </c>
      <c r="L857" s="26">
        <v>4</v>
      </c>
      <c r="M857" t="s">
        <v>114</v>
      </c>
      <c r="N857">
        <v>34</v>
      </c>
      <c r="O8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57" t="s">
        <v>83</v>
      </c>
      <c r="Q857" s="2">
        <v>1000</v>
      </c>
      <c r="R857">
        <v>1</v>
      </c>
      <c r="S857" s="3">
        <v>1000</v>
      </c>
      <c r="T857" s="3">
        <f>SUMIF(A:A,Table1[[#This Row],[Customer ID]],S:S)</f>
        <v>1000</v>
      </c>
      <c r="U857" s="3" t="str" cm="1">
        <f t="array" ref="U857">_xlfn.SWITCH(TRUE,
Table1[[#This Row],[Total user revenue]]&gt;=1500000,"High-Premium",
Table1[[#This Row],[Total user revenue]]&gt;=500000,"Premium",
Table1[[#This Row],[Total user revenue]]&gt;=100000,"Standard",
"Basic")</f>
        <v>Basic</v>
      </c>
      <c r="V857" s="32">
        <f>SUMIF(A:A,Table1[[#This Row],[Customer ID]],W:W)</f>
        <v>177.53</v>
      </c>
      <c r="W857">
        <v>177.53</v>
      </c>
      <c r="X857" t="s">
        <v>39</v>
      </c>
      <c r="Y857" s="6">
        <f>COUNTIFS(Table1[MTN Device],Table1[[#This Row],[MTN Device]],Table1[Customer Churn Status],"Yes")/COUNTIF(Table1[MTN Device],Table1[[#This Row],[MTN Device]])</f>
        <v>0.3122923588039867</v>
      </c>
      <c r="Z857">
        <f>IF(Table1[[#This Row],[Customer Churn Status]]="Yes", 1, 0)</f>
        <v>0</v>
      </c>
      <c r="AA857" t="str">
        <f>IF(Table1[[#This Row],[Reasons for Churn]]= "No reason", "No Reason", "Churned")</f>
        <v>No Reason</v>
      </c>
      <c r="AB857" t="s">
        <v>1083</v>
      </c>
      <c r="AC857">
        <f t="shared" si="13"/>
        <v>30</v>
      </c>
    </row>
    <row r="858" spans="1:29" x14ac:dyDescent="0.25">
      <c r="A858" t="s">
        <v>952</v>
      </c>
      <c r="B858" t="s">
        <v>953</v>
      </c>
      <c r="C858" s="1">
        <v>45658</v>
      </c>
      <c r="D858">
        <v>31</v>
      </c>
      <c r="E858" t="str">
        <f>IF(Table1[[#This Row],[Age]]&lt;=19,"Teenager",
 IF(Table1[[#This Row],[Age]]&lt;=29,"Young Adult",
 IF(Table1[[#This Row],[Age]]&lt;=39,"Adult",
 IF(Table1[[#This Row],[Age]]&lt;=54,"Middle-Aged Adult",
 IF(Table1[[#This Row],[Age]]&lt;=64,"Pre-Retirement",
 "Senior/Retiree")))))</f>
        <v>Adult</v>
      </c>
      <c r="F858" t="s">
        <v>82</v>
      </c>
      <c r="G858" t="e">
        <f>VLOOKUP(Table1[[#This Row],[State]],#REF!,2,FALSE)</f>
        <v>#REF!</v>
      </c>
      <c r="H858" t="s">
        <v>29</v>
      </c>
      <c r="I858">
        <f>COUNTIF(A:A,Table1[[#This Row],[Customer ID]])</f>
        <v>2</v>
      </c>
      <c r="J858" t="str">
        <f>IF(Table1[[#This Row],[Device Count]]&gt;1,"Multiple Devices", "Single Device")</f>
        <v>Multiple Devices</v>
      </c>
      <c r="K858" t="s">
        <v>30</v>
      </c>
      <c r="L858" s="26">
        <v>3</v>
      </c>
      <c r="M858" t="s">
        <v>50</v>
      </c>
      <c r="N858">
        <v>38</v>
      </c>
      <c r="O8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58" t="s">
        <v>40</v>
      </c>
      <c r="Q858" s="2">
        <v>500</v>
      </c>
      <c r="R858">
        <v>1</v>
      </c>
      <c r="S858" s="3">
        <v>500</v>
      </c>
      <c r="T858" s="3">
        <f>SUMIF(A:A,Table1[[#This Row],[Customer ID]],S:S)</f>
        <v>180500</v>
      </c>
      <c r="U858" s="3" t="str" cm="1">
        <f t="array" ref="U858">_xlfn.SWITCH(TRUE,
Table1[[#This Row],[Total user revenue]]&gt;=1500000,"High-Premium",
Table1[[#This Row],[Total user revenue]]&gt;=500000,"Premium",
Table1[[#This Row],[Total user revenue]]&gt;=100000,"Standard",
"Basic")</f>
        <v>Standard</v>
      </c>
      <c r="V858" s="32">
        <f>SUMIF(A:A,Table1[[#This Row],[Customer ID]],W:W)</f>
        <v>313.01</v>
      </c>
      <c r="W858">
        <v>119.04</v>
      </c>
      <c r="X858" t="s">
        <v>24</v>
      </c>
      <c r="Y858" s="6">
        <f>COUNTIFS(Table1[MTN Device],Table1[[#This Row],[MTN Device]],Table1[Customer Churn Status],"Yes")/COUNTIF(Table1[MTN Device],Table1[[#This Row],[MTN Device]])</f>
        <v>0.3122923588039867</v>
      </c>
      <c r="Z858">
        <f>IF(Table1[[#This Row],[Customer Churn Status]]="Yes", 1, 0)</f>
        <v>1</v>
      </c>
      <c r="AA858" t="str">
        <f>IF(Table1[[#This Row],[Reasons for Churn]]= "No reason", "No Reason", "Churned")</f>
        <v>Churned</v>
      </c>
      <c r="AB858" t="s">
        <v>76</v>
      </c>
      <c r="AC858">
        <f t="shared" si="13"/>
        <v>40</v>
      </c>
    </row>
    <row r="859" spans="1:29" x14ac:dyDescent="0.25">
      <c r="A859" t="s">
        <v>952</v>
      </c>
      <c r="B859" t="s">
        <v>953</v>
      </c>
      <c r="C859" s="1">
        <v>45658</v>
      </c>
      <c r="D859">
        <v>31</v>
      </c>
      <c r="E859" t="str">
        <f>IF(Table1[[#This Row],[Age]]&lt;=19,"Teenager",
 IF(Table1[[#This Row],[Age]]&lt;=29,"Young Adult",
 IF(Table1[[#This Row],[Age]]&lt;=39,"Adult",
 IF(Table1[[#This Row],[Age]]&lt;=54,"Middle-Aged Adult",
 IF(Table1[[#This Row],[Age]]&lt;=64,"Pre-Retirement",
 "Senior/Retiree")))))</f>
        <v>Adult</v>
      </c>
      <c r="F859" t="s">
        <v>82</v>
      </c>
      <c r="G859" t="e">
        <f>VLOOKUP(Table1[[#This Row],[State]],#REF!,2,FALSE)</f>
        <v>#REF!</v>
      </c>
      <c r="H859" t="s">
        <v>20</v>
      </c>
      <c r="I859">
        <f>COUNTIF(A:A,Table1[[#This Row],[Customer ID]])</f>
        <v>2</v>
      </c>
      <c r="J859" t="str">
        <f>IF(Table1[[#This Row],[Device Count]]&gt;1,"Multiple Devices", "Single Device")</f>
        <v>Multiple Devices</v>
      </c>
      <c r="K859" t="s">
        <v>30</v>
      </c>
      <c r="L859" s="26">
        <v>3</v>
      </c>
      <c r="M859" t="s">
        <v>50</v>
      </c>
      <c r="N859">
        <v>38</v>
      </c>
      <c r="O8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59" t="s">
        <v>51</v>
      </c>
      <c r="Q859" s="2">
        <v>9000</v>
      </c>
      <c r="R859">
        <v>20</v>
      </c>
      <c r="S859" s="3">
        <v>180000</v>
      </c>
      <c r="T859" s="3">
        <f>SUMIF(A:A,Table1[[#This Row],[Customer ID]],S:S)</f>
        <v>180500</v>
      </c>
      <c r="U859" s="3" t="str" cm="1">
        <f t="array" ref="U859">_xlfn.SWITCH(TRUE,
Table1[[#This Row],[Total user revenue]]&gt;=1500000,"High-Premium",
Table1[[#This Row],[Total user revenue]]&gt;=500000,"Premium",
Table1[[#This Row],[Total user revenue]]&gt;=100000,"Standard",
"Basic")</f>
        <v>Standard</v>
      </c>
      <c r="V859" s="32">
        <f>SUMIF(A:A,Table1[[#This Row],[Customer ID]],W:W)</f>
        <v>313.01</v>
      </c>
      <c r="W859">
        <v>193.97</v>
      </c>
      <c r="X859" t="s">
        <v>24</v>
      </c>
      <c r="Y859" s="6">
        <f>COUNTIFS(Table1[MTN Device],Table1[[#This Row],[MTN Device]],Table1[Customer Churn Status],"Yes")/COUNTIF(Table1[MTN Device],Table1[[#This Row],[MTN Device]])</f>
        <v>0.30092592592592593</v>
      </c>
      <c r="Z859">
        <f>IF(Table1[[#This Row],[Customer Churn Status]]="Yes", 1, 0)</f>
        <v>1</v>
      </c>
      <c r="AA859" t="str">
        <f>IF(Table1[[#This Row],[Reasons for Churn]]= "No reason", "No Reason", "Churned")</f>
        <v>Churned</v>
      </c>
      <c r="AB859" t="s">
        <v>76</v>
      </c>
      <c r="AC859">
        <f t="shared" si="13"/>
        <v>40</v>
      </c>
    </row>
    <row r="860" spans="1:29" x14ac:dyDescent="0.25">
      <c r="A860" t="s">
        <v>954</v>
      </c>
      <c r="B860" t="s">
        <v>955</v>
      </c>
      <c r="C860" s="1">
        <v>45658</v>
      </c>
      <c r="D860">
        <v>57</v>
      </c>
      <c r="E860" t="str">
        <f>IF(Table1[[#This Row],[Age]]&lt;=19,"Teenager",
 IF(Table1[[#This Row],[Age]]&lt;=29,"Young Adult",
 IF(Table1[[#This Row],[Age]]&lt;=39,"Adult",
 IF(Table1[[#This Row],[Age]]&lt;=54,"Middle-Aged Adult",
 IF(Table1[[#This Row],[Age]]&lt;=64,"Pre-Retirement",
 "Senior/Retiree")))))</f>
        <v>Pre-Retirement</v>
      </c>
      <c r="F860" t="s">
        <v>140</v>
      </c>
      <c r="G860" t="e">
        <f>VLOOKUP(Table1[[#This Row],[State]],#REF!,2,FALSE)</f>
        <v>#REF!</v>
      </c>
      <c r="H860" t="s">
        <v>41</v>
      </c>
      <c r="I860">
        <f>COUNTIF(A:A,Table1[[#This Row],[Customer ID]])</f>
        <v>1</v>
      </c>
      <c r="J860" t="str">
        <f>IF(Table1[[#This Row],[Device Count]]&gt;1,"Multiple Devices", "Single Device")</f>
        <v>Single Device</v>
      </c>
      <c r="K860" t="s">
        <v>21</v>
      </c>
      <c r="L860" s="26">
        <v>3</v>
      </c>
      <c r="M860" t="s">
        <v>50</v>
      </c>
      <c r="N860">
        <v>56</v>
      </c>
      <c r="O8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60" t="s">
        <v>62</v>
      </c>
      <c r="Q860" s="2">
        <v>24000</v>
      </c>
      <c r="R860">
        <v>13</v>
      </c>
      <c r="S860" s="3">
        <v>312000</v>
      </c>
      <c r="T860" s="3">
        <f>SUMIF(A:A,Table1[[#This Row],[Customer ID]],S:S)</f>
        <v>312000</v>
      </c>
      <c r="U860" s="3" t="str" cm="1">
        <f t="array" ref="U860">_xlfn.SWITCH(TRUE,
Table1[[#This Row],[Total user revenue]]&gt;=1500000,"High-Premium",
Table1[[#This Row],[Total user revenue]]&gt;=500000,"Premium",
Table1[[#This Row],[Total user revenue]]&gt;=100000,"Standard",
"Basic")</f>
        <v>Standard</v>
      </c>
      <c r="V860" s="32">
        <f>SUMIF(A:A,Table1[[#This Row],[Customer ID]],W:W)</f>
        <v>190.4</v>
      </c>
      <c r="W860">
        <v>190.4</v>
      </c>
      <c r="X860" t="s">
        <v>39</v>
      </c>
      <c r="Y860" s="6">
        <f>COUNTIFS(Table1[MTN Device],Table1[[#This Row],[MTN Device]],Table1[Customer Churn Status],"Yes")/COUNTIF(Table1[MTN Device],Table1[[#This Row],[MTN Device]])</f>
        <v>0.26754385964912281</v>
      </c>
      <c r="Z860">
        <f>IF(Table1[[#This Row],[Customer Churn Status]]="Yes", 1, 0)</f>
        <v>0</v>
      </c>
      <c r="AA860" t="str">
        <f>IF(Table1[[#This Row],[Reasons for Churn]]= "No reason", "No Reason", "Churned")</f>
        <v>No Reason</v>
      </c>
      <c r="AB860" t="s">
        <v>1083</v>
      </c>
      <c r="AC860">
        <f t="shared" si="13"/>
        <v>40</v>
      </c>
    </row>
    <row r="861" spans="1:29" x14ac:dyDescent="0.25">
      <c r="A861" t="s">
        <v>956</v>
      </c>
      <c r="B861" t="s">
        <v>957</v>
      </c>
      <c r="C861" s="1">
        <v>45658</v>
      </c>
      <c r="D861">
        <v>67</v>
      </c>
      <c r="E861" t="str">
        <f>IF(Table1[[#This Row],[Age]]&lt;=19,"Teenager",
 IF(Table1[[#This Row],[Age]]&lt;=29,"Young Adult",
 IF(Table1[[#This Row],[Age]]&lt;=39,"Adult",
 IF(Table1[[#This Row],[Age]]&lt;=54,"Middle-Aged Adult",
 IF(Table1[[#This Row],[Age]]&lt;=64,"Pre-Retirement",
 "Senior/Retiree")))))</f>
        <v>Senior/Retiree</v>
      </c>
      <c r="F861" t="s">
        <v>143</v>
      </c>
      <c r="G861" t="e">
        <f>VLOOKUP(Table1[[#This Row],[State]],#REF!,2,FALSE)</f>
        <v>#REF!</v>
      </c>
      <c r="H861" t="s">
        <v>29</v>
      </c>
      <c r="I861">
        <f>COUNTIF(A:A,Table1[[#This Row],[Customer ID]])</f>
        <v>1</v>
      </c>
      <c r="J861" t="str">
        <f>IF(Table1[[#This Row],[Device Count]]&gt;1,"Multiple Devices", "Single Device")</f>
        <v>Single Device</v>
      </c>
      <c r="K861" t="s">
        <v>21</v>
      </c>
      <c r="L861" s="26">
        <v>1</v>
      </c>
      <c r="M861" t="s">
        <v>37</v>
      </c>
      <c r="N861">
        <v>16</v>
      </c>
      <c r="O8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61" t="s">
        <v>87</v>
      </c>
      <c r="Q861" s="2">
        <v>7500</v>
      </c>
      <c r="R861">
        <v>5</v>
      </c>
      <c r="S861" s="3">
        <v>37500</v>
      </c>
      <c r="T861" s="3">
        <f>SUMIF(A:A,Table1[[#This Row],[Customer ID]],S:S)</f>
        <v>37500</v>
      </c>
      <c r="U861" s="3" t="str" cm="1">
        <f t="array" ref="U861">_xlfn.SWITCH(TRUE,
Table1[[#This Row],[Total user revenue]]&gt;=1500000,"High-Premium",
Table1[[#This Row],[Total user revenue]]&gt;=500000,"Premium",
Table1[[#This Row],[Total user revenue]]&gt;=100000,"Standard",
"Basic")</f>
        <v>Basic</v>
      </c>
      <c r="V861" s="32">
        <f>SUMIF(A:A,Table1[[#This Row],[Customer ID]],W:W)</f>
        <v>57.34</v>
      </c>
      <c r="W861">
        <v>57.34</v>
      </c>
      <c r="X861" t="s">
        <v>24</v>
      </c>
      <c r="Y861" s="6">
        <f>COUNTIFS(Table1[MTN Device],Table1[[#This Row],[MTN Device]],Table1[Customer Churn Status],"Yes")/COUNTIF(Table1[MTN Device],Table1[[#This Row],[MTN Device]])</f>
        <v>0.3122923588039867</v>
      </c>
      <c r="Z861">
        <f>IF(Table1[[#This Row],[Customer Churn Status]]="Yes", 1, 0)</f>
        <v>1</v>
      </c>
      <c r="AA861" t="str">
        <f>IF(Table1[[#This Row],[Reasons for Churn]]= "No reason", "No Reason", "Churned")</f>
        <v>Churned</v>
      </c>
      <c r="AB861" t="s">
        <v>265</v>
      </c>
      <c r="AC861">
        <f t="shared" si="13"/>
        <v>65</v>
      </c>
    </row>
    <row r="862" spans="1:29" x14ac:dyDescent="0.25">
      <c r="A862" t="s">
        <v>958</v>
      </c>
      <c r="B862" t="s">
        <v>959</v>
      </c>
      <c r="C862" s="1">
        <v>45717</v>
      </c>
      <c r="D862">
        <v>54</v>
      </c>
      <c r="E862" t="str">
        <f>IF(Table1[[#This Row],[Age]]&lt;=19,"Teenager",
 IF(Table1[[#This Row],[Age]]&lt;=29,"Young Adult",
 IF(Table1[[#This Row],[Age]]&lt;=39,"Adult",
 IF(Table1[[#This Row],[Age]]&lt;=54,"Middle-Aged Adult",
 IF(Table1[[#This Row],[Age]]&lt;=64,"Pre-Retirement",
 "Senior/Retiree")))))</f>
        <v>Middle-Aged Adult</v>
      </c>
      <c r="F862" t="s">
        <v>90</v>
      </c>
      <c r="G862" t="e">
        <f>VLOOKUP(Table1[[#This Row],[State]],#REF!,2,FALSE)</f>
        <v>#REF!</v>
      </c>
      <c r="H862" t="s">
        <v>36</v>
      </c>
      <c r="I862">
        <f>COUNTIF(A:A,Table1[[#This Row],[Customer ID]])</f>
        <v>1</v>
      </c>
      <c r="J862" t="str">
        <f>IF(Table1[[#This Row],[Device Count]]&gt;1,"Multiple Devices", "Single Device")</f>
        <v>Single Device</v>
      </c>
      <c r="K862" t="s">
        <v>30</v>
      </c>
      <c r="L862" s="26">
        <v>5</v>
      </c>
      <c r="M862" t="s">
        <v>55</v>
      </c>
      <c r="N862">
        <v>48</v>
      </c>
      <c r="O8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62" t="s">
        <v>71</v>
      </c>
      <c r="Q862" s="2">
        <v>14500</v>
      </c>
      <c r="R862">
        <v>13</v>
      </c>
      <c r="S862" s="3">
        <v>188500</v>
      </c>
      <c r="T862" s="3">
        <f>SUMIF(A:A,Table1[[#This Row],[Customer ID]],S:S)</f>
        <v>188500</v>
      </c>
      <c r="U862" s="3" t="str" cm="1">
        <f t="array" ref="U862">_xlfn.SWITCH(TRUE,
Table1[[#This Row],[Total user revenue]]&gt;=1500000,"High-Premium",
Table1[[#This Row],[Total user revenue]]&gt;=500000,"Premium",
Table1[[#This Row],[Total user revenue]]&gt;=100000,"Standard",
"Basic")</f>
        <v>Standard</v>
      </c>
      <c r="V862" s="32">
        <f>SUMIF(A:A,Table1[[#This Row],[Customer ID]],W:W)</f>
        <v>98.18</v>
      </c>
      <c r="W862">
        <v>98.18</v>
      </c>
      <c r="X862" t="s">
        <v>24</v>
      </c>
      <c r="Y862" s="6">
        <f>COUNTIFS(Table1[MTN Device],Table1[[#This Row],[MTN Device]],Table1[Customer Churn Status],"Yes")/COUNTIF(Table1[MTN Device],Table1[[#This Row],[MTN Device]])</f>
        <v>0.27947598253275108</v>
      </c>
      <c r="Z862">
        <f>IF(Table1[[#This Row],[Customer Churn Status]]="Yes", 1, 0)</f>
        <v>1</v>
      </c>
      <c r="AA862" t="str">
        <f>IF(Table1[[#This Row],[Reasons for Churn]]= "No reason", "No Reason", "Churned")</f>
        <v>Churned</v>
      </c>
      <c r="AB862" t="s">
        <v>284</v>
      </c>
      <c r="AC862">
        <f t="shared" si="13"/>
        <v>15</v>
      </c>
    </row>
    <row r="863" spans="1:29" x14ac:dyDescent="0.25">
      <c r="A863" t="s">
        <v>960</v>
      </c>
      <c r="B863" t="s">
        <v>961</v>
      </c>
      <c r="C863" s="1">
        <v>45658</v>
      </c>
      <c r="D863">
        <v>50</v>
      </c>
      <c r="E863" t="str">
        <f>IF(Table1[[#This Row],[Age]]&lt;=19,"Teenager",
 IF(Table1[[#This Row],[Age]]&lt;=29,"Young Adult",
 IF(Table1[[#This Row],[Age]]&lt;=39,"Adult",
 IF(Table1[[#This Row],[Age]]&lt;=54,"Middle-Aged Adult",
 IF(Table1[[#This Row],[Age]]&lt;=64,"Pre-Retirement",
 "Senior/Retiree")))))</f>
        <v>Middle-Aged Adult</v>
      </c>
      <c r="F863" t="s">
        <v>19</v>
      </c>
      <c r="G863" t="e">
        <f>VLOOKUP(Table1[[#This Row],[State]],#REF!,2,FALSE)</f>
        <v>#REF!</v>
      </c>
      <c r="H863" t="s">
        <v>29</v>
      </c>
      <c r="I863">
        <f>COUNTIF(A:A,Table1[[#This Row],[Customer ID]])</f>
        <v>2</v>
      </c>
      <c r="J863" t="str">
        <f>IF(Table1[[#This Row],[Device Count]]&gt;1,"Multiple Devices", "Single Device")</f>
        <v>Multiple Devices</v>
      </c>
      <c r="K863" t="s">
        <v>21</v>
      </c>
      <c r="L863" s="26">
        <v>3</v>
      </c>
      <c r="M863" t="s">
        <v>50</v>
      </c>
      <c r="N863">
        <v>49</v>
      </c>
      <c r="O8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63" t="s">
        <v>102</v>
      </c>
      <c r="Q863" s="2">
        <v>900</v>
      </c>
      <c r="R863">
        <v>15</v>
      </c>
      <c r="S863" s="3">
        <v>13500</v>
      </c>
      <c r="T863" s="3">
        <f>SUMIF(A:A,Table1[[#This Row],[Customer ID]],S:S)</f>
        <v>113500</v>
      </c>
      <c r="U863" s="3" t="str" cm="1">
        <f t="array" ref="U863">_xlfn.SWITCH(TRUE,
Table1[[#This Row],[Total user revenue]]&gt;=1500000,"High-Premium",
Table1[[#This Row],[Total user revenue]]&gt;=500000,"Premium",
Table1[[#This Row],[Total user revenue]]&gt;=100000,"Standard",
"Basic")</f>
        <v>Standard</v>
      </c>
      <c r="V863" s="32">
        <f>SUMIF(A:A,Table1[[#This Row],[Customer ID]],W:W)</f>
        <v>232.60999999999999</v>
      </c>
      <c r="W863">
        <v>102.91</v>
      </c>
      <c r="X863" t="s">
        <v>39</v>
      </c>
      <c r="Y863" s="6">
        <f>COUNTIFS(Table1[MTN Device],Table1[[#This Row],[MTN Device]],Table1[Customer Churn Status],"Yes")/COUNTIF(Table1[MTN Device],Table1[[#This Row],[MTN Device]])</f>
        <v>0.3122923588039867</v>
      </c>
      <c r="Z863">
        <f>IF(Table1[[#This Row],[Customer Churn Status]]="Yes", 1, 0)</f>
        <v>0</v>
      </c>
      <c r="AA863" t="str">
        <f>IF(Table1[[#This Row],[Reasons for Churn]]= "No reason", "No Reason", "Churned")</f>
        <v>No Reason</v>
      </c>
      <c r="AB863" t="s">
        <v>1083</v>
      </c>
      <c r="AC863">
        <f t="shared" si="13"/>
        <v>40</v>
      </c>
    </row>
    <row r="864" spans="1:29" x14ac:dyDescent="0.25">
      <c r="A864" t="s">
        <v>960</v>
      </c>
      <c r="B864" t="s">
        <v>961</v>
      </c>
      <c r="C864" s="1">
        <v>45658</v>
      </c>
      <c r="D864">
        <v>50</v>
      </c>
      <c r="E864" t="str">
        <f>IF(Table1[[#This Row],[Age]]&lt;=19,"Teenager",
 IF(Table1[[#This Row],[Age]]&lt;=29,"Young Adult",
 IF(Table1[[#This Row],[Age]]&lt;=39,"Adult",
 IF(Table1[[#This Row],[Age]]&lt;=54,"Middle-Aged Adult",
 IF(Table1[[#This Row],[Age]]&lt;=64,"Pre-Retirement",
 "Senior/Retiree")))))</f>
        <v>Middle-Aged Adult</v>
      </c>
      <c r="F864" t="s">
        <v>19</v>
      </c>
      <c r="G864" t="e">
        <f>VLOOKUP(Table1[[#This Row],[State]],#REF!,2,FALSE)</f>
        <v>#REF!</v>
      </c>
      <c r="H864" t="s">
        <v>41</v>
      </c>
      <c r="I864">
        <f>COUNTIF(A:A,Table1[[#This Row],[Customer ID]])</f>
        <v>2</v>
      </c>
      <c r="J864" t="str">
        <f>IF(Table1[[#This Row],[Device Count]]&gt;1,"Multiple Devices", "Single Device")</f>
        <v>Multiple Devices</v>
      </c>
      <c r="K864" t="s">
        <v>21</v>
      </c>
      <c r="L864" s="26">
        <v>3</v>
      </c>
      <c r="M864" t="s">
        <v>50</v>
      </c>
      <c r="N864">
        <v>49</v>
      </c>
      <c r="O8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64" t="s">
        <v>38</v>
      </c>
      <c r="Q864" s="2">
        <v>20000</v>
      </c>
      <c r="R864">
        <v>5</v>
      </c>
      <c r="S864" s="3">
        <v>100000</v>
      </c>
      <c r="T864" s="3">
        <f>SUMIF(A:A,Table1[[#This Row],[Customer ID]],S:S)</f>
        <v>113500</v>
      </c>
      <c r="U864" s="3" t="str" cm="1">
        <f t="array" ref="U864">_xlfn.SWITCH(TRUE,
Table1[[#This Row],[Total user revenue]]&gt;=1500000,"High-Premium",
Table1[[#This Row],[Total user revenue]]&gt;=500000,"Premium",
Table1[[#This Row],[Total user revenue]]&gt;=100000,"Standard",
"Basic")</f>
        <v>Standard</v>
      </c>
      <c r="V864" s="32">
        <f>SUMIF(A:A,Table1[[#This Row],[Customer ID]],W:W)</f>
        <v>232.60999999999999</v>
      </c>
      <c r="W864">
        <v>129.69999999999999</v>
      </c>
      <c r="X864" t="s">
        <v>39</v>
      </c>
      <c r="Y864" s="6">
        <f>COUNTIFS(Table1[MTN Device],Table1[[#This Row],[MTN Device]],Table1[Customer Churn Status],"Yes")/COUNTIF(Table1[MTN Device],Table1[[#This Row],[MTN Device]])</f>
        <v>0.26754385964912281</v>
      </c>
      <c r="Z864">
        <f>IF(Table1[[#This Row],[Customer Churn Status]]="Yes", 1, 0)</f>
        <v>0</v>
      </c>
      <c r="AA864" t="str">
        <f>IF(Table1[[#This Row],[Reasons for Churn]]= "No reason", "No Reason", "Churned")</f>
        <v>No Reason</v>
      </c>
      <c r="AB864" t="s">
        <v>1083</v>
      </c>
      <c r="AC864">
        <f t="shared" si="13"/>
        <v>40</v>
      </c>
    </row>
    <row r="865" spans="1:29" x14ac:dyDescent="0.25">
      <c r="A865" t="s">
        <v>962</v>
      </c>
      <c r="B865" t="s">
        <v>963</v>
      </c>
      <c r="C865" s="1">
        <v>45658</v>
      </c>
      <c r="D865">
        <v>26</v>
      </c>
      <c r="E865" t="str">
        <f>IF(Table1[[#This Row],[Age]]&lt;=19,"Teenager",
 IF(Table1[[#This Row],[Age]]&lt;=29,"Young Adult",
 IF(Table1[[#This Row],[Age]]&lt;=39,"Adult",
 IF(Table1[[#This Row],[Age]]&lt;=54,"Middle-Aged Adult",
 IF(Table1[[#This Row],[Age]]&lt;=64,"Pre-Retirement",
 "Senior/Retiree")))))</f>
        <v>Young Adult</v>
      </c>
      <c r="F865" t="s">
        <v>101</v>
      </c>
      <c r="G865" t="e">
        <f>VLOOKUP(Table1[[#This Row],[State]],#REF!,2,FALSE)</f>
        <v>#REF!</v>
      </c>
      <c r="H865" t="s">
        <v>36</v>
      </c>
      <c r="I865">
        <f>COUNTIF(A:A,Table1[[#This Row],[Customer ID]])</f>
        <v>1</v>
      </c>
      <c r="J865" t="str">
        <f>IF(Table1[[#This Row],[Device Count]]&gt;1,"Multiple Devices", "Single Device")</f>
        <v>Single Device</v>
      </c>
      <c r="K865" t="s">
        <v>30</v>
      </c>
      <c r="L865" s="26">
        <v>4</v>
      </c>
      <c r="M865" t="s">
        <v>114</v>
      </c>
      <c r="N865">
        <v>28</v>
      </c>
      <c r="O8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65" t="s">
        <v>71</v>
      </c>
      <c r="Q865" s="2">
        <v>14500</v>
      </c>
      <c r="R865">
        <v>10</v>
      </c>
      <c r="S865" s="3">
        <v>145000</v>
      </c>
      <c r="T865" s="3">
        <f>SUMIF(A:A,Table1[[#This Row],[Customer ID]],S:S)</f>
        <v>145000</v>
      </c>
      <c r="U865" s="3" t="str" cm="1">
        <f t="array" ref="U865">_xlfn.SWITCH(TRUE,
Table1[[#This Row],[Total user revenue]]&gt;=1500000,"High-Premium",
Table1[[#This Row],[Total user revenue]]&gt;=500000,"Premium",
Table1[[#This Row],[Total user revenue]]&gt;=100000,"Standard",
"Basic")</f>
        <v>Standard</v>
      </c>
      <c r="V865" s="32">
        <f>SUMIF(A:A,Table1[[#This Row],[Customer ID]],W:W)</f>
        <v>104.86</v>
      </c>
      <c r="W865">
        <v>104.86</v>
      </c>
      <c r="X865" t="s">
        <v>39</v>
      </c>
      <c r="Y865" s="6">
        <f>COUNTIFS(Table1[MTN Device],Table1[[#This Row],[MTN Device]],Table1[Customer Churn Status],"Yes")/COUNTIF(Table1[MTN Device],Table1[[#This Row],[MTN Device]])</f>
        <v>0.27947598253275108</v>
      </c>
      <c r="Z865">
        <f>IF(Table1[[#This Row],[Customer Churn Status]]="Yes", 1, 0)</f>
        <v>0</v>
      </c>
      <c r="AA865" t="str">
        <f>IF(Table1[[#This Row],[Reasons for Churn]]= "No reason", "No Reason", "Churned")</f>
        <v>No Reason</v>
      </c>
      <c r="AB865" t="s">
        <v>1083</v>
      </c>
      <c r="AC865">
        <f t="shared" si="13"/>
        <v>20</v>
      </c>
    </row>
    <row r="866" spans="1:29" x14ac:dyDescent="0.25">
      <c r="A866" t="s">
        <v>964</v>
      </c>
      <c r="B866" t="s">
        <v>965</v>
      </c>
      <c r="C866" s="1">
        <v>45658</v>
      </c>
      <c r="D866">
        <v>25</v>
      </c>
      <c r="E866" t="str">
        <f>IF(Table1[[#This Row],[Age]]&lt;=19,"Teenager",
 IF(Table1[[#This Row],[Age]]&lt;=29,"Young Adult",
 IF(Table1[[#This Row],[Age]]&lt;=39,"Adult",
 IF(Table1[[#This Row],[Age]]&lt;=54,"Middle-Aged Adult",
 IF(Table1[[#This Row],[Age]]&lt;=64,"Pre-Retirement",
 "Senior/Retiree")))))</f>
        <v>Young Adult</v>
      </c>
      <c r="F866" t="s">
        <v>128</v>
      </c>
      <c r="G866" t="e">
        <f>VLOOKUP(Table1[[#This Row],[State]],#REF!,2,FALSE)</f>
        <v>#REF!</v>
      </c>
      <c r="H866" t="s">
        <v>36</v>
      </c>
      <c r="I866">
        <f>COUNTIF(A:A,Table1[[#This Row],[Customer ID]])</f>
        <v>3</v>
      </c>
      <c r="J866" t="str">
        <f>IF(Table1[[#This Row],[Device Count]]&gt;1,"Multiple Devices", "Single Device")</f>
        <v>Multiple Devices</v>
      </c>
      <c r="K866" t="s">
        <v>21</v>
      </c>
      <c r="L866" s="26">
        <v>4</v>
      </c>
      <c r="M866" t="s">
        <v>114</v>
      </c>
      <c r="N866">
        <v>33</v>
      </c>
      <c r="O8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66" t="s">
        <v>38</v>
      </c>
      <c r="Q866" s="2">
        <v>20000</v>
      </c>
      <c r="R866">
        <v>1</v>
      </c>
      <c r="S866" s="3">
        <v>20000</v>
      </c>
      <c r="T866" s="3">
        <f>SUMIF(A:A,Table1[[#This Row],[Customer ID]],S:S)</f>
        <v>267800</v>
      </c>
      <c r="U866" s="3" t="str" cm="1">
        <f t="array" ref="U866">_xlfn.SWITCH(TRUE,
Table1[[#This Row],[Total user revenue]]&gt;=1500000,"High-Premium",
Table1[[#This Row],[Total user revenue]]&gt;=500000,"Premium",
Table1[[#This Row],[Total user revenue]]&gt;=100000,"Standard",
"Basic")</f>
        <v>Standard</v>
      </c>
      <c r="V866" s="32">
        <f>SUMIF(A:A,Table1[[#This Row],[Customer ID]],W:W)</f>
        <v>459.41999999999996</v>
      </c>
      <c r="W866">
        <v>153.85</v>
      </c>
      <c r="X866" t="s">
        <v>24</v>
      </c>
      <c r="Y866" s="6">
        <f>COUNTIFS(Table1[MTN Device],Table1[[#This Row],[MTN Device]],Table1[Customer Churn Status],"Yes")/COUNTIF(Table1[MTN Device],Table1[[#This Row],[MTN Device]])</f>
        <v>0.27947598253275108</v>
      </c>
      <c r="Z866">
        <f>IF(Table1[[#This Row],[Customer Churn Status]]="Yes", 1, 0)</f>
        <v>1</v>
      </c>
      <c r="AA866" t="str">
        <f>IF(Table1[[#This Row],[Reasons for Churn]]= "No reason", "No Reason", "Churned")</f>
        <v>Churned</v>
      </c>
      <c r="AB866" t="s">
        <v>284</v>
      </c>
      <c r="AC866">
        <f t="shared" si="13"/>
        <v>35</v>
      </c>
    </row>
    <row r="867" spans="1:29" x14ac:dyDescent="0.25">
      <c r="A867" t="s">
        <v>964</v>
      </c>
      <c r="B867" t="s">
        <v>965</v>
      </c>
      <c r="C867" s="1">
        <v>45658</v>
      </c>
      <c r="D867">
        <v>25</v>
      </c>
      <c r="E867" t="str">
        <f>IF(Table1[[#This Row],[Age]]&lt;=19,"Teenager",
 IF(Table1[[#This Row],[Age]]&lt;=29,"Young Adult",
 IF(Table1[[#This Row],[Age]]&lt;=39,"Adult",
 IF(Table1[[#This Row],[Age]]&lt;=54,"Middle-Aged Adult",
 IF(Table1[[#This Row],[Age]]&lt;=64,"Pre-Retirement",
 "Senior/Retiree")))))</f>
        <v>Young Adult</v>
      </c>
      <c r="F867" t="s">
        <v>128</v>
      </c>
      <c r="G867" t="e">
        <f>VLOOKUP(Table1[[#This Row],[State]],#REF!,2,FALSE)</f>
        <v>#REF!</v>
      </c>
      <c r="H867" t="s">
        <v>20</v>
      </c>
      <c r="I867">
        <f>COUNTIF(A:A,Table1[[#This Row],[Customer ID]])</f>
        <v>3</v>
      </c>
      <c r="J867" t="str">
        <f>IF(Table1[[#This Row],[Device Count]]&gt;1,"Multiple Devices", "Single Device")</f>
        <v>Multiple Devices</v>
      </c>
      <c r="K867" t="s">
        <v>21</v>
      </c>
      <c r="L867" s="26">
        <v>4</v>
      </c>
      <c r="M867" t="s">
        <v>114</v>
      </c>
      <c r="N867">
        <v>33</v>
      </c>
      <c r="O8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67" t="s">
        <v>58</v>
      </c>
      <c r="Q867" s="2">
        <v>16000</v>
      </c>
      <c r="R867">
        <v>15</v>
      </c>
      <c r="S867" s="3">
        <v>240000</v>
      </c>
      <c r="T867" s="3">
        <f>SUMIF(A:A,Table1[[#This Row],[Customer ID]],S:S)</f>
        <v>267800</v>
      </c>
      <c r="U867" s="3" t="str" cm="1">
        <f t="array" ref="U867">_xlfn.SWITCH(TRUE,
Table1[[#This Row],[Total user revenue]]&gt;=1500000,"High-Premium",
Table1[[#This Row],[Total user revenue]]&gt;=500000,"Premium",
Table1[[#This Row],[Total user revenue]]&gt;=100000,"Standard",
"Basic")</f>
        <v>Standard</v>
      </c>
      <c r="V867" s="32">
        <f>SUMIF(A:A,Table1[[#This Row],[Customer ID]],W:W)</f>
        <v>459.41999999999996</v>
      </c>
      <c r="W867">
        <v>148.22999999999999</v>
      </c>
      <c r="X867" t="s">
        <v>24</v>
      </c>
      <c r="Y867" s="6">
        <f>COUNTIFS(Table1[MTN Device],Table1[[#This Row],[MTN Device]],Table1[Customer Churn Status],"Yes")/COUNTIF(Table1[MTN Device],Table1[[#This Row],[MTN Device]])</f>
        <v>0.30092592592592593</v>
      </c>
      <c r="Z867">
        <f>IF(Table1[[#This Row],[Customer Churn Status]]="Yes", 1, 0)</f>
        <v>1</v>
      </c>
      <c r="AA867" t="str">
        <f>IF(Table1[[#This Row],[Reasons for Churn]]= "No reason", "No Reason", "Churned")</f>
        <v>Churned</v>
      </c>
      <c r="AB867" t="s">
        <v>284</v>
      </c>
      <c r="AC867">
        <f t="shared" si="13"/>
        <v>35</v>
      </c>
    </row>
    <row r="868" spans="1:29" x14ac:dyDescent="0.25">
      <c r="A868" t="s">
        <v>964</v>
      </c>
      <c r="B868" t="s">
        <v>965</v>
      </c>
      <c r="C868" s="1">
        <v>45658</v>
      </c>
      <c r="D868">
        <v>25</v>
      </c>
      <c r="E868" t="str">
        <f>IF(Table1[[#This Row],[Age]]&lt;=19,"Teenager",
 IF(Table1[[#This Row],[Age]]&lt;=29,"Young Adult",
 IF(Table1[[#This Row],[Age]]&lt;=39,"Adult",
 IF(Table1[[#This Row],[Age]]&lt;=54,"Middle-Aged Adult",
 IF(Table1[[#This Row],[Age]]&lt;=64,"Pre-Retirement",
 "Senior/Retiree")))))</f>
        <v>Young Adult</v>
      </c>
      <c r="F868" t="s">
        <v>128</v>
      </c>
      <c r="G868" t="e">
        <f>VLOOKUP(Table1[[#This Row],[State]],#REF!,2,FALSE)</f>
        <v>#REF!</v>
      </c>
      <c r="H868" t="s">
        <v>29</v>
      </c>
      <c r="I868">
        <f>COUNTIF(A:A,Table1[[#This Row],[Customer ID]])</f>
        <v>3</v>
      </c>
      <c r="J868" t="str">
        <f>IF(Table1[[#This Row],[Device Count]]&gt;1,"Multiple Devices", "Single Device")</f>
        <v>Multiple Devices</v>
      </c>
      <c r="K868" t="s">
        <v>21</v>
      </c>
      <c r="L868" s="26">
        <v>4</v>
      </c>
      <c r="M868" t="s">
        <v>114</v>
      </c>
      <c r="N868">
        <v>33</v>
      </c>
      <c r="O8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68" t="s">
        <v>164</v>
      </c>
      <c r="Q868" s="2">
        <v>600</v>
      </c>
      <c r="R868">
        <v>13</v>
      </c>
      <c r="S868" s="3">
        <v>7800</v>
      </c>
      <c r="T868" s="3">
        <f>SUMIF(A:A,Table1[[#This Row],[Customer ID]],S:S)</f>
        <v>267800</v>
      </c>
      <c r="U868" s="3" t="str" cm="1">
        <f t="array" ref="U868">_xlfn.SWITCH(TRUE,
Table1[[#This Row],[Total user revenue]]&gt;=1500000,"High-Premium",
Table1[[#This Row],[Total user revenue]]&gt;=500000,"Premium",
Table1[[#This Row],[Total user revenue]]&gt;=100000,"Standard",
"Basic")</f>
        <v>Standard</v>
      </c>
      <c r="V868" s="32">
        <f>SUMIF(A:A,Table1[[#This Row],[Customer ID]],W:W)</f>
        <v>459.41999999999996</v>
      </c>
      <c r="W868">
        <v>157.34</v>
      </c>
      <c r="X868" t="s">
        <v>24</v>
      </c>
      <c r="Y868" s="6">
        <f>COUNTIFS(Table1[MTN Device],Table1[[#This Row],[MTN Device]],Table1[Customer Churn Status],"Yes")/COUNTIF(Table1[MTN Device],Table1[[#This Row],[MTN Device]])</f>
        <v>0.3122923588039867</v>
      </c>
      <c r="Z868">
        <f>IF(Table1[[#This Row],[Customer Churn Status]]="Yes", 1, 0)</f>
        <v>1</v>
      </c>
      <c r="AA868" t="str">
        <f>IF(Table1[[#This Row],[Reasons for Churn]]= "No reason", "No Reason", "Churned")</f>
        <v>Churned</v>
      </c>
      <c r="AB868" t="s">
        <v>284</v>
      </c>
      <c r="AC868">
        <f t="shared" si="13"/>
        <v>35</v>
      </c>
    </row>
    <row r="869" spans="1:29" x14ac:dyDescent="0.25">
      <c r="A869" t="s">
        <v>966</v>
      </c>
      <c r="B869" t="s">
        <v>967</v>
      </c>
      <c r="C869" s="1">
        <v>45658</v>
      </c>
      <c r="D869">
        <v>26</v>
      </c>
      <c r="E869" t="str">
        <f>IF(Table1[[#This Row],[Age]]&lt;=19,"Teenager",
 IF(Table1[[#This Row],[Age]]&lt;=29,"Young Adult",
 IF(Table1[[#This Row],[Age]]&lt;=39,"Adult",
 IF(Table1[[#This Row],[Age]]&lt;=54,"Middle-Aged Adult",
 IF(Table1[[#This Row],[Age]]&lt;=64,"Pre-Retirement",
 "Senior/Retiree")))))</f>
        <v>Young Adult</v>
      </c>
      <c r="F869" t="s">
        <v>110</v>
      </c>
      <c r="G869" t="e">
        <f>VLOOKUP(Table1[[#This Row],[State]],#REF!,2,FALSE)</f>
        <v>#REF!</v>
      </c>
      <c r="H869" t="s">
        <v>36</v>
      </c>
      <c r="I869">
        <f>COUNTIF(A:A,Table1[[#This Row],[Customer ID]])</f>
        <v>2</v>
      </c>
      <c r="J869" t="str">
        <f>IF(Table1[[#This Row],[Device Count]]&gt;1,"Multiple Devices", "Single Device")</f>
        <v>Multiple Devices</v>
      </c>
      <c r="K869" t="s">
        <v>30</v>
      </c>
      <c r="L869" s="26">
        <v>4</v>
      </c>
      <c r="M869" t="s">
        <v>114</v>
      </c>
      <c r="N869">
        <v>21</v>
      </c>
      <c r="O8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69" t="s">
        <v>71</v>
      </c>
      <c r="Q869" s="2">
        <v>14500</v>
      </c>
      <c r="R869">
        <v>20</v>
      </c>
      <c r="S869" s="3">
        <v>290000</v>
      </c>
      <c r="T869" s="3">
        <f>SUMIF(A:A,Table1[[#This Row],[Customer ID]],S:S)</f>
        <v>410000</v>
      </c>
      <c r="U869" s="3" t="str" cm="1">
        <f t="array" ref="U869">_xlfn.SWITCH(TRUE,
Table1[[#This Row],[Total user revenue]]&gt;=1500000,"High-Premium",
Table1[[#This Row],[Total user revenue]]&gt;=500000,"Premium",
Table1[[#This Row],[Total user revenue]]&gt;=100000,"Standard",
"Basic")</f>
        <v>Standard</v>
      </c>
      <c r="V869" s="32">
        <f>SUMIF(A:A,Table1[[#This Row],[Customer ID]],W:W)</f>
        <v>211.81</v>
      </c>
      <c r="W869">
        <v>37.42</v>
      </c>
      <c r="X869" t="s">
        <v>39</v>
      </c>
      <c r="Y869" s="6">
        <f>COUNTIFS(Table1[MTN Device],Table1[[#This Row],[MTN Device]],Table1[Customer Churn Status],"Yes")/COUNTIF(Table1[MTN Device],Table1[[#This Row],[MTN Device]])</f>
        <v>0.27947598253275108</v>
      </c>
      <c r="Z869">
        <f>IF(Table1[[#This Row],[Customer Churn Status]]="Yes", 1, 0)</f>
        <v>0</v>
      </c>
      <c r="AA869" t="str">
        <f>IF(Table1[[#This Row],[Reasons for Churn]]= "No reason", "No Reason", "Churned")</f>
        <v>No Reason</v>
      </c>
      <c r="AB869" t="s">
        <v>1083</v>
      </c>
      <c r="AC869">
        <f t="shared" si="13"/>
        <v>35</v>
      </c>
    </row>
    <row r="870" spans="1:29" x14ac:dyDescent="0.25">
      <c r="A870" t="s">
        <v>966</v>
      </c>
      <c r="B870" t="s">
        <v>967</v>
      </c>
      <c r="C870" s="1">
        <v>45658</v>
      </c>
      <c r="D870">
        <v>26</v>
      </c>
      <c r="E870" t="str">
        <f>IF(Table1[[#This Row],[Age]]&lt;=19,"Teenager",
 IF(Table1[[#This Row],[Age]]&lt;=29,"Young Adult",
 IF(Table1[[#This Row],[Age]]&lt;=39,"Adult",
 IF(Table1[[#This Row],[Age]]&lt;=54,"Middle-Aged Adult",
 IF(Table1[[#This Row],[Age]]&lt;=64,"Pre-Retirement",
 "Senior/Retiree")))))</f>
        <v>Young Adult</v>
      </c>
      <c r="F870" t="s">
        <v>110</v>
      </c>
      <c r="G870" t="e">
        <f>VLOOKUP(Table1[[#This Row],[State]],#REF!,2,FALSE)</f>
        <v>#REF!</v>
      </c>
      <c r="H870" t="s">
        <v>41</v>
      </c>
      <c r="I870">
        <f>COUNTIF(A:A,Table1[[#This Row],[Customer ID]])</f>
        <v>2</v>
      </c>
      <c r="J870" t="str">
        <f>IF(Table1[[#This Row],[Device Count]]&gt;1,"Multiple Devices", "Single Device")</f>
        <v>Multiple Devices</v>
      </c>
      <c r="K870" t="s">
        <v>30</v>
      </c>
      <c r="L870" s="26">
        <v>4</v>
      </c>
      <c r="M870" t="s">
        <v>114</v>
      </c>
      <c r="N870">
        <v>21</v>
      </c>
      <c r="O8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70" t="s">
        <v>65</v>
      </c>
      <c r="Q870" s="2">
        <v>30000</v>
      </c>
      <c r="R870">
        <v>4</v>
      </c>
      <c r="S870" s="3">
        <v>120000</v>
      </c>
      <c r="T870" s="3">
        <f>SUMIF(A:A,Table1[[#This Row],[Customer ID]],S:S)</f>
        <v>410000</v>
      </c>
      <c r="U870" s="3" t="str" cm="1">
        <f t="array" ref="U870">_xlfn.SWITCH(TRUE,
Table1[[#This Row],[Total user revenue]]&gt;=1500000,"High-Premium",
Table1[[#This Row],[Total user revenue]]&gt;=500000,"Premium",
Table1[[#This Row],[Total user revenue]]&gt;=100000,"Standard",
"Basic")</f>
        <v>Standard</v>
      </c>
      <c r="V870" s="32">
        <f>SUMIF(A:A,Table1[[#This Row],[Customer ID]],W:W)</f>
        <v>211.81</v>
      </c>
      <c r="W870">
        <v>174.39</v>
      </c>
      <c r="X870" t="s">
        <v>39</v>
      </c>
      <c r="Y870" s="6">
        <f>COUNTIFS(Table1[MTN Device],Table1[[#This Row],[MTN Device]],Table1[Customer Churn Status],"Yes")/COUNTIF(Table1[MTN Device],Table1[[#This Row],[MTN Device]])</f>
        <v>0.26754385964912281</v>
      </c>
      <c r="Z870">
        <f>IF(Table1[[#This Row],[Customer Churn Status]]="Yes", 1, 0)</f>
        <v>0</v>
      </c>
      <c r="AA870" t="str">
        <f>IF(Table1[[#This Row],[Reasons for Churn]]= "No reason", "No Reason", "Churned")</f>
        <v>No Reason</v>
      </c>
      <c r="AB870" t="s">
        <v>1083</v>
      </c>
      <c r="AC870">
        <f t="shared" si="13"/>
        <v>35</v>
      </c>
    </row>
    <row r="871" spans="1:29" x14ac:dyDescent="0.25">
      <c r="A871" t="s">
        <v>968</v>
      </c>
      <c r="B871" t="s">
        <v>969</v>
      </c>
      <c r="C871" s="1">
        <v>45658</v>
      </c>
      <c r="D871">
        <v>18</v>
      </c>
      <c r="E871" t="str">
        <f>IF(Table1[[#This Row],[Age]]&lt;=19,"Teenager",
 IF(Table1[[#This Row],[Age]]&lt;=29,"Young Adult",
 IF(Table1[[#This Row],[Age]]&lt;=39,"Adult",
 IF(Table1[[#This Row],[Age]]&lt;=54,"Middle-Aged Adult",
 IF(Table1[[#This Row],[Age]]&lt;=64,"Pre-Retirement",
 "Senior/Retiree")))))</f>
        <v>Teenager</v>
      </c>
      <c r="F871" t="s">
        <v>452</v>
      </c>
      <c r="G871" t="e">
        <f>VLOOKUP(Table1[[#This Row],[State]],#REF!,2,FALSE)</f>
        <v>#REF!</v>
      </c>
      <c r="H871" t="s">
        <v>29</v>
      </c>
      <c r="I871">
        <f>COUNTIF(A:A,Table1[[#This Row],[Customer ID]])</f>
        <v>1</v>
      </c>
      <c r="J871" t="str">
        <f>IF(Table1[[#This Row],[Device Count]]&gt;1,"Multiple Devices", "Single Device")</f>
        <v>Single Device</v>
      </c>
      <c r="K871" t="s">
        <v>30</v>
      </c>
      <c r="L871" s="26">
        <v>2</v>
      </c>
      <c r="M871" t="s">
        <v>22</v>
      </c>
      <c r="N871">
        <v>8</v>
      </c>
      <c r="O8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871" t="s">
        <v>193</v>
      </c>
      <c r="Q871" s="2">
        <v>6500</v>
      </c>
      <c r="R871">
        <v>20</v>
      </c>
      <c r="S871" s="3">
        <v>130000</v>
      </c>
      <c r="T871" s="3">
        <f>SUMIF(A:A,Table1[[#This Row],[Customer ID]],S:S)</f>
        <v>130000</v>
      </c>
      <c r="U871" s="3" t="str" cm="1">
        <f t="array" ref="U871">_xlfn.SWITCH(TRUE,
Table1[[#This Row],[Total user revenue]]&gt;=1500000,"High-Premium",
Table1[[#This Row],[Total user revenue]]&gt;=500000,"Premium",
Table1[[#This Row],[Total user revenue]]&gt;=100000,"Standard",
"Basic")</f>
        <v>Standard</v>
      </c>
      <c r="V871" s="32">
        <f>SUMIF(A:A,Table1[[#This Row],[Customer ID]],W:W)</f>
        <v>60.91</v>
      </c>
      <c r="W871">
        <v>60.91</v>
      </c>
      <c r="X871" t="s">
        <v>39</v>
      </c>
      <c r="Y871" s="6">
        <f>COUNTIFS(Table1[MTN Device],Table1[[#This Row],[MTN Device]],Table1[Customer Churn Status],"Yes")/COUNTIF(Table1[MTN Device],Table1[[#This Row],[MTN Device]])</f>
        <v>0.3122923588039867</v>
      </c>
      <c r="Z871">
        <f>IF(Table1[[#This Row],[Customer Churn Status]]="Yes", 1, 0)</f>
        <v>0</v>
      </c>
      <c r="AA871" t="str">
        <f>IF(Table1[[#This Row],[Reasons for Churn]]= "No reason", "No Reason", "Churned")</f>
        <v>No Reason</v>
      </c>
      <c r="AB871" t="s">
        <v>1083</v>
      </c>
      <c r="AC871">
        <f t="shared" si="13"/>
        <v>65</v>
      </c>
    </row>
    <row r="872" spans="1:29" x14ac:dyDescent="0.25">
      <c r="A872" t="s">
        <v>970</v>
      </c>
      <c r="B872" t="s">
        <v>971</v>
      </c>
      <c r="C872" s="1">
        <v>45689</v>
      </c>
      <c r="D872">
        <v>66</v>
      </c>
      <c r="E872" t="str">
        <f>IF(Table1[[#This Row],[Age]]&lt;=19,"Teenager",
 IF(Table1[[#This Row],[Age]]&lt;=29,"Young Adult",
 IF(Table1[[#This Row],[Age]]&lt;=39,"Adult",
 IF(Table1[[#This Row],[Age]]&lt;=54,"Middle-Aged Adult",
 IF(Table1[[#This Row],[Age]]&lt;=64,"Pre-Retirement",
 "Senior/Retiree")))))</f>
        <v>Senior/Retiree</v>
      </c>
      <c r="F872" t="s">
        <v>149</v>
      </c>
      <c r="G872" t="e">
        <f>VLOOKUP(Table1[[#This Row],[State]],#REF!,2,FALSE)</f>
        <v>#REF!</v>
      </c>
      <c r="H872" t="s">
        <v>20</v>
      </c>
      <c r="I872">
        <f>COUNTIF(A:A,Table1[[#This Row],[Customer ID]])</f>
        <v>1</v>
      </c>
      <c r="J872" t="str">
        <f>IF(Table1[[#This Row],[Device Count]]&gt;1,"Multiple Devices", "Single Device")</f>
        <v>Single Device</v>
      </c>
      <c r="K872" t="s">
        <v>21</v>
      </c>
      <c r="L872" s="26">
        <v>1</v>
      </c>
      <c r="M872" t="s">
        <v>37</v>
      </c>
      <c r="N872">
        <v>9</v>
      </c>
      <c r="O8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872" t="s">
        <v>58</v>
      </c>
      <c r="Q872" s="2">
        <v>16000</v>
      </c>
      <c r="R872">
        <v>5</v>
      </c>
      <c r="S872" s="3">
        <v>80000</v>
      </c>
      <c r="T872" s="3">
        <f>SUMIF(A:A,Table1[[#This Row],[Customer ID]],S:S)</f>
        <v>80000</v>
      </c>
      <c r="U872" s="3" t="str" cm="1">
        <f t="array" ref="U872">_xlfn.SWITCH(TRUE,
Table1[[#This Row],[Total user revenue]]&gt;=1500000,"High-Premium",
Table1[[#This Row],[Total user revenue]]&gt;=500000,"Premium",
Table1[[#This Row],[Total user revenue]]&gt;=100000,"Standard",
"Basic")</f>
        <v>Basic</v>
      </c>
      <c r="V872" s="32">
        <f>SUMIF(A:A,Table1[[#This Row],[Customer ID]],W:W)</f>
        <v>42.24</v>
      </c>
      <c r="W872">
        <v>42.24</v>
      </c>
      <c r="X872" t="s">
        <v>24</v>
      </c>
      <c r="Y872" s="6">
        <f>COUNTIFS(Table1[MTN Device],Table1[[#This Row],[MTN Device]],Table1[Customer Churn Status],"Yes")/COUNTIF(Table1[MTN Device],Table1[[#This Row],[MTN Device]])</f>
        <v>0.30092592592592593</v>
      </c>
      <c r="Z872">
        <f>IF(Table1[[#This Row],[Customer Churn Status]]="Yes", 1, 0)</f>
        <v>1</v>
      </c>
      <c r="AA872" t="str">
        <f>IF(Table1[[#This Row],[Reasons for Churn]]= "No reason", "No Reason", "Churned")</f>
        <v>Churned</v>
      </c>
      <c r="AB872" t="s">
        <v>32</v>
      </c>
      <c r="AC872">
        <f t="shared" si="13"/>
        <v>75</v>
      </c>
    </row>
    <row r="873" spans="1:29" x14ac:dyDescent="0.25">
      <c r="A873" t="s">
        <v>972</v>
      </c>
      <c r="B873" t="s">
        <v>973</v>
      </c>
      <c r="C873" s="1">
        <v>45717</v>
      </c>
      <c r="D873">
        <v>71</v>
      </c>
      <c r="E873" t="str">
        <f>IF(Table1[[#This Row],[Age]]&lt;=19,"Teenager",
 IF(Table1[[#This Row],[Age]]&lt;=29,"Young Adult",
 IF(Table1[[#This Row],[Age]]&lt;=39,"Adult",
 IF(Table1[[#This Row],[Age]]&lt;=54,"Middle-Aged Adult",
 IF(Table1[[#This Row],[Age]]&lt;=64,"Pre-Retirement",
 "Senior/Retiree")))))</f>
        <v>Senior/Retiree</v>
      </c>
      <c r="F873" t="s">
        <v>86</v>
      </c>
      <c r="G873" t="e">
        <f>VLOOKUP(Table1[[#This Row],[State]],#REF!,2,FALSE)</f>
        <v>#REF!</v>
      </c>
      <c r="H873" t="s">
        <v>41</v>
      </c>
      <c r="I873">
        <f>COUNTIF(A:A,Table1[[#This Row],[Customer ID]])</f>
        <v>1</v>
      </c>
      <c r="J873" t="str">
        <f>IF(Table1[[#This Row],[Device Count]]&gt;1,"Multiple Devices", "Single Device")</f>
        <v>Single Device</v>
      </c>
      <c r="K873" t="s">
        <v>21</v>
      </c>
      <c r="L873" s="26">
        <v>4</v>
      </c>
      <c r="M873" t="s">
        <v>114</v>
      </c>
      <c r="N873">
        <v>6</v>
      </c>
      <c r="O8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873" t="s">
        <v>38</v>
      </c>
      <c r="Q873" s="2">
        <v>20000</v>
      </c>
      <c r="R873">
        <v>15</v>
      </c>
      <c r="S873" s="3">
        <v>300000</v>
      </c>
      <c r="T873" s="3">
        <f>SUMIF(A:A,Table1[[#This Row],[Customer ID]],S:S)</f>
        <v>300000</v>
      </c>
      <c r="U873" s="3" t="str" cm="1">
        <f t="array" ref="U873">_xlfn.SWITCH(TRUE,
Table1[[#This Row],[Total user revenue]]&gt;=1500000,"High-Premium",
Table1[[#This Row],[Total user revenue]]&gt;=500000,"Premium",
Table1[[#This Row],[Total user revenue]]&gt;=100000,"Standard",
"Basic")</f>
        <v>Standard</v>
      </c>
      <c r="V873" s="32">
        <f>SUMIF(A:A,Table1[[#This Row],[Customer ID]],W:W)</f>
        <v>180.53</v>
      </c>
      <c r="W873">
        <v>180.53</v>
      </c>
      <c r="X873" t="s">
        <v>24</v>
      </c>
      <c r="Y873" s="6">
        <f>COUNTIFS(Table1[MTN Device],Table1[[#This Row],[MTN Device]],Table1[Customer Churn Status],"Yes")/COUNTIF(Table1[MTN Device],Table1[[#This Row],[MTN Device]])</f>
        <v>0.26754385964912281</v>
      </c>
      <c r="Z873">
        <f>IF(Table1[[#This Row],[Customer Churn Status]]="Yes", 1, 0)</f>
        <v>1</v>
      </c>
      <c r="AA873" t="str">
        <f>IF(Table1[[#This Row],[Reasons for Churn]]= "No reason", "No Reason", "Churned")</f>
        <v>Churned</v>
      </c>
      <c r="AB873" t="s">
        <v>167</v>
      </c>
      <c r="AC873">
        <f t="shared" si="13"/>
        <v>45</v>
      </c>
    </row>
    <row r="874" spans="1:29" x14ac:dyDescent="0.25">
      <c r="A874" t="s">
        <v>974</v>
      </c>
      <c r="B874" t="s">
        <v>975</v>
      </c>
      <c r="C874" s="1">
        <v>45689</v>
      </c>
      <c r="D874">
        <v>76</v>
      </c>
      <c r="E874" t="str">
        <f>IF(Table1[[#This Row],[Age]]&lt;=19,"Teenager",
 IF(Table1[[#This Row],[Age]]&lt;=29,"Young Adult",
 IF(Table1[[#This Row],[Age]]&lt;=39,"Adult",
 IF(Table1[[#This Row],[Age]]&lt;=54,"Middle-Aged Adult",
 IF(Table1[[#This Row],[Age]]&lt;=64,"Pre-Retirement",
 "Senior/Retiree")))))</f>
        <v>Senior/Retiree</v>
      </c>
      <c r="F874" t="s">
        <v>118</v>
      </c>
      <c r="G874" t="e">
        <f>VLOOKUP(Table1[[#This Row],[State]],#REF!,2,FALSE)</f>
        <v>#REF!</v>
      </c>
      <c r="H874" t="s">
        <v>41</v>
      </c>
      <c r="I874">
        <f>COUNTIF(A:A,Table1[[#This Row],[Customer ID]])</f>
        <v>2</v>
      </c>
      <c r="J874" t="str">
        <f>IF(Table1[[#This Row],[Device Count]]&gt;1,"Multiple Devices", "Single Device")</f>
        <v>Multiple Devices</v>
      </c>
      <c r="K874" t="s">
        <v>30</v>
      </c>
      <c r="L874" s="26">
        <v>2</v>
      </c>
      <c r="M874" t="s">
        <v>22</v>
      </c>
      <c r="N874">
        <v>38</v>
      </c>
      <c r="O8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74" t="s">
        <v>42</v>
      </c>
      <c r="Q874" s="2">
        <v>9000</v>
      </c>
      <c r="R874">
        <v>14</v>
      </c>
      <c r="S874" s="3">
        <v>126000</v>
      </c>
      <c r="T874" s="3">
        <f>SUMIF(A:A,Table1[[#This Row],[Customer ID]],S:S)</f>
        <v>791000</v>
      </c>
      <c r="U874" s="3" t="str" cm="1">
        <f t="array" ref="U874">_xlfn.SWITCH(TRUE,
Table1[[#This Row],[Total user revenue]]&gt;=1500000,"High-Premium",
Table1[[#This Row],[Total user revenue]]&gt;=500000,"Premium",
Table1[[#This Row],[Total user revenue]]&gt;=100000,"Standard",
"Basic")</f>
        <v>Premium</v>
      </c>
      <c r="V874" s="32">
        <f>SUMIF(A:A,Table1[[#This Row],[Customer ID]],W:W)</f>
        <v>190.78</v>
      </c>
      <c r="W874">
        <v>20.98</v>
      </c>
      <c r="X874" t="s">
        <v>24</v>
      </c>
      <c r="Y874" s="6">
        <f>COUNTIFS(Table1[MTN Device],Table1[[#This Row],[MTN Device]],Table1[Customer Churn Status],"Yes")/COUNTIF(Table1[MTN Device],Table1[[#This Row],[MTN Device]])</f>
        <v>0.26754385964912281</v>
      </c>
      <c r="Z874">
        <f>IF(Table1[[#This Row],[Customer Churn Status]]="Yes", 1, 0)</f>
        <v>1</v>
      </c>
      <c r="AA874" t="str">
        <f>IF(Table1[[#This Row],[Reasons for Churn]]= "No reason", "No Reason", "Churned")</f>
        <v>Churned</v>
      </c>
      <c r="AB874" t="s">
        <v>32</v>
      </c>
      <c r="AC874">
        <f t="shared" si="13"/>
        <v>60</v>
      </c>
    </row>
    <row r="875" spans="1:29" x14ac:dyDescent="0.25">
      <c r="A875" t="s">
        <v>974</v>
      </c>
      <c r="B875" t="s">
        <v>975</v>
      </c>
      <c r="C875" s="1">
        <v>45689</v>
      </c>
      <c r="D875">
        <v>76</v>
      </c>
      <c r="E875" t="str">
        <f>IF(Table1[[#This Row],[Age]]&lt;=19,"Teenager",
 IF(Table1[[#This Row],[Age]]&lt;=29,"Young Adult",
 IF(Table1[[#This Row],[Age]]&lt;=39,"Adult",
 IF(Table1[[#This Row],[Age]]&lt;=54,"Middle-Aged Adult",
 IF(Table1[[#This Row],[Age]]&lt;=64,"Pre-Retirement",
 "Senior/Retiree")))))</f>
        <v>Senior/Retiree</v>
      </c>
      <c r="F875" t="s">
        <v>118</v>
      </c>
      <c r="G875" t="e">
        <f>VLOOKUP(Table1[[#This Row],[State]],#REF!,2,FALSE)</f>
        <v>#REF!</v>
      </c>
      <c r="H875" t="s">
        <v>20</v>
      </c>
      <c r="I875">
        <f>COUNTIF(A:A,Table1[[#This Row],[Customer ID]])</f>
        <v>2</v>
      </c>
      <c r="J875" t="str">
        <f>IF(Table1[[#This Row],[Device Count]]&gt;1,"Multiple Devices", "Single Device")</f>
        <v>Multiple Devices</v>
      </c>
      <c r="K875" t="s">
        <v>30</v>
      </c>
      <c r="L875" s="26">
        <v>2</v>
      </c>
      <c r="M875" t="s">
        <v>22</v>
      </c>
      <c r="N875">
        <v>38</v>
      </c>
      <c r="O8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75" t="s">
        <v>23</v>
      </c>
      <c r="Q875" s="2">
        <v>35000</v>
      </c>
      <c r="R875">
        <v>19</v>
      </c>
      <c r="S875" s="3">
        <v>665000</v>
      </c>
      <c r="T875" s="3">
        <f>SUMIF(A:A,Table1[[#This Row],[Customer ID]],S:S)</f>
        <v>791000</v>
      </c>
      <c r="U875" s="3" t="str" cm="1">
        <f t="array" ref="U875">_xlfn.SWITCH(TRUE,
Table1[[#This Row],[Total user revenue]]&gt;=1500000,"High-Premium",
Table1[[#This Row],[Total user revenue]]&gt;=500000,"Premium",
Table1[[#This Row],[Total user revenue]]&gt;=100000,"Standard",
"Basic")</f>
        <v>Premium</v>
      </c>
      <c r="V875" s="32">
        <f>SUMIF(A:A,Table1[[#This Row],[Customer ID]],W:W)</f>
        <v>190.78</v>
      </c>
      <c r="W875">
        <v>169.8</v>
      </c>
      <c r="X875" t="s">
        <v>24</v>
      </c>
      <c r="Y875" s="6">
        <f>COUNTIFS(Table1[MTN Device],Table1[[#This Row],[MTN Device]],Table1[Customer Churn Status],"Yes")/COUNTIF(Table1[MTN Device],Table1[[#This Row],[MTN Device]])</f>
        <v>0.30092592592592593</v>
      </c>
      <c r="Z875">
        <f>IF(Table1[[#This Row],[Customer Churn Status]]="Yes", 1, 0)</f>
        <v>1</v>
      </c>
      <c r="AA875" t="str">
        <f>IF(Table1[[#This Row],[Reasons for Churn]]= "No reason", "No Reason", "Churned")</f>
        <v>Churned</v>
      </c>
      <c r="AB875" t="s">
        <v>32</v>
      </c>
      <c r="AC875">
        <f t="shared" si="13"/>
        <v>60</v>
      </c>
    </row>
    <row r="876" spans="1:29" x14ac:dyDescent="0.25">
      <c r="A876" t="s">
        <v>976</v>
      </c>
      <c r="B876" t="s">
        <v>977</v>
      </c>
      <c r="C876" s="1">
        <v>45658</v>
      </c>
      <c r="D876">
        <v>20</v>
      </c>
      <c r="E876" t="str">
        <f>IF(Table1[[#This Row],[Age]]&lt;=19,"Teenager",
 IF(Table1[[#This Row],[Age]]&lt;=29,"Young Adult",
 IF(Table1[[#This Row],[Age]]&lt;=39,"Adult",
 IF(Table1[[#This Row],[Age]]&lt;=54,"Middle-Aged Adult",
 IF(Table1[[#This Row],[Age]]&lt;=64,"Pre-Retirement",
 "Senior/Retiree")))))</f>
        <v>Young Adult</v>
      </c>
      <c r="F876" t="s">
        <v>90</v>
      </c>
      <c r="G876" t="e">
        <f>VLOOKUP(Table1[[#This Row],[State]],#REF!,2,FALSE)</f>
        <v>#REF!</v>
      </c>
      <c r="H876" t="s">
        <v>41</v>
      </c>
      <c r="I876">
        <f>COUNTIF(A:A,Table1[[#This Row],[Customer ID]])</f>
        <v>3</v>
      </c>
      <c r="J876" t="str">
        <f>IF(Table1[[#This Row],[Device Count]]&gt;1,"Multiple Devices", "Single Device")</f>
        <v>Multiple Devices</v>
      </c>
      <c r="K876" t="s">
        <v>30</v>
      </c>
      <c r="L876" s="26">
        <v>2</v>
      </c>
      <c r="M876" t="s">
        <v>22</v>
      </c>
      <c r="N876">
        <v>32</v>
      </c>
      <c r="O87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76" t="s">
        <v>62</v>
      </c>
      <c r="Q876" s="2">
        <v>24000</v>
      </c>
      <c r="R876">
        <v>14</v>
      </c>
      <c r="S876" s="3">
        <v>336000</v>
      </c>
      <c r="T876" s="3">
        <f>SUMIF(A:A,Table1[[#This Row],[Customer ID]],S:S)</f>
        <v>1386000</v>
      </c>
      <c r="U876" s="3" t="str" cm="1">
        <f t="array" ref="U876">_xlfn.SWITCH(TRUE,
Table1[[#This Row],[Total user revenue]]&gt;=1500000,"High-Premium",
Table1[[#This Row],[Total user revenue]]&gt;=500000,"Premium",
Table1[[#This Row],[Total user revenue]]&gt;=100000,"Standard",
"Basic")</f>
        <v>Premium</v>
      </c>
      <c r="V876" s="32">
        <f>SUMIF(A:A,Table1[[#This Row],[Customer ID]],W:W)</f>
        <v>126.94</v>
      </c>
      <c r="W876">
        <v>13.17</v>
      </c>
      <c r="X876" t="s">
        <v>39</v>
      </c>
      <c r="Y876" s="6">
        <f>COUNTIFS(Table1[MTN Device],Table1[[#This Row],[MTN Device]],Table1[Customer Churn Status],"Yes")/COUNTIF(Table1[MTN Device],Table1[[#This Row],[MTN Device]])</f>
        <v>0.26754385964912281</v>
      </c>
      <c r="Z876">
        <f>IF(Table1[[#This Row],[Customer Churn Status]]="Yes", 1, 0)</f>
        <v>0</v>
      </c>
      <c r="AA876" t="str">
        <f>IF(Table1[[#This Row],[Reasons for Churn]]= "No reason", "No Reason", "Churned")</f>
        <v>No Reason</v>
      </c>
      <c r="AB876" t="s">
        <v>1083</v>
      </c>
      <c r="AC876">
        <f t="shared" si="13"/>
        <v>55</v>
      </c>
    </row>
    <row r="877" spans="1:29" x14ac:dyDescent="0.25">
      <c r="A877" t="s">
        <v>976</v>
      </c>
      <c r="B877" t="s">
        <v>977</v>
      </c>
      <c r="C877" s="1">
        <v>45658</v>
      </c>
      <c r="D877">
        <v>20</v>
      </c>
      <c r="E877" t="str">
        <f>IF(Table1[[#This Row],[Age]]&lt;=19,"Teenager",
 IF(Table1[[#This Row],[Age]]&lt;=29,"Young Adult",
 IF(Table1[[#This Row],[Age]]&lt;=39,"Adult",
 IF(Table1[[#This Row],[Age]]&lt;=54,"Middle-Aged Adult",
 IF(Table1[[#This Row],[Age]]&lt;=64,"Pre-Retirement",
 "Senior/Retiree")))))</f>
        <v>Young Adult</v>
      </c>
      <c r="F877" t="s">
        <v>90</v>
      </c>
      <c r="G877" t="e">
        <f>VLOOKUP(Table1[[#This Row],[State]],#REF!,2,FALSE)</f>
        <v>#REF!</v>
      </c>
      <c r="H877" t="s">
        <v>20</v>
      </c>
      <c r="I877">
        <f>COUNTIF(A:A,Table1[[#This Row],[Customer ID]])</f>
        <v>3</v>
      </c>
      <c r="J877" t="str">
        <f>IF(Table1[[#This Row],[Device Count]]&gt;1,"Multiple Devices", "Single Device")</f>
        <v>Multiple Devices</v>
      </c>
      <c r="K877" t="s">
        <v>30</v>
      </c>
      <c r="L877" s="26">
        <v>2</v>
      </c>
      <c r="M877" t="s">
        <v>22</v>
      </c>
      <c r="N877">
        <v>32</v>
      </c>
      <c r="O87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77" t="s">
        <v>23</v>
      </c>
      <c r="Q877" s="2">
        <v>35000</v>
      </c>
      <c r="R877">
        <v>20</v>
      </c>
      <c r="S877" s="3">
        <v>700000</v>
      </c>
      <c r="T877" s="3">
        <f>SUMIF(A:A,Table1[[#This Row],[Customer ID]],S:S)</f>
        <v>1386000</v>
      </c>
      <c r="U877" s="3" t="str" cm="1">
        <f t="array" ref="U877">_xlfn.SWITCH(TRUE,
Table1[[#This Row],[Total user revenue]]&gt;=1500000,"High-Premium",
Table1[[#This Row],[Total user revenue]]&gt;=500000,"Premium",
Table1[[#This Row],[Total user revenue]]&gt;=100000,"Standard",
"Basic")</f>
        <v>Premium</v>
      </c>
      <c r="V877" s="32">
        <f>SUMIF(A:A,Table1[[#This Row],[Customer ID]],W:W)</f>
        <v>126.94</v>
      </c>
      <c r="W877">
        <v>23.83</v>
      </c>
      <c r="X877" t="s">
        <v>39</v>
      </c>
      <c r="Y877" s="6">
        <f>COUNTIFS(Table1[MTN Device],Table1[[#This Row],[MTN Device]],Table1[Customer Churn Status],"Yes")/COUNTIF(Table1[MTN Device],Table1[[#This Row],[MTN Device]])</f>
        <v>0.30092592592592593</v>
      </c>
      <c r="Z877">
        <f>IF(Table1[[#This Row],[Customer Churn Status]]="Yes", 1, 0)</f>
        <v>0</v>
      </c>
      <c r="AA877" t="str">
        <f>IF(Table1[[#This Row],[Reasons for Churn]]= "No reason", "No Reason", "Churned")</f>
        <v>No Reason</v>
      </c>
      <c r="AB877" t="s">
        <v>1083</v>
      </c>
      <c r="AC877">
        <f t="shared" si="13"/>
        <v>55</v>
      </c>
    </row>
    <row r="878" spans="1:29" x14ac:dyDescent="0.25">
      <c r="A878" t="s">
        <v>976</v>
      </c>
      <c r="B878" t="s">
        <v>977</v>
      </c>
      <c r="C878" s="1">
        <v>45658</v>
      </c>
      <c r="D878">
        <v>20</v>
      </c>
      <c r="E878" t="str">
        <f>IF(Table1[[#This Row],[Age]]&lt;=19,"Teenager",
 IF(Table1[[#This Row],[Age]]&lt;=29,"Young Adult",
 IF(Table1[[#This Row],[Age]]&lt;=39,"Adult",
 IF(Table1[[#This Row],[Age]]&lt;=54,"Middle-Aged Adult",
 IF(Table1[[#This Row],[Age]]&lt;=64,"Pre-Retirement",
 "Senior/Retiree")))))</f>
        <v>Young Adult</v>
      </c>
      <c r="F878" t="s">
        <v>90</v>
      </c>
      <c r="G878" t="e">
        <f>VLOOKUP(Table1[[#This Row],[State]],#REF!,2,FALSE)</f>
        <v>#REF!</v>
      </c>
      <c r="H878" t="s">
        <v>36</v>
      </c>
      <c r="I878">
        <f>COUNTIF(A:A,Table1[[#This Row],[Customer ID]])</f>
        <v>3</v>
      </c>
      <c r="J878" t="str">
        <f>IF(Table1[[#This Row],[Device Count]]&gt;1,"Multiple Devices", "Single Device")</f>
        <v>Multiple Devices</v>
      </c>
      <c r="K878" t="s">
        <v>30</v>
      </c>
      <c r="L878" s="26">
        <v>2</v>
      </c>
      <c r="M878" t="s">
        <v>22</v>
      </c>
      <c r="N878">
        <v>32</v>
      </c>
      <c r="O87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78" t="s">
        <v>115</v>
      </c>
      <c r="Q878" s="2">
        <v>25000</v>
      </c>
      <c r="R878">
        <v>14</v>
      </c>
      <c r="S878" s="3">
        <v>350000</v>
      </c>
      <c r="T878" s="3">
        <f>SUMIF(A:A,Table1[[#This Row],[Customer ID]],S:S)</f>
        <v>1386000</v>
      </c>
      <c r="U878" s="3" t="str" cm="1">
        <f t="array" ref="U878">_xlfn.SWITCH(TRUE,
Table1[[#This Row],[Total user revenue]]&gt;=1500000,"High-Premium",
Table1[[#This Row],[Total user revenue]]&gt;=500000,"Premium",
Table1[[#This Row],[Total user revenue]]&gt;=100000,"Standard",
"Basic")</f>
        <v>Premium</v>
      </c>
      <c r="V878" s="32">
        <f>SUMIF(A:A,Table1[[#This Row],[Customer ID]],W:W)</f>
        <v>126.94</v>
      </c>
      <c r="W878">
        <v>89.94</v>
      </c>
      <c r="X878" t="s">
        <v>39</v>
      </c>
      <c r="Y878" s="6">
        <f>COUNTIFS(Table1[MTN Device],Table1[[#This Row],[MTN Device]],Table1[Customer Churn Status],"Yes")/COUNTIF(Table1[MTN Device],Table1[[#This Row],[MTN Device]])</f>
        <v>0.27947598253275108</v>
      </c>
      <c r="Z878">
        <f>IF(Table1[[#This Row],[Customer Churn Status]]="Yes", 1, 0)</f>
        <v>0</v>
      </c>
      <c r="AA878" t="str">
        <f>IF(Table1[[#This Row],[Reasons for Churn]]= "No reason", "No Reason", "Churned")</f>
        <v>No Reason</v>
      </c>
      <c r="AB878" t="s">
        <v>1083</v>
      </c>
      <c r="AC878">
        <f t="shared" si="13"/>
        <v>55</v>
      </c>
    </row>
    <row r="879" spans="1:29" x14ac:dyDescent="0.25">
      <c r="A879" t="s">
        <v>978</v>
      </c>
      <c r="B879" t="s">
        <v>979</v>
      </c>
      <c r="C879" s="1">
        <v>45717</v>
      </c>
      <c r="D879">
        <v>36</v>
      </c>
      <c r="E879" t="str">
        <f>IF(Table1[[#This Row],[Age]]&lt;=19,"Teenager",
 IF(Table1[[#This Row],[Age]]&lt;=29,"Young Adult",
 IF(Table1[[#This Row],[Age]]&lt;=39,"Adult",
 IF(Table1[[#This Row],[Age]]&lt;=54,"Middle-Aged Adult",
 IF(Table1[[#This Row],[Age]]&lt;=64,"Pre-Retirement",
 "Senior/Retiree")))))</f>
        <v>Adult</v>
      </c>
      <c r="F879" t="s">
        <v>101</v>
      </c>
      <c r="G879" t="e">
        <f>VLOOKUP(Table1[[#This Row],[State]],#REF!,2,FALSE)</f>
        <v>#REF!</v>
      </c>
      <c r="H879" t="s">
        <v>36</v>
      </c>
      <c r="I879">
        <f>COUNTIF(A:A,Table1[[#This Row],[Customer ID]])</f>
        <v>3</v>
      </c>
      <c r="J879" t="str">
        <f>IF(Table1[[#This Row],[Device Count]]&gt;1,"Multiple Devices", "Single Device")</f>
        <v>Multiple Devices</v>
      </c>
      <c r="K879" t="s">
        <v>21</v>
      </c>
      <c r="L879" s="26">
        <v>4</v>
      </c>
      <c r="M879" t="s">
        <v>114</v>
      </c>
      <c r="N879">
        <v>31</v>
      </c>
      <c r="O87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79" t="s">
        <v>65</v>
      </c>
      <c r="Q879" s="2">
        <v>30000</v>
      </c>
      <c r="R879">
        <v>13</v>
      </c>
      <c r="S879" s="3">
        <v>390000</v>
      </c>
      <c r="T879" s="3">
        <f>SUMIF(A:A,Table1[[#This Row],[Customer ID]],S:S)</f>
        <v>690000</v>
      </c>
      <c r="U879" s="3" t="str" cm="1">
        <f t="array" ref="U879">_xlfn.SWITCH(TRUE,
Table1[[#This Row],[Total user revenue]]&gt;=1500000,"High-Premium",
Table1[[#This Row],[Total user revenue]]&gt;=500000,"Premium",
Table1[[#This Row],[Total user revenue]]&gt;=100000,"Standard",
"Basic")</f>
        <v>Premium</v>
      </c>
      <c r="V879" s="32">
        <f>SUMIF(A:A,Table1[[#This Row],[Customer ID]],W:W)</f>
        <v>503.44</v>
      </c>
      <c r="W879">
        <v>176.69</v>
      </c>
      <c r="X879" t="s">
        <v>24</v>
      </c>
      <c r="Y879" s="6">
        <f>COUNTIFS(Table1[MTN Device],Table1[[#This Row],[MTN Device]],Table1[Customer Churn Status],"Yes")/COUNTIF(Table1[MTN Device],Table1[[#This Row],[MTN Device]])</f>
        <v>0.27947598253275108</v>
      </c>
      <c r="Z879">
        <f>IF(Table1[[#This Row],[Customer Churn Status]]="Yes", 1, 0)</f>
        <v>1</v>
      </c>
      <c r="AA879" t="str">
        <f>IF(Table1[[#This Row],[Reasons for Churn]]= "No reason", "No Reason", "Churned")</f>
        <v>Churned</v>
      </c>
      <c r="AB879" t="s">
        <v>265</v>
      </c>
      <c r="AC879">
        <f t="shared" si="13"/>
        <v>35</v>
      </c>
    </row>
    <row r="880" spans="1:29" x14ac:dyDescent="0.25">
      <c r="A880" t="s">
        <v>978</v>
      </c>
      <c r="B880" t="s">
        <v>979</v>
      </c>
      <c r="C880" s="1">
        <v>45717</v>
      </c>
      <c r="D880">
        <v>36</v>
      </c>
      <c r="E880" t="str">
        <f>IF(Table1[[#This Row],[Age]]&lt;=19,"Teenager",
 IF(Table1[[#This Row],[Age]]&lt;=29,"Young Adult",
 IF(Table1[[#This Row],[Age]]&lt;=39,"Adult",
 IF(Table1[[#This Row],[Age]]&lt;=54,"Middle-Aged Adult",
 IF(Table1[[#This Row],[Age]]&lt;=64,"Pre-Retirement",
 "Senior/Retiree")))))</f>
        <v>Adult</v>
      </c>
      <c r="F880" t="s">
        <v>101</v>
      </c>
      <c r="G880" t="e">
        <f>VLOOKUP(Table1[[#This Row],[State]],#REF!,2,FALSE)</f>
        <v>#REF!</v>
      </c>
      <c r="H880" t="s">
        <v>29</v>
      </c>
      <c r="I880">
        <f>COUNTIF(A:A,Table1[[#This Row],[Customer ID]])</f>
        <v>3</v>
      </c>
      <c r="J880" t="str">
        <f>IF(Table1[[#This Row],[Device Count]]&gt;1,"Multiple Devices", "Single Device")</f>
        <v>Multiple Devices</v>
      </c>
      <c r="K880" t="s">
        <v>21</v>
      </c>
      <c r="L880" s="26">
        <v>4</v>
      </c>
      <c r="M880" t="s">
        <v>114</v>
      </c>
      <c r="N880">
        <v>31</v>
      </c>
      <c r="O88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80" t="s">
        <v>87</v>
      </c>
      <c r="Q880" s="2">
        <v>7500</v>
      </c>
      <c r="R880">
        <v>12</v>
      </c>
      <c r="S880" s="3">
        <v>90000</v>
      </c>
      <c r="T880" s="3">
        <f>SUMIF(A:A,Table1[[#This Row],[Customer ID]],S:S)</f>
        <v>690000</v>
      </c>
      <c r="U880" s="3" t="str" cm="1">
        <f t="array" ref="U880">_xlfn.SWITCH(TRUE,
Table1[[#This Row],[Total user revenue]]&gt;=1500000,"High-Premium",
Table1[[#This Row],[Total user revenue]]&gt;=500000,"Premium",
Table1[[#This Row],[Total user revenue]]&gt;=100000,"Standard",
"Basic")</f>
        <v>Premium</v>
      </c>
      <c r="V880" s="32">
        <f>SUMIF(A:A,Table1[[#This Row],[Customer ID]],W:W)</f>
        <v>503.44</v>
      </c>
      <c r="W880">
        <v>166.7</v>
      </c>
      <c r="X880" t="s">
        <v>24</v>
      </c>
      <c r="Y880" s="6">
        <f>COUNTIFS(Table1[MTN Device],Table1[[#This Row],[MTN Device]],Table1[Customer Churn Status],"Yes")/COUNTIF(Table1[MTN Device],Table1[[#This Row],[MTN Device]])</f>
        <v>0.3122923588039867</v>
      </c>
      <c r="Z880">
        <f>IF(Table1[[#This Row],[Customer Churn Status]]="Yes", 1, 0)</f>
        <v>1</v>
      </c>
      <c r="AA880" t="str">
        <f>IF(Table1[[#This Row],[Reasons for Churn]]= "No reason", "No Reason", "Churned")</f>
        <v>Churned</v>
      </c>
      <c r="AB880" t="s">
        <v>265</v>
      </c>
      <c r="AC880">
        <f t="shared" si="13"/>
        <v>35</v>
      </c>
    </row>
    <row r="881" spans="1:29" x14ac:dyDescent="0.25">
      <c r="A881" t="s">
        <v>978</v>
      </c>
      <c r="B881" t="s">
        <v>979</v>
      </c>
      <c r="C881" s="1">
        <v>45717</v>
      </c>
      <c r="D881">
        <v>36</v>
      </c>
      <c r="E881" t="str">
        <f>IF(Table1[[#This Row],[Age]]&lt;=19,"Teenager",
 IF(Table1[[#This Row],[Age]]&lt;=29,"Young Adult",
 IF(Table1[[#This Row],[Age]]&lt;=39,"Adult",
 IF(Table1[[#This Row],[Age]]&lt;=54,"Middle-Aged Adult",
 IF(Table1[[#This Row],[Age]]&lt;=64,"Pre-Retirement",
 "Senior/Retiree")))))</f>
        <v>Adult</v>
      </c>
      <c r="F881" t="s">
        <v>101</v>
      </c>
      <c r="G881" t="e">
        <f>VLOOKUP(Table1[[#This Row],[State]],#REF!,2,FALSE)</f>
        <v>#REF!</v>
      </c>
      <c r="H881" t="s">
        <v>20</v>
      </c>
      <c r="I881">
        <f>COUNTIF(A:A,Table1[[#This Row],[Customer ID]])</f>
        <v>3</v>
      </c>
      <c r="J881" t="str">
        <f>IF(Table1[[#This Row],[Device Count]]&gt;1,"Multiple Devices", "Single Device")</f>
        <v>Multiple Devices</v>
      </c>
      <c r="K881" t="s">
        <v>21</v>
      </c>
      <c r="L881" s="26">
        <v>4</v>
      </c>
      <c r="M881" t="s">
        <v>114</v>
      </c>
      <c r="N881">
        <v>31</v>
      </c>
      <c r="O88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881" t="s">
        <v>23</v>
      </c>
      <c r="Q881" s="2">
        <v>35000</v>
      </c>
      <c r="R881">
        <v>6</v>
      </c>
      <c r="S881" s="3">
        <v>210000</v>
      </c>
      <c r="T881" s="3">
        <f>SUMIF(A:A,Table1[[#This Row],[Customer ID]],S:S)</f>
        <v>690000</v>
      </c>
      <c r="U881" s="3" t="str" cm="1">
        <f t="array" ref="U881">_xlfn.SWITCH(TRUE,
Table1[[#This Row],[Total user revenue]]&gt;=1500000,"High-Premium",
Table1[[#This Row],[Total user revenue]]&gt;=500000,"Premium",
Table1[[#This Row],[Total user revenue]]&gt;=100000,"Standard",
"Basic")</f>
        <v>Premium</v>
      </c>
      <c r="V881" s="32">
        <f>SUMIF(A:A,Table1[[#This Row],[Customer ID]],W:W)</f>
        <v>503.44</v>
      </c>
      <c r="W881">
        <v>160.05000000000001</v>
      </c>
      <c r="X881" t="s">
        <v>24</v>
      </c>
      <c r="Y881" s="6">
        <f>COUNTIFS(Table1[MTN Device],Table1[[#This Row],[MTN Device]],Table1[Customer Churn Status],"Yes")/COUNTIF(Table1[MTN Device],Table1[[#This Row],[MTN Device]])</f>
        <v>0.30092592592592593</v>
      </c>
      <c r="Z881">
        <f>IF(Table1[[#This Row],[Customer Churn Status]]="Yes", 1, 0)</f>
        <v>1</v>
      </c>
      <c r="AA881" t="str">
        <f>IF(Table1[[#This Row],[Reasons for Churn]]= "No reason", "No Reason", "Churned")</f>
        <v>Churned</v>
      </c>
      <c r="AB881" t="s">
        <v>265</v>
      </c>
      <c r="AC881">
        <f t="shared" si="13"/>
        <v>35</v>
      </c>
    </row>
    <row r="882" spans="1:29" x14ac:dyDescent="0.25">
      <c r="A882" t="s">
        <v>980</v>
      </c>
      <c r="B882" t="s">
        <v>981</v>
      </c>
      <c r="C882" s="1">
        <v>45689</v>
      </c>
      <c r="D882">
        <v>52</v>
      </c>
      <c r="E882" t="str">
        <f>IF(Table1[[#This Row],[Age]]&lt;=19,"Teenager",
 IF(Table1[[#This Row],[Age]]&lt;=29,"Young Adult",
 IF(Table1[[#This Row],[Age]]&lt;=39,"Adult",
 IF(Table1[[#This Row],[Age]]&lt;=54,"Middle-Aged Adult",
 IF(Table1[[#This Row],[Age]]&lt;=64,"Pre-Retirement",
 "Senior/Retiree")))))</f>
        <v>Middle-Aged Adult</v>
      </c>
      <c r="F882" t="s">
        <v>299</v>
      </c>
      <c r="G882" t="e">
        <f>VLOOKUP(Table1[[#This Row],[State]],#REF!,2,FALSE)</f>
        <v>#REF!</v>
      </c>
      <c r="H882" t="s">
        <v>29</v>
      </c>
      <c r="I882">
        <f>COUNTIF(A:A,Table1[[#This Row],[Customer ID]])</f>
        <v>1</v>
      </c>
      <c r="J882" t="str">
        <f>IF(Table1[[#This Row],[Device Count]]&gt;1,"Multiple Devices", "Single Device")</f>
        <v>Single Device</v>
      </c>
      <c r="K882" t="s">
        <v>30</v>
      </c>
      <c r="L882" s="26">
        <v>2</v>
      </c>
      <c r="M882" t="s">
        <v>22</v>
      </c>
      <c r="N882">
        <v>9</v>
      </c>
      <c r="O88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882" t="s">
        <v>31</v>
      </c>
      <c r="Q882" s="2">
        <v>5500</v>
      </c>
      <c r="R882">
        <v>7</v>
      </c>
      <c r="S882" s="3">
        <v>38500</v>
      </c>
      <c r="T882" s="3">
        <f>SUMIF(A:A,Table1[[#This Row],[Customer ID]],S:S)</f>
        <v>38500</v>
      </c>
      <c r="U882" s="3" t="str" cm="1">
        <f t="array" ref="U882">_xlfn.SWITCH(TRUE,
Table1[[#This Row],[Total user revenue]]&gt;=1500000,"High-Premium",
Table1[[#This Row],[Total user revenue]]&gt;=500000,"Premium",
Table1[[#This Row],[Total user revenue]]&gt;=100000,"Standard",
"Basic")</f>
        <v>Basic</v>
      </c>
      <c r="V882" s="32">
        <f>SUMIF(A:A,Table1[[#This Row],[Customer ID]],W:W)</f>
        <v>61.08</v>
      </c>
      <c r="W882">
        <v>61.08</v>
      </c>
      <c r="X882" t="s">
        <v>24</v>
      </c>
      <c r="Y882" s="6">
        <f>COUNTIFS(Table1[MTN Device],Table1[[#This Row],[MTN Device]],Table1[Customer Churn Status],"Yes")/COUNTIF(Table1[MTN Device],Table1[[#This Row],[MTN Device]])</f>
        <v>0.3122923588039867</v>
      </c>
      <c r="Z882">
        <f>IF(Table1[[#This Row],[Customer Churn Status]]="Yes", 1, 0)</f>
        <v>1</v>
      </c>
      <c r="AA882" t="str">
        <f>IF(Table1[[#This Row],[Reasons for Churn]]= "No reason", "No Reason", "Churned")</f>
        <v>Churned</v>
      </c>
      <c r="AB882" t="s">
        <v>167</v>
      </c>
      <c r="AC882">
        <f t="shared" si="13"/>
        <v>65</v>
      </c>
    </row>
    <row r="883" spans="1:29" x14ac:dyDescent="0.25">
      <c r="A883" t="s">
        <v>982</v>
      </c>
      <c r="B883" t="s">
        <v>983</v>
      </c>
      <c r="C883" s="1">
        <v>45689</v>
      </c>
      <c r="D883">
        <v>18</v>
      </c>
      <c r="E883" t="str">
        <f>IF(Table1[[#This Row],[Age]]&lt;=19,"Teenager",
 IF(Table1[[#This Row],[Age]]&lt;=29,"Young Adult",
 IF(Table1[[#This Row],[Age]]&lt;=39,"Adult",
 IF(Table1[[#This Row],[Age]]&lt;=54,"Middle-Aged Adult",
 IF(Table1[[#This Row],[Age]]&lt;=64,"Pre-Retirement",
 "Senior/Retiree")))))</f>
        <v>Teenager</v>
      </c>
      <c r="F883" t="s">
        <v>152</v>
      </c>
      <c r="G883" t="e">
        <f>VLOOKUP(Table1[[#This Row],[State]],#REF!,2,FALSE)</f>
        <v>#REF!</v>
      </c>
      <c r="H883" t="s">
        <v>29</v>
      </c>
      <c r="I883">
        <f>COUNTIF(A:A,Table1[[#This Row],[Customer ID]])</f>
        <v>2</v>
      </c>
      <c r="J883" t="str">
        <f>IF(Table1[[#This Row],[Device Count]]&gt;1,"Multiple Devices", "Single Device")</f>
        <v>Multiple Devices</v>
      </c>
      <c r="K883" t="s">
        <v>30</v>
      </c>
      <c r="L883" s="26">
        <v>2</v>
      </c>
      <c r="M883" t="s">
        <v>22</v>
      </c>
      <c r="N883">
        <v>23</v>
      </c>
      <c r="O88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83" t="s">
        <v>31</v>
      </c>
      <c r="Q883" s="2">
        <v>5500</v>
      </c>
      <c r="R883">
        <v>8</v>
      </c>
      <c r="S883" s="3">
        <v>44000</v>
      </c>
      <c r="T883" s="3">
        <f>SUMIF(A:A,Table1[[#This Row],[Customer ID]],S:S)</f>
        <v>116000</v>
      </c>
      <c r="U883" s="3" t="str" cm="1">
        <f t="array" ref="U883">_xlfn.SWITCH(TRUE,
Table1[[#This Row],[Total user revenue]]&gt;=1500000,"High-Premium",
Table1[[#This Row],[Total user revenue]]&gt;=500000,"Premium",
Table1[[#This Row],[Total user revenue]]&gt;=100000,"Standard",
"Basic")</f>
        <v>Standard</v>
      </c>
      <c r="V883" s="32">
        <f>SUMIF(A:A,Table1[[#This Row],[Customer ID]],W:W)</f>
        <v>135.86000000000001</v>
      </c>
      <c r="W883">
        <v>23.24</v>
      </c>
      <c r="X883" t="s">
        <v>39</v>
      </c>
      <c r="Y883" s="6">
        <f>COUNTIFS(Table1[MTN Device],Table1[[#This Row],[MTN Device]],Table1[Customer Churn Status],"Yes")/COUNTIF(Table1[MTN Device],Table1[[#This Row],[MTN Device]])</f>
        <v>0.3122923588039867</v>
      </c>
      <c r="Z883">
        <f>IF(Table1[[#This Row],[Customer Churn Status]]="Yes", 1, 0)</f>
        <v>0</v>
      </c>
      <c r="AA883" t="str">
        <f>IF(Table1[[#This Row],[Reasons for Churn]]= "No reason", "No Reason", "Churned")</f>
        <v>No Reason</v>
      </c>
      <c r="AB883" t="s">
        <v>1083</v>
      </c>
      <c r="AC883">
        <f t="shared" si="13"/>
        <v>55</v>
      </c>
    </row>
    <row r="884" spans="1:29" x14ac:dyDescent="0.25">
      <c r="A884" t="s">
        <v>982</v>
      </c>
      <c r="B884" t="s">
        <v>983</v>
      </c>
      <c r="C884" s="1">
        <v>45689</v>
      </c>
      <c r="D884">
        <v>18</v>
      </c>
      <c r="E884" t="str">
        <f>IF(Table1[[#This Row],[Age]]&lt;=19,"Teenager",
 IF(Table1[[#This Row],[Age]]&lt;=29,"Young Adult",
 IF(Table1[[#This Row],[Age]]&lt;=39,"Adult",
 IF(Table1[[#This Row],[Age]]&lt;=54,"Middle-Aged Adult",
 IF(Table1[[#This Row],[Age]]&lt;=64,"Pre-Retirement",
 "Senior/Retiree")))))</f>
        <v>Teenager</v>
      </c>
      <c r="F884" t="s">
        <v>152</v>
      </c>
      <c r="G884" t="e">
        <f>VLOOKUP(Table1[[#This Row],[State]],#REF!,2,FALSE)</f>
        <v>#REF!</v>
      </c>
      <c r="H884" t="s">
        <v>20</v>
      </c>
      <c r="I884">
        <f>COUNTIF(A:A,Table1[[#This Row],[Customer ID]])</f>
        <v>2</v>
      </c>
      <c r="J884" t="str">
        <f>IF(Table1[[#This Row],[Device Count]]&gt;1,"Multiple Devices", "Single Device")</f>
        <v>Multiple Devices</v>
      </c>
      <c r="K884" t="s">
        <v>30</v>
      </c>
      <c r="L884" s="26">
        <v>2</v>
      </c>
      <c r="M884" t="s">
        <v>22</v>
      </c>
      <c r="N884">
        <v>23</v>
      </c>
      <c r="O88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84" t="s">
        <v>46</v>
      </c>
      <c r="Q884" s="2">
        <v>4500</v>
      </c>
      <c r="R884">
        <v>16</v>
      </c>
      <c r="S884" s="3">
        <v>72000</v>
      </c>
      <c r="T884" s="3">
        <f>SUMIF(A:A,Table1[[#This Row],[Customer ID]],S:S)</f>
        <v>116000</v>
      </c>
      <c r="U884" s="3" t="str" cm="1">
        <f t="array" ref="U884">_xlfn.SWITCH(TRUE,
Table1[[#This Row],[Total user revenue]]&gt;=1500000,"High-Premium",
Table1[[#This Row],[Total user revenue]]&gt;=500000,"Premium",
Table1[[#This Row],[Total user revenue]]&gt;=100000,"Standard",
"Basic")</f>
        <v>Standard</v>
      </c>
      <c r="V884" s="32">
        <f>SUMIF(A:A,Table1[[#This Row],[Customer ID]],W:W)</f>
        <v>135.86000000000001</v>
      </c>
      <c r="W884">
        <v>112.62</v>
      </c>
      <c r="X884" t="s">
        <v>39</v>
      </c>
      <c r="Y884" s="6">
        <f>COUNTIFS(Table1[MTN Device],Table1[[#This Row],[MTN Device]],Table1[Customer Churn Status],"Yes")/COUNTIF(Table1[MTN Device],Table1[[#This Row],[MTN Device]])</f>
        <v>0.30092592592592593</v>
      </c>
      <c r="Z884">
        <f>IF(Table1[[#This Row],[Customer Churn Status]]="Yes", 1, 0)</f>
        <v>0</v>
      </c>
      <c r="AA884" t="str">
        <f>IF(Table1[[#This Row],[Reasons for Churn]]= "No reason", "No Reason", "Churned")</f>
        <v>No Reason</v>
      </c>
      <c r="AB884" t="s">
        <v>1083</v>
      </c>
      <c r="AC884">
        <f t="shared" si="13"/>
        <v>55</v>
      </c>
    </row>
    <row r="885" spans="1:29" x14ac:dyDescent="0.25">
      <c r="A885" t="s">
        <v>984</v>
      </c>
      <c r="B885" t="s">
        <v>985</v>
      </c>
      <c r="C885" s="1">
        <v>45717</v>
      </c>
      <c r="D885">
        <v>59</v>
      </c>
      <c r="E885" t="str">
        <f>IF(Table1[[#This Row],[Age]]&lt;=19,"Teenager",
 IF(Table1[[#This Row],[Age]]&lt;=29,"Young Adult",
 IF(Table1[[#This Row],[Age]]&lt;=39,"Adult",
 IF(Table1[[#This Row],[Age]]&lt;=54,"Middle-Aged Adult",
 IF(Table1[[#This Row],[Age]]&lt;=64,"Pre-Retirement",
 "Senior/Retiree")))))</f>
        <v>Pre-Retirement</v>
      </c>
      <c r="F885" t="s">
        <v>152</v>
      </c>
      <c r="G885" t="e">
        <f>VLOOKUP(Table1[[#This Row],[State]],#REF!,2,FALSE)</f>
        <v>#REF!</v>
      </c>
      <c r="H885" t="s">
        <v>41</v>
      </c>
      <c r="I885">
        <f>COUNTIF(A:A,Table1[[#This Row],[Customer ID]])</f>
        <v>3</v>
      </c>
      <c r="J885" t="str">
        <f>IF(Table1[[#This Row],[Device Count]]&gt;1,"Multiple Devices", "Single Device")</f>
        <v>Multiple Devices</v>
      </c>
      <c r="K885" t="s">
        <v>21</v>
      </c>
      <c r="L885" s="26">
        <v>2</v>
      </c>
      <c r="M885" t="s">
        <v>22</v>
      </c>
      <c r="N885">
        <v>50</v>
      </c>
      <c r="O88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85" t="s">
        <v>71</v>
      </c>
      <c r="Q885" s="2">
        <v>14500</v>
      </c>
      <c r="R885">
        <v>4</v>
      </c>
      <c r="S885" s="3">
        <v>58000</v>
      </c>
      <c r="T885" s="3">
        <f>SUMIF(A:A,Table1[[#This Row],[Customer ID]],S:S)</f>
        <v>460000</v>
      </c>
      <c r="U885" s="3" t="str" cm="1">
        <f t="array" ref="U885">_xlfn.SWITCH(TRUE,
Table1[[#This Row],[Total user revenue]]&gt;=1500000,"High-Premium",
Table1[[#This Row],[Total user revenue]]&gt;=500000,"Premium",
Table1[[#This Row],[Total user revenue]]&gt;=100000,"Standard",
"Basic")</f>
        <v>Standard</v>
      </c>
      <c r="V885" s="32">
        <f>SUMIF(A:A,Table1[[#This Row],[Customer ID]],W:W)</f>
        <v>481.15000000000003</v>
      </c>
      <c r="W885">
        <v>159.9</v>
      </c>
      <c r="X885" t="s">
        <v>39</v>
      </c>
      <c r="Y885" s="6">
        <f>COUNTIFS(Table1[MTN Device],Table1[[#This Row],[MTN Device]],Table1[Customer Churn Status],"Yes")/COUNTIF(Table1[MTN Device],Table1[[#This Row],[MTN Device]])</f>
        <v>0.26754385964912281</v>
      </c>
      <c r="Z885">
        <f>IF(Table1[[#This Row],[Customer Churn Status]]="Yes", 1, 0)</f>
        <v>0</v>
      </c>
      <c r="AA885" t="str">
        <f>IF(Table1[[#This Row],[Reasons for Churn]]= "No reason", "No Reason", "Churned")</f>
        <v>No Reason</v>
      </c>
      <c r="AB885" t="s">
        <v>1083</v>
      </c>
      <c r="AC885">
        <f t="shared" si="13"/>
        <v>65</v>
      </c>
    </row>
    <row r="886" spans="1:29" x14ac:dyDescent="0.25">
      <c r="A886" t="s">
        <v>984</v>
      </c>
      <c r="B886" t="s">
        <v>985</v>
      </c>
      <c r="C886" s="1">
        <v>45717</v>
      </c>
      <c r="D886">
        <v>59</v>
      </c>
      <c r="E886" t="str">
        <f>IF(Table1[[#This Row],[Age]]&lt;=19,"Teenager",
 IF(Table1[[#This Row],[Age]]&lt;=29,"Young Adult",
 IF(Table1[[#This Row],[Age]]&lt;=39,"Adult",
 IF(Table1[[#This Row],[Age]]&lt;=54,"Middle-Aged Adult",
 IF(Table1[[#This Row],[Age]]&lt;=64,"Pre-Retirement",
 "Senior/Retiree")))))</f>
        <v>Pre-Retirement</v>
      </c>
      <c r="F886" t="s">
        <v>152</v>
      </c>
      <c r="G886" t="e">
        <f>VLOOKUP(Table1[[#This Row],[State]],#REF!,2,FALSE)</f>
        <v>#REF!</v>
      </c>
      <c r="H886" t="s">
        <v>36</v>
      </c>
      <c r="I886">
        <f>COUNTIF(A:A,Table1[[#This Row],[Customer ID]])</f>
        <v>3</v>
      </c>
      <c r="J886" t="str">
        <f>IF(Table1[[#This Row],[Device Count]]&gt;1,"Multiple Devices", "Single Device")</f>
        <v>Multiple Devices</v>
      </c>
      <c r="K886" t="s">
        <v>21</v>
      </c>
      <c r="L886" s="26">
        <v>2</v>
      </c>
      <c r="M886" t="s">
        <v>22</v>
      </c>
      <c r="N886">
        <v>50</v>
      </c>
      <c r="O88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86" t="s">
        <v>38</v>
      </c>
      <c r="Q886" s="2">
        <v>20000</v>
      </c>
      <c r="R886">
        <v>20</v>
      </c>
      <c r="S886" s="3">
        <v>400000</v>
      </c>
      <c r="T886" s="3">
        <f>SUMIF(A:A,Table1[[#This Row],[Customer ID]],S:S)</f>
        <v>460000</v>
      </c>
      <c r="U886" s="3" t="str" cm="1">
        <f t="array" ref="U886">_xlfn.SWITCH(TRUE,
Table1[[#This Row],[Total user revenue]]&gt;=1500000,"High-Premium",
Table1[[#This Row],[Total user revenue]]&gt;=500000,"Premium",
Table1[[#This Row],[Total user revenue]]&gt;=100000,"Standard",
"Basic")</f>
        <v>Standard</v>
      </c>
      <c r="V886" s="32">
        <f>SUMIF(A:A,Table1[[#This Row],[Customer ID]],W:W)</f>
        <v>481.15000000000003</v>
      </c>
      <c r="W886">
        <v>156.44</v>
      </c>
      <c r="X886" t="s">
        <v>39</v>
      </c>
      <c r="Y886" s="6">
        <f>COUNTIFS(Table1[MTN Device],Table1[[#This Row],[MTN Device]],Table1[Customer Churn Status],"Yes")/COUNTIF(Table1[MTN Device],Table1[[#This Row],[MTN Device]])</f>
        <v>0.27947598253275108</v>
      </c>
      <c r="Z886">
        <f>IF(Table1[[#This Row],[Customer Churn Status]]="Yes", 1, 0)</f>
        <v>0</v>
      </c>
      <c r="AA886" t="str">
        <f>IF(Table1[[#This Row],[Reasons for Churn]]= "No reason", "No Reason", "Churned")</f>
        <v>No Reason</v>
      </c>
      <c r="AB886" t="s">
        <v>1083</v>
      </c>
      <c r="AC886">
        <f t="shared" si="13"/>
        <v>65</v>
      </c>
    </row>
    <row r="887" spans="1:29" x14ac:dyDescent="0.25">
      <c r="A887" t="s">
        <v>984</v>
      </c>
      <c r="B887" t="s">
        <v>985</v>
      </c>
      <c r="C887" s="1">
        <v>45717</v>
      </c>
      <c r="D887">
        <v>59</v>
      </c>
      <c r="E887" t="str">
        <f>IF(Table1[[#This Row],[Age]]&lt;=19,"Teenager",
 IF(Table1[[#This Row],[Age]]&lt;=29,"Young Adult",
 IF(Table1[[#This Row],[Age]]&lt;=39,"Adult",
 IF(Table1[[#This Row],[Age]]&lt;=54,"Middle-Aged Adult",
 IF(Table1[[#This Row],[Age]]&lt;=64,"Pre-Retirement",
 "Senior/Retiree")))))</f>
        <v>Pre-Retirement</v>
      </c>
      <c r="F887" t="s">
        <v>152</v>
      </c>
      <c r="G887" t="e">
        <f>VLOOKUP(Table1[[#This Row],[State]],#REF!,2,FALSE)</f>
        <v>#REF!</v>
      </c>
      <c r="H887" t="s">
        <v>29</v>
      </c>
      <c r="I887">
        <f>COUNTIF(A:A,Table1[[#This Row],[Customer ID]])</f>
        <v>3</v>
      </c>
      <c r="J887" t="str">
        <f>IF(Table1[[#This Row],[Device Count]]&gt;1,"Multiple Devices", "Single Device")</f>
        <v>Multiple Devices</v>
      </c>
      <c r="K887" t="s">
        <v>21</v>
      </c>
      <c r="L887" s="26">
        <v>2</v>
      </c>
      <c r="M887" t="s">
        <v>22</v>
      </c>
      <c r="N887">
        <v>50</v>
      </c>
      <c r="O88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87" t="s">
        <v>83</v>
      </c>
      <c r="Q887" s="2">
        <v>1000</v>
      </c>
      <c r="R887">
        <v>2</v>
      </c>
      <c r="S887" s="3">
        <v>2000</v>
      </c>
      <c r="T887" s="3">
        <f>SUMIF(A:A,Table1[[#This Row],[Customer ID]],S:S)</f>
        <v>460000</v>
      </c>
      <c r="U887" s="3" t="str" cm="1">
        <f t="array" ref="U887">_xlfn.SWITCH(TRUE,
Table1[[#This Row],[Total user revenue]]&gt;=1500000,"High-Premium",
Table1[[#This Row],[Total user revenue]]&gt;=500000,"Premium",
Table1[[#This Row],[Total user revenue]]&gt;=100000,"Standard",
"Basic")</f>
        <v>Standard</v>
      </c>
      <c r="V887" s="32">
        <f>SUMIF(A:A,Table1[[#This Row],[Customer ID]],W:W)</f>
        <v>481.15000000000003</v>
      </c>
      <c r="W887">
        <v>164.81</v>
      </c>
      <c r="X887" t="s">
        <v>39</v>
      </c>
      <c r="Y887" s="6">
        <f>COUNTIFS(Table1[MTN Device],Table1[[#This Row],[MTN Device]],Table1[Customer Churn Status],"Yes")/COUNTIF(Table1[MTN Device],Table1[[#This Row],[MTN Device]])</f>
        <v>0.3122923588039867</v>
      </c>
      <c r="Z887">
        <f>IF(Table1[[#This Row],[Customer Churn Status]]="Yes", 1, 0)</f>
        <v>0</v>
      </c>
      <c r="AA887" t="str">
        <f>IF(Table1[[#This Row],[Reasons for Churn]]= "No reason", "No Reason", "Churned")</f>
        <v>No Reason</v>
      </c>
      <c r="AB887" t="s">
        <v>1083</v>
      </c>
      <c r="AC887">
        <f t="shared" si="13"/>
        <v>65</v>
      </c>
    </row>
    <row r="888" spans="1:29" x14ac:dyDescent="0.25">
      <c r="A888" t="s">
        <v>986</v>
      </c>
      <c r="B888" t="s">
        <v>987</v>
      </c>
      <c r="C888" s="1">
        <v>45689</v>
      </c>
      <c r="D888">
        <v>29</v>
      </c>
      <c r="E888" t="str">
        <f>IF(Table1[[#This Row],[Age]]&lt;=19,"Teenager",
 IF(Table1[[#This Row],[Age]]&lt;=29,"Young Adult",
 IF(Table1[[#This Row],[Age]]&lt;=39,"Adult",
 IF(Table1[[#This Row],[Age]]&lt;=54,"Middle-Aged Adult",
 IF(Table1[[#This Row],[Age]]&lt;=64,"Pre-Retirement",
 "Senior/Retiree")))))</f>
        <v>Young Adult</v>
      </c>
      <c r="F888" t="s">
        <v>28</v>
      </c>
      <c r="G888" t="e">
        <f>VLOOKUP(Table1[[#This Row],[State]],#REF!,2,FALSE)</f>
        <v>#REF!</v>
      </c>
      <c r="H888" t="s">
        <v>29</v>
      </c>
      <c r="I888">
        <f>COUNTIF(A:A,Table1[[#This Row],[Customer ID]])</f>
        <v>3</v>
      </c>
      <c r="J888" t="str">
        <f>IF(Table1[[#This Row],[Device Count]]&gt;1,"Multiple Devices", "Single Device")</f>
        <v>Multiple Devices</v>
      </c>
      <c r="K888" t="s">
        <v>21</v>
      </c>
      <c r="L888" s="26">
        <v>3</v>
      </c>
      <c r="M888" t="s">
        <v>50</v>
      </c>
      <c r="N888">
        <v>56</v>
      </c>
      <c r="O88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88" t="s">
        <v>83</v>
      </c>
      <c r="Q888" s="2">
        <v>1000</v>
      </c>
      <c r="R888">
        <v>12</v>
      </c>
      <c r="S888" s="3">
        <v>12000</v>
      </c>
      <c r="T888" s="3">
        <f>SUMIF(A:A,Table1[[#This Row],[Customer ID]],S:S)</f>
        <v>175000</v>
      </c>
      <c r="U888" s="3" t="str" cm="1">
        <f t="array" ref="U888">_xlfn.SWITCH(TRUE,
Table1[[#This Row],[Total user revenue]]&gt;=1500000,"High-Premium",
Table1[[#This Row],[Total user revenue]]&gt;=500000,"Premium",
Table1[[#This Row],[Total user revenue]]&gt;=100000,"Standard",
"Basic")</f>
        <v>Standard</v>
      </c>
      <c r="V888" s="32">
        <f>SUMIF(A:A,Table1[[#This Row],[Customer ID]],W:W)</f>
        <v>283.29999999999995</v>
      </c>
      <c r="W888">
        <v>31.28</v>
      </c>
      <c r="X888" t="s">
        <v>24</v>
      </c>
      <c r="Y888" s="6">
        <f>COUNTIFS(Table1[MTN Device],Table1[[#This Row],[MTN Device]],Table1[Customer Churn Status],"Yes")/COUNTIF(Table1[MTN Device],Table1[[#This Row],[MTN Device]])</f>
        <v>0.3122923588039867</v>
      </c>
      <c r="Z888">
        <f>IF(Table1[[#This Row],[Customer Churn Status]]="Yes", 1, 0)</f>
        <v>1</v>
      </c>
      <c r="AA888" t="str">
        <f>IF(Table1[[#This Row],[Reasons for Churn]]= "No reason", "No Reason", "Churned")</f>
        <v>Churned</v>
      </c>
      <c r="AB888" t="s">
        <v>96</v>
      </c>
      <c r="AC888">
        <f t="shared" si="13"/>
        <v>45</v>
      </c>
    </row>
    <row r="889" spans="1:29" x14ac:dyDescent="0.25">
      <c r="A889" t="s">
        <v>986</v>
      </c>
      <c r="B889" t="s">
        <v>987</v>
      </c>
      <c r="C889" s="1">
        <v>45689</v>
      </c>
      <c r="D889">
        <v>29</v>
      </c>
      <c r="E889" t="str">
        <f>IF(Table1[[#This Row],[Age]]&lt;=19,"Teenager",
 IF(Table1[[#This Row],[Age]]&lt;=29,"Young Adult",
 IF(Table1[[#This Row],[Age]]&lt;=39,"Adult",
 IF(Table1[[#This Row],[Age]]&lt;=54,"Middle-Aged Adult",
 IF(Table1[[#This Row],[Age]]&lt;=64,"Pre-Retirement",
 "Senior/Retiree")))))</f>
        <v>Young Adult</v>
      </c>
      <c r="F889" t="s">
        <v>28</v>
      </c>
      <c r="G889" t="e">
        <f>VLOOKUP(Table1[[#This Row],[State]],#REF!,2,FALSE)</f>
        <v>#REF!</v>
      </c>
      <c r="H889" t="s">
        <v>36</v>
      </c>
      <c r="I889">
        <f>COUNTIF(A:A,Table1[[#This Row],[Customer ID]])</f>
        <v>3</v>
      </c>
      <c r="J889" t="str">
        <f>IF(Table1[[#This Row],[Device Count]]&gt;1,"Multiple Devices", "Single Device")</f>
        <v>Multiple Devices</v>
      </c>
      <c r="K889" t="s">
        <v>21</v>
      </c>
      <c r="L889" s="26">
        <v>3</v>
      </c>
      <c r="M889" t="s">
        <v>50</v>
      </c>
      <c r="N889">
        <v>56</v>
      </c>
      <c r="O88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89" t="s">
        <v>115</v>
      </c>
      <c r="Q889" s="2">
        <v>25000</v>
      </c>
      <c r="R889">
        <v>4</v>
      </c>
      <c r="S889" s="3">
        <v>100000</v>
      </c>
      <c r="T889" s="3">
        <f>SUMIF(A:A,Table1[[#This Row],[Customer ID]],S:S)</f>
        <v>175000</v>
      </c>
      <c r="U889" s="3" t="str" cm="1">
        <f t="array" ref="U889">_xlfn.SWITCH(TRUE,
Table1[[#This Row],[Total user revenue]]&gt;=1500000,"High-Premium",
Table1[[#This Row],[Total user revenue]]&gt;=500000,"Premium",
Table1[[#This Row],[Total user revenue]]&gt;=100000,"Standard",
"Basic")</f>
        <v>Standard</v>
      </c>
      <c r="V889" s="32">
        <f>SUMIF(A:A,Table1[[#This Row],[Customer ID]],W:W)</f>
        <v>283.29999999999995</v>
      </c>
      <c r="W889">
        <v>163.92</v>
      </c>
      <c r="X889" t="s">
        <v>24</v>
      </c>
      <c r="Y889" s="6">
        <f>COUNTIFS(Table1[MTN Device],Table1[[#This Row],[MTN Device]],Table1[Customer Churn Status],"Yes")/COUNTIF(Table1[MTN Device],Table1[[#This Row],[MTN Device]])</f>
        <v>0.27947598253275108</v>
      </c>
      <c r="Z889">
        <f>IF(Table1[[#This Row],[Customer Churn Status]]="Yes", 1, 0)</f>
        <v>1</v>
      </c>
      <c r="AA889" t="str">
        <f>IF(Table1[[#This Row],[Reasons for Churn]]= "No reason", "No Reason", "Churned")</f>
        <v>Churned</v>
      </c>
      <c r="AB889" t="s">
        <v>96</v>
      </c>
      <c r="AC889">
        <f t="shared" si="13"/>
        <v>45</v>
      </c>
    </row>
    <row r="890" spans="1:29" x14ac:dyDescent="0.25">
      <c r="A890" t="s">
        <v>986</v>
      </c>
      <c r="B890" t="s">
        <v>987</v>
      </c>
      <c r="C890" s="1">
        <v>45689</v>
      </c>
      <c r="D890">
        <v>29</v>
      </c>
      <c r="E890" t="str">
        <f>IF(Table1[[#This Row],[Age]]&lt;=19,"Teenager",
 IF(Table1[[#This Row],[Age]]&lt;=29,"Young Adult",
 IF(Table1[[#This Row],[Age]]&lt;=39,"Adult",
 IF(Table1[[#This Row],[Age]]&lt;=54,"Middle-Aged Adult",
 IF(Table1[[#This Row],[Age]]&lt;=64,"Pre-Retirement",
 "Senior/Retiree")))))</f>
        <v>Young Adult</v>
      </c>
      <c r="F890" t="s">
        <v>28</v>
      </c>
      <c r="G890" t="e">
        <f>VLOOKUP(Table1[[#This Row],[State]],#REF!,2,FALSE)</f>
        <v>#REF!</v>
      </c>
      <c r="H890" t="s">
        <v>20</v>
      </c>
      <c r="I890">
        <f>COUNTIF(A:A,Table1[[#This Row],[Customer ID]])</f>
        <v>3</v>
      </c>
      <c r="J890" t="str">
        <f>IF(Table1[[#This Row],[Device Count]]&gt;1,"Multiple Devices", "Single Device")</f>
        <v>Multiple Devices</v>
      </c>
      <c r="K890" t="s">
        <v>21</v>
      </c>
      <c r="L890" s="26">
        <v>3</v>
      </c>
      <c r="M890" t="s">
        <v>50</v>
      </c>
      <c r="N890">
        <v>56</v>
      </c>
      <c r="O89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90" t="s">
        <v>46</v>
      </c>
      <c r="Q890" s="2">
        <v>4500</v>
      </c>
      <c r="R890">
        <v>14</v>
      </c>
      <c r="S890" s="3">
        <v>63000</v>
      </c>
      <c r="T890" s="3">
        <f>SUMIF(A:A,Table1[[#This Row],[Customer ID]],S:S)</f>
        <v>175000</v>
      </c>
      <c r="U890" s="3" t="str" cm="1">
        <f t="array" ref="U890">_xlfn.SWITCH(TRUE,
Table1[[#This Row],[Total user revenue]]&gt;=1500000,"High-Premium",
Table1[[#This Row],[Total user revenue]]&gt;=500000,"Premium",
Table1[[#This Row],[Total user revenue]]&gt;=100000,"Standard",
"Basic")</f>
        <v>Standard</v>
      </c>
      <c r="V890" s="32">
        <f>SUMIF(A:A,Table1[[#This Row],[Customer ID]],W:W)</f>
        <v>283.29999999999995</v>
      </c>
      <c r="W890">
        <v>88.1</v>
      </c>
      <c r="X890" t="s">
        <v>24</v>
      </c>
      <c r="Y890" s="6">
        <f>COUNTIFS(Table1[MTN Device],Table1[[#This Row],[MTN Device]],Table1[Customer Churn Status],"Yes")/COUNTIF(Table1[MTN Device],Table1[[#This Row],[MTN Device]])</f>
        <v>0.30092592592592593</v>
      </c>
      <c r="Z890">
        <f>IF(Table1[[#This Row],[Customer Churn Status]]="Yes", 1, 0)</f>
        <v>1</v>
      </c>
      <c r="AA890" t="str">
        <f>IF(Table1[[#This Row],[Reasons for Churn]]= "No reason", "No Reason", "Churned")</f>
        <v>Churned</v>
      </c>
      <c r="AB890" t="s">
        <v>96</v>
      </c>
      <c r="AC890">
        <f t="shared" si="13"/>
        <v>45</v>
      </c>
    </row>
    <row r="891" spans="1:29" x14ac:dyDescent="0.25">
      <c r="A891" t="s">
        <v>988</v>
      </c>
      <c r="B891" t="s">
        <v>989</v>
      </c>
      <c r="C891" s="1">
        <v>45689</v>
      </c>
      <c r="D891">
        <v>47</v>
      </c>
      <c r="E891" t="str">
        <f>IF(Table1[[#This Row],[Age]]&lt;=19,"Teenager",
 IF(Table1[[#This Row],[Age]]&lt;=29,"Young Adult",
 IF(Table1[[#This Row],[Age]]&lt;=39,"Adult",
 IF(Table1[[#This Row],[Age]]&lt;=54,"Middle-Aged Adult",
 IF(Table1[[#This Row],[Age]]&lt;=64,"Pre-Retirement",
 "Senior/Retiree")))))</f>
        <v>Middle-Aged Adult</v>
      </c>
      <c r="F891" t="s">
        <v>213</v>
      </c>
      <c r="G891" t="e">
        <f>VLOOKUP(Table1[[#This Row],[State]],#REF!,2,FALSE)</f>
        <v>#REF!</v>
      </c>
      <c r="H891" t="s">
        <v>36</v>
      </c>
      <c r="I891">
        <f>COUNTIF(A:A,Table1[[#This Row],[Customer ID]])</f>
        <v>2</v>
      </c>
      <c r="J891" t="str">
        <f>IF(Table1[[#This Row],[Device Count]]&gt;1,"Multiple Devices", "Single Device")</f>
        <v>Multiple Devices</v>
      </c>
      <c r="K891" t="s">
        <v>30</v>
      </c>
      <c r="L891" s="26">
        <v>1</v>
      </c>
      <c r="M891" t="s">
        <v>37</v>
      </c>
      <c r="N891">
        <v>19</v>
      </c>
      <c r="O89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91" t="s">
        <v>71</v>
      </c>
      <c r="Q891" s="2">
        <v>14500</v>
      </c>
      <c r="R891">
        <v>17</v>
      </c>
      <c r="S891" s="3">
        <v>246500</v>
      </c>
      <c r="T891" s="3">
        <f>SUMIF(A:A,Table1[[#This Row],[Customer ID]],S:S)</f>
        <v>284000</v>
      </c>
      <c r="U891" s="3" t="str" cm="1">
        <f t="array" ref="U891">_xlfn.SWITCH(TRUE,
Table1[[#This Row],[Total user revenue]]&gt;=1500000,"High-Premium",
Table1[[#This Row],[Total user revenue]]&gt;=500000,"Premium",
Table1[[#This Row],[Total user revenue]]&gt;=100000,"Standard",
"Basic")</f>
        <v>Standard</v>
      </c>
      <c r="V891" s="32">
        <f>SUMIF(A:A,Table1[[#This Row],[Customer ID]],W:W)</f>
        <v>188.3</v>
      </c>
      <c r="W891">
        <v>30.75</v>
      </c>
      <c r="X891" t="s">
        <v>24</v>
      </c>
      <c r="Y891" s="6">
        <f>COUNTIFS(Table1[MTN Device],Table1[[#This Row],[MTN Device]],Table1[Customer Churn Status],"Yes")/COUNTIF(Table1[MTN Device],Table1[[#This Row],[MTN Device]])</f>
        <v>0.27947598253275108</v>
      </c>
      <c r="Z891">
        <f>IF(Table1[[#This Row],[Customer Churn Status]]="Yes", 1, 0)</f>
        <v>1</v>
      </c>
      <c r="AA891" t="str">
        <f>IF(Table1[[#This Row],[Reasons for Churn]]= "No reason", "No Reason", "Churned")</f>
        <v>Churned</v>
      </c>
      <c r="AB891" t="s">
        <v>284</v>
      </c>
      <c r="AC891">
        <f t="shared" si="13"/>
        <v>75</v>
      </c>
    </row>
    <row r="892" spans="1:29" x14ac:dyDescent="0.25">
      <c r="A892" t="s">
        <v>988</v>
      </c>
      <c r="B892" t="s">
        <v>989</v>
      </c>
      <c r="C892" s="1">
        <v>45689</v>
      </c>
      <c r="D892">
        <v>47</v>
      </c>
      <c r="E892" t="str">
        <f>IF(Table1[[#This Row],[Age]]&lt;=19,"Teenager",
 IF(Table1[[#This Row],[Age]]&lt;=29,"Young Adult",
 IF(Table1[[#This Row],[Age]]&lt;=39,"Adult",
 IF(Table1[[#This Row],[Age]]&lt;=54,"Middle-Aged Adult",
 IF(Table1[[#This Row],[Age]]&lt;=64,"Pre-Retirement",
 "Senior/Retiree")))))</f>
        <v>Middle-Aged Adult</v>
      </c>
      <c r="F892" t="s">
        <v>213</v>
      </c>
      <c r="G892" t="e">
        <f>VLOOKUP(Table1[[#This Row],[State]],#REF!,2,FALSE)</f>
        <v>#REF!</v>
      </c>
      <c r="H892" t="s">
        <v>29</v>
      </c>
      <c r="I892">
        <f>COUNTIF(A:A,Table1[[#This Row],[Customer ID]])</f>
        <v>2</v>
      </c>
      <c r="J892" t="str">
        <f>IF(Table1[[#This Row],[Device Count]]&gt;1,"Multiple Devices", "Single Device")</f>
        <v>Multiple Devices</v>
      </c>
      <c r="K892" t="s">
        <v>30</v>
      </c>
      <c r="L892" s="26">
        <v>1</v>
      </c>
      <c r="M892" t="s">
        <v>37</v>
      </c>
      <c r="N892">
        <v>19</v>
      </c>
      <c r="O89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892" t="s">
        <v>87</v>
      </c>
      <c r="Q892" s="2">
        <v>7500</v>
      </c>
      <c r="R892">
        <v>5</v>
      </c>
      <c r="S892" s="3">
        <v>37500</v>
      </c>
      <c r="T892" s="3">
        <f>SUMIF(A:A,Table1[[#This Row],[Customer ID]],S:S)</f>
        <v>284000</v>
      </c>
      <c r="U892" s="3" t="str" cm="1">
        <f t="array" ref="U892">_xlfn.SWITCH(TRUE,
Table1[[#This Row],[Total user revenue]]&gt;=1500000,"High-Premium",
Table1[[#This Row],[Total user revenue]]&gt;=500000,"Premium",
Table1[[#This Row],[Total user revenue]]&gt;=100000,"Standard",
"Basic")</f>
        <v>Standard</v>
      </c>
      <c r="V892" s="32">
        <f>SUMIF(A:A,Table1[[#This Row],[Customer ID]],W:W)</f>
        <v>188.3</v>
      </c>
      <c r="W892">
        <v>157.55000000000001</v>
      </c>
      <c r="X892" t="s">
        <v>24</v>
      </c>
      <c r="Y892" s="6">
        <f>COUNTIFS(Table1[MTN Device],Table1[[#This Row],[MTN Device]],Table1[Customer Churn Status],"Yes")/COUNTIF(Table1[MTN Device],Table1[[#This Row],[MTN Device]])</f>
        <v>0.3122923588039867</v>
      </c>
      <c r="Z892">
        <f>IF(Table1[[#This Row],[Customer Churn Status]]="Yes", 1, 0)</f>
        <v>1</v>
      </c>
      <c r="AA892" t="str">
        <f>IF(Table1[[#This Row],[Reasons for Churn]]= "No reason", "No Reason", "Churned")</f>
        <v>Churned</v>
      </c>
      <c r="AB892" t="s">
        <v>284</v>
      </c>
      <c r="AC892">
        <f t="shared" si="13"/>
        <v>75</v>
      </c>
    </row>
    <row r="893" spans="1:29" x14ac:dyDescent="0.25">
      <c r="A893" t="s">
        <v>990</v>
      </c>
      <c r="B893" t="s">
        <v>991</v>
      </c>
      <c r="C893" s="1">
        <v>45717</v>
      </c>
      <c r="D893">
        <v>68</v>
      </c>
      <c r="E893" t="str">
        <f>IF(Table1[[#This Row],[Age]]&lt;=19,"Teenager",
 IF(Table1[[#This Row],[Age]]&lt;=29,"Young Adult",
 IF(Table1[[#This Row],[Age]]&lt;=39,"Adult",
 IF(Table1[[#This Row],[Age]]&lt;=54,"Middle-Aged Adult",
 IF(Table1[[#This Row],[Age]]&lt;=64,"Pre-Retirement",
 "Senior/Retiree")))))</f>
        <v>Senior/Retiree</v>
      </c>
      <c r="F893" t="s">
        <v>110</v>
      </c>
      <c r="G893" t="e">
        <f>VLOOKUP(Table1[[#This Row],[State]],#REF!,2,FALSE)</f>
        <v>#REF!</v>
      </c>
      <c r="H893" t="s">
        <v>41</v>
      </c>
      <c r="I893">
        <f>COUNTIF(A:A,Table1[[#This Row],[Customer ID]])</f>
        <v>1</v>
      </c>
      <c r="J893" t="str">
        <f>IF(Table1[[#This Row],[Device Count]]&gt;1,"Multiple Devices", "Single Device")</f>
        <v>Single Device</v>
      </c>
      <c r="K893" t="s">
        <v>30</v>
      </c>
      <c r="L893" s="26">
        <v>1</v>
      </c>
      <c r="M893" t="s">
        <v>37</v>
      </c>
      <c r="N893">
        <v>55</v>
      </c>
      <c r="O89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93" t="s">
        <v>42</v>
      </c>
      <c r="Q893" s="2">
        <v>9000</v>
      </c>
      <c r="R893">
        <v>13</v>
      </c>
      <c r="S893" s="3">
        <v>117000</v>
      </c>
      <c r="T893" s="3">
        <f>SUMIF(A:A,Table1[[#This Row],[Customer ID]],S:S)</f>
        <v>117000</v>
      </c>
      <c r="U893" s="3" t="str" cm="1">
        <f t="array" ref="U893">_xlfn.SWITCH(TRUE,
Table1[[#This Row],[Total user revenue]]&gt;=1500000,"High-Premium",
Table1[[#This Row],[Total user revenue]]&gt;=500000,"Premium",
Table1[[#This Row],[Total user revenue]]&gt;=100000,"Standard",
"Basic")</f>
        <v>Standard</v>
      </c>
      <c r="V893" s="32">
        <f>SUMIF(A:A,Table1[[#This Row],[Customer ID]],W:W)</f>
        <v>67.989999999999995</v>
      </c>
      <c r="W893">
        <v>67.989999999999995</v>
      </c>
      <c r="X893" t="s">
        <v>39</v>
      </c>
      <c r="Y893" s="6">
        <f>COUNTIFS(Table1[MTN Device],Table1[[#This Row],[MTN Device]],Table1[Customer Churn Status],"Yes")/COUNTIF(Table1[MTN Device],Table1[[#This Row],[MTN Device]])</f>
        <v>0.26754385964912281</v>
      </c>
      <c r="Z893">
        <f>IF(Table1[[#This Row],[Customer Churn Status]]="Yes", 1, 0)</f>
        <v>0</v>
      </c>
      <c r="AA893" t="str">
        <f>IF(Table1[[#This Row],[Reasons for Churn]]= "No reason", "No Reason", "Churned")</f>
        <v>No Reason</v>
      </c>
      <c r="AB893" t="s">
        <v>1083</v>
      </c>
      <c r="AC893">
        <f t="shared" si="13"/>
        <v>60</v>
      </c>
    </row>
    <row r="894" spans="1:29" x14ac:dyDescent="0.25">
      <c r="A894" t="s">
        <v>992</v>
      </c>
      <c r="B894" t="s">
        <v>993</v>
      </c>
      <c r="C894" s="1">
        <v>45658</v>
      </c>
      <c r="D894">
        <v>71</v>
      </c>
      <c r="E894" t="str">
        <f>IF(Table1[[#This Row],[Age]]&lt;=19,"Teenager",
 IF(Table1[[#This Row],[Age]]&lt;=29,"Young Adult",
 IF(Table1[[#This Row],[Age]]&lt;=39,"Adult",
 IF(Table1[[#This Row],[Age]]&lt;=54,"Middle-Aged Adult",
 IF(Table1[[#This Row],[Age]]&lt;=64,"Pre-Retirement",
 "Senior/Retiree")))))</f>
        <v>Senior/Retiree</v>
      </c>
      <c r="F894" t="s">
        <v>49</v>
      </c>
      <c r="G894" t="e">
        <f>VLOOKUP(Table1[[#This Row],[State]],#REF!,2,FALSE)</f>
        <v>#REF!</v>
      </c>
      <c r="H894" t="s">
        <v>36</v>
      </c>
      <c r="I894">
        <f>COUNTIF(A:A,Table1[[#This Row],[Customer ID]])</f>
        <v>1</v>
      </c>
      <c r="J894" t="str">
        <f>IF(Table1[[#This Row],[Device Count]]&gt;1,"Multiple Devices", "Single Device")</f>
        <v>Single Device</v>
      </c>
      <c r="K894" t="s">
        <v>30</v>
      </c>
      <c r="L894" s="26">
        <v>2</v>
      </c>
      <c r="M894" t="s">
        <v>22</v>
      </c>
      <c r="N894">
        <v>49</v>
      </c>
      <c r="O89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94" t="s">
        <v>105</v>
      </c>
      <c r="Q894" s="2">
        <v>75000</v>
      </c>
      <c r="R894">
        <v>18</v>
      </c>
      <c r="S894" s="3">
        <v>1350000</v>
      </c>
      <c r="T894" s="3">
        <f>SUMIF(A:A,Table1[[#This Row],[Customer ID]],S:S)</f>
        <v>1350000</v>
      </c>
      <c r="U894" s="3" t="str" cm="1">
        <f t="array" ref="U894">_xlfn.SWITCH(TRUE,
Table1[[#This Row],[Total user revenue]]&gt;=1500000,"High-Premium",
Table1[[#This Row],[Total user revenue]]&gt;=500000,"Premium",
Table1[[#This Row],[Total user revenue]]&gt;=100000,"Standard",
"Basic")</f>
        <v>Premium</v>
      </c>
      <c r="V894" s="32">
        <f>SUMIF(A:A,Table1[[#This Row],[Customer ID]],W:W)</f>
        <v>80.7</v>
      </c>
      <c r="W894">
        <v>80.7</v>
      </c>
      <c r="X894" t="s">
        <v>39</v>
      </c>
      <c r="Y894" s="6">
        <f>COUNTIFS(Table1[MTN Device],Table1[[#This Row],[MTN Device]],Table1[Customer Churn Status],"Yes")/COUNTIF(Table1[MTN Device],Table1[[#This Row],[MTN Device]])</f>
        <v>0.27947598253275108</v>
      </c>
      <c r="Z894">
        <f>IF(Table1[[#This Row],[Customer Churn Status]]="Yes", 1, 0)</f>
        <v>0</v>
      </c>
      <c r="AA894" t="str">
        <f>IF(Table1[[#This Row],[Reasons for Churn]]= "No reason", "No Reason", "Churned")</f>
        <v>No Reason</v>
      </c>
      <c r="AB894" t="s">
        <v>1083</v>
      </c>
      <c r="AC894">
        <f t="shared" si="13"/>
        <v>50</v>
      </c>
    </row>
    <row r="895" spans="1:29" x14ac:dyDescent="0.25">
      <c r="A895" t="s">
        <v>994</v>
      </c>
      <c r="B895" t="s">
        <v>995</v>
      </c>
      <c r="C895" s="1">
        <v>45717</v>
      </c>
      <c r="D895">
        <v>56</v>
      </c>
      <c r="E895" t="str">
        <f>IF(Table1[[#This Row],[Age]]&lt;=19,"Teenager",
 IF(Table1[[#This Row],[Age]]&lt;=29,"Young Adult",
 IF(Table1[[#This Row],[Age]]&lt;=39,"Adult",
 IF(Table1[[#This Row],[Age]]&lt;=54,"Middle-Aged Adult",
 IF(Table1[[#This Row],[Age]]&lt;=64,"Pre-Retirement",
 "Senior/Retiree")))))</f>
        <v>Pre-Retirement</v>
      </c>
      <c r="F895" t="s">
        <v>152</v>
      </c>
      <c r="G895" t="e">
        <f>VLOOKUP(Table1[[#This Row],[State]],#REF!,2,FALSE)</f>
        <v>#REF!</v>
      </c>
      <c r="H895" t="s">
        <v>29</v>
      </c>
      <c r="I895">
        <f>COUNTIF(A:A,Table1[[#This Row],[Customer ID]])</f>
        <v>1</v>
      </c>
      <c r="J895" t="str">
        <f>IF(Table1[[#This Row],[Device Count]]&gt;1,"Multiple Devices", "Single Device")</f>
        <v>Single Device</v>
      </c>
      <c r="K895" t="s">
        <v>21</v>
      </c>
      <c r="L895" s="26">
        <v>5</v>
      </c>
      <c r="M895" t="s">
        <v>55</v>
      </c>
      <c r="N895">
        <v>53</v>
      </c>
      <c r="O89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95" t="s">
        <v>31</v>
      </c>
      <c r="Q895" s="2">
        <v>5500</v>
      </c>
      <c r="R895">
        <v>18</v>
      </c>
      <c r="S895" s="3">
        <v>99000</v>
      </c>
      <c r="T895" s="3">
        <f>SUMIF(A:A,Table1[[#This Row],[Customer ID]],S:S)</f>
        <v>99000</v>
      </c>
      <c r="U895" s="3" t="str" cm="1">
        <f t="array" ref="U895">_xlfn.SWITCH(TRUE,
Table1[[#This Row],[Total user revenue]]&gt;=1500000,"High-Premium",
Table1[[#This Row],[Total user revenue]]&gt;=500000,"Premium",
Table1[[#This Row],[Total user revenue]]&gt;=100000,"Standard",
"Basic")</f>
        <v>Basic</v>
      </c>
      <c r="V895" s="32">
        <f>SUMIF(A:A,Table1[[#This Row],[Customer ID]],W:W)</f>
        <v>128.94999999999999</v>
      </c>
      <c r="W895">
        <v>128.94999999999999</v>
      </c>
      <c r="X895" t="s">
        <v>39</v>
      </c>
      <c r="Y895" s="6">
        <f>COUNTIFS(Table1[MTN Device],Table1[[#This Row],[MTN Device]],Table1[Customer Churn Status],"Yes")/COUNTIF(Table1[MTN Device],Table1[[#This Row],[MTN Device]])</f>
        <v>0.3122923588039867</v>
      </c>
      <c r="Z895">
        <f>IF(Table1[[#This Row],[Customer Churn Status]]="Yes", 1, 0)</f>
        <v>0</v>
      </c>
      <c r="AA895" t="str">
        <f>IF(Table1[[#This Row],[Reasons for Churn]]= "No reason", "No Reason", "Churned")</f>
        <v>No Reason</v>
      </c>
      <c r="AB895" t="s">
        <v>1083</v>
      </c>
      <c r="AC895">
        <f t="shared" si="13"/>
        <v>15</v>
      </c>
    </row>
    <row r="896" spans="1:29" x14ac:dyDescent="0.25">
      <c r="A896" t="s">
        <v>996</v>
      </c>
      <c r="B896" t="s">
        <v>997</v>
      </c>
      <c r="C896" s="1">
        <v>45717</v>
      </c>
      <c r="D896">
        <v>60</v>
      </c>
      <c r="E896" t="str">
        <f>IF(Table1[[#This Row],[Age]]&lt;=19,"Teenager",
 IF(Table1[[#This Row],[Age]]&lt;=29,"Young Adult",
 IF(Table1[[#This Row],[Age]]&lt;=39,"Adult",
 IF(Table1[[#This Row],[Age]]&lt;=54,"Middle-Aged Adult",
 IF(Table1[[#This Row],[Age]]&lt;=64,"Pre-Retirement",
 "Senior/Retiree")))))</f>
        <v>Pre-Retirement</v>
      </c>
      <c r="F896" t="s">
        <v>82</v>
      </c>
      <c r="G896" t="e">
        <f>VLOOKUP(Table1[[#This Row],[State]],#REF!,2,FALSE)</f>
        <v>#REF!</v>
      </c>
      <c r="H896" t="s">
        <v>20</v>
      </c>
      <c r="I896">
        <f>COUNTIF(A:A,Table1[[#This Row],[Customer ID]])</f>
        <v>2</v>
      </c>
      <c r="J896" t="str">
        <f>IF(Table1[[#This Row],[Device Count]]&gt;1,"Multiple Devices", "Single Device")</f>
        <v>Multiple Devices</v>
      </c>
      <c r="K896" t="s">
        <v>21</v>
      </c>
      <c r="L896" s="26">
        <v>1</v>
      </c>
      <c r="M896" t="s">
        <v>37</v>
      </c>
      <c r="N896">
        <v>57</v>
      </c>
      <c r="O89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96" t="s">
        <v>51</v>
      </c>
      <c r="Q896" s="2">
        <v>9000</v>
      </c>
      <c r="R896">
        <v>17</v>
      </c>
      <c r="S896" s="3">
        <v>153000</v>
      </c>
      <c r="T896" s="3">
        <f>SUMIF(A:A,Table1[[#This Row],[Customer ID]],S:S)</f>
        <v>297000</v>
      </c>
      <c r="U896" s="3" t="str" cm="1">
        <f t="array" ref="U896">_xlfn.SWITCH(TRUE,
Table1[[#This Row],[Total user revenue]]&gt;=1500000,"High-Premium",
Table1[[#This Row],[Total user revenue]]&gt;=500000,"Premium",
Table1[[#This Row],[Total user revenue]]&gt;=100000,"Standard",
"Basic")</f>
        <v>Standard</v>
      </c>
      <c r="V896" s="32">
        <f>SUMIF(A:A,Table1[[#This Row],[Customer ID]],W:W)</f>
        <v>147.65</v>
      </c>
      <c r="W896">
        <v>43.14</v>
      </c>
      <c r="X896" t="s">
        <v>24</v>
      </c>
      <c r="Y896" s="6">
        <f>COUNTIFS(Table1[MTN Device],Table1[[#This Row],[MTN Device]],Table1[Customer Churn Status],"Yes")/COUNTIF(Table1[MTN Device],Table1[[#This Row],[MTN Device]])</f>
        <v>0.30092592592592593</v>
      </c>
      <c r="Z896">
        <f>IF(Table1[[#This Row],[Customer Churn Status]]="Yes", 1, 0)</f>
        <v>1</v>
      </c>
      <c r="AA896" t="str">
        <f>IF(Table1[[#This Row],[Reasons for Churn]]= "No reason", "No Reason", "Churned")</f>
        <v>Churned</v>
      </c>
      <c r="AB896" t="s">
        <v>96</v>
      </c>
      <c r="AC896">
        <f t="shared" si="13"/>
        <v>60</v>
      </c>
    </row>
    <row r="897" spans="1:29" x14ac:dyDescent="0.25">
      <c r="A897" t="s">
        <v>996</v>
      </c>
      <c r="B897" t="s">
        <v>997</v>
      </c>
      <c r="C897" s="1">
        <v>45717</v>
      </c>
      <c r="D897">
        <v>60</v>
      </c>
      <c r="E897" t="str">
        <f>IF(Table1[[#This Row],[Age]]&lt;=19,"Teenager",
 IF(Table1[[#This Row],[Age]]&lt;=29,"Young Adult",
 IF(Table1[[#This Row],[Age]]&lt;=39,"Adult",
 IF(Table1[[#This Row],[Age]]&lt;=54,"Middle-Aged Adult",
 IF(Table1[[#This Row],[Age]]&lt;=64,"Pre-Retirement",
 "Senior/Retiree")))))</f>
        <v>Pre-Retirement</v>
      </c>
      <c r="F897" t="s">
        <v>82</v>
      </c>
      <c r="G897" t="e">
        <f>VLOOKUP(Table1[[#This Row],[State]],#REF!,2,FALSE)</f>
        <v>#REF!</v>
      </c>
      <c r="H897" t="s">
        <v>36</v>
      </c>
      <c r="I897">
        <f>COUNTIF(A:A,Table1[[#This Row],[Customer ID]])</f>
        <v>2</v>
      </c>
      <c r="J897" t="str">
        <f>IF(Table1[[#This Row],[Device Count]]&gt;1,"Multiple Devices", "Single Device")</f>
        <v>Multiple Devices</v>
      </c>
      <c r="K897" t="s">
        <v>21</v>
      </c>
      <c r="L897" s="26">
        <v>1</v>
      </c>
      <c r="M897" t="s">
        <v>37</v>
      </c>
      <c r="N897">
        <v>57</v>
      </c>
      <c r="O89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897" t="s">
        <v>62</v>
      </c>
      <c r="Q897" s="2">
        <v>24000</v>
      </c>
      <c r="R897">
        <v>6</v>
      </c>
      <c r="S897" s="3">
        <v>144000</v>
      </c>
      <c r="T897" s="3">
        <f>SUMIF(A:A,Table1[[#This Row],[Customer ID]],S:S)</f>
        <v>297000</v>
      </c>
      <c r="U897" s="3" t="str" cm="1">
        <f t="array" ref="U897">_xlfn.SWITCH(TRUE,
Table1[[#This Row],[Total user revenue]]&gt;=1500000,"High-Premium",
Table1[[#This Row],[Total user revenue]]&gt;=500000,"Premium",
Table1[[#This Row],[Total user revenue]]&gt;=100000,"Standard",
"Basic")</f>
        <v>Standard</v>
      </c>
      <c r="V897" s="32">
        <f>SUMIF(A:A,Table1[[#This Row],[Customer ID]],W:W)</f>
        <v>147.65</v>
      </c>
      <c r="W897">
        <v>104.51</v>
      </c>
      <c r="X897" t="s">
        <v>24</v>
      </c>
      <c r="Y897" s="6">
        <f>COUNTIFS(Table1[MTN Device],Table1[[#This Row],[MTN Device]],Table1[Customer Churn Status],"Yes")/COUNTIF(Table1[MTN Device],Table1[[#This Row],[MTN Device]])</f>
        <v>0.27947598253275108</v>
      </c>
      <c r="Z897">
        <f>IF(Table1[[#This Row],[Customer Churn Status]]="Yes", 1, 0)</f>
        <v>1</v>
      </c>
      <c r="AA897" t="str">
        <f>IF(Table1[[#This Row],[Reasons for Churn]]= "No reason", "No Reason", "Churned")</f>
        <v>Churned</v>
      </c>
      <c r="AB897" t="s">
        <v>96</v>
      </c>
      <c r="AC897">
        <f t="shared" si="13"/>
        <v>60</v>
      </c>
    </row>
    <row r="898" spans="1:29" x14ac:dyDescent="0.25">
      <c r="A898" t="s">
        <v>998</v>
      </c>
      <c r="B898" t="s">
        <v>999</v>
      </c>
      <c r="C898" s="1">
        <v>45658</v>
      </c>
      <c r="D898">
        <v>49</v>
      </c>
      <c r="E898" t="str">
        <f>IF(Table1[[#This Row],[Age]]&lt;=19,"Teenager",
 IF(Table1[[#This Row],[Age]]&lt;=29,"Young Adult",
 IF(Table1[[#This Row],[Age]]&lt;=39,"Adult",
 IF(Table1[[#This Row],[Age]]&lt;=54,"Middle-Aged Adult",
 IF(Table1[[#This Row],[Age]]&lt;=64,"Pre-Retirement",
 "Senior/Retiree")))))</f>
        <v>Middle-Aged Adult</v>
      </c>
      <c r="F898" t="s">
        <v>189</v>
      </c>
      <c r="G898" t="e">
        <f>VLOOKUP(Table1[[#This Row],[State]],#REF!,2,FALSE)</f>
        <v>#REF!</v>
      </c>
      <c r="H898" t="s">
        <v>41</v>
      </c>
      <c r="I898">
        <f>COUNTIF(A:A,Table1[[#This Row],[Customer ID]])</f>
        <v>3</v>
      </c>
      <c r="J898" t="str">
        <f>IF(Table1[[#This Row],[Device Count]]&gt;1,"Multiple Devices", "Single Device")</f>
        <v>Multiple Devices</v>
      </c>
      <c r="K898" t="s">
        <v>30</v>
      </c>
      <c r="L898" s="26">
        <v>1</v>
      </c>
      <c r="M898" t="s">
        <v>37</v>
      </c>
      <c r="N898">
        <v>8</v>
      </c>
      <c r="O89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898" t="s">
        <v>38</v>
      </c>
      <c r="Q898" s="2">
        <v>20000</v>
      </c>
      <c r="R898">
        <v>19</v>
      </c>
      <c r="S898" s="3">
        <v>380000</v>
      </c>
      <c r="T898" s="3">
        <f>SUMIF(A:A,Table1[[#This Row],[Customer ID]],S:S)</f>
        <v>935000</v>
      </c>
      <c r="U898" s="3" t="str" cm="1">
        <f t="array" ref="U898">_xlfn.SWITCH(TRUE,
Table1[[#This Row],[Total user revenue]]&gt;=1500000,"High-Premium",
Table1[[#This Row],[Total user revenue]]&gt;=500000,"Premium",
Table1[[#This Row],[Total user revenue]]&gt;=100000,"Standard",
"Basic")</f>
        <v>Premium</v>
      </c>
      <c r="V898" s="32">
        <f>SUMIF(A:A,Table1[[#This Row],[Customer ID]],W:W)</f>
        <v>374.57</v>
      </c>
      <c r="W898">
        <v>161.16999999999999</v>
      </c>
      <c r="X898" t="s">
        <v>39</v>
      </c>
      <c r="Y898" s="6">
        <f>COUNTIFS(Table1[MTN Device],Table1[[#This Row],[MTN Device]],Table1[Customer Churn Status],"Yes")/COUNTIF(Table1[MTN Device],Table1[[#This Row],[MTN Device]])</f>
        <v>0.26754385964912281</v>
      </c>
      <c r="Z898">
        <f>IF(Table1[[#This Row],[Customer Churn Status]]="Yes", 1, 0)</f>
        <v>0</v>
      </c>
      <c r="AA898" t="str">
        <f>IF(Table1[[#This Row],[Reasons for Churn]]= "No reason", "No Reason", "Churned")</f>
        <v>No Reason</v>
      </c>
      <c r="AB898" t="s">
        <v>1083</v>
      </c>
      <c r="AC898">
        <f t="shared" ref="AC898:AC961" si="14">IF(L898=1,50,IF(L898=2,40,IF(L898=3,20,IF(L898=4,10,IF(L898=5,5,0)))))
+ IF(N898&lt;=3,30,IF(N898&lt;=12,20,IF(N898&lt;=24,10,5)))
+ IF(I898&gt;=3,10,5)
+ IF(V898&gt;150,10,0)</f>
        <v>90</v>
      </c>
    </row>
    <row r="899" spans="1:29" x14ac:dyDescent="0.25">
      <c r="A899" t="s">
        <v>998</v>
      </c>
      <c r="B899" t="s">
        <v>999</v>
      </c>
      <c r="C899" s="1">
        <v>45658</v>
      </c>
      <c r="D899">
        <v>49</v>
      </c>
      <c r="E899" t="str">
        <f>IF(Table1[[#This Row],[Age]]&lt;=19,"Teenager",
 IF(Table1[[#This Row],[Age]]&lt;=29,"Young Adult",
 IF(Table1[[#This Row],[Age]]&lt;=39,"Adult",
 IF(Table1[[#This Row],[Age]]&lt;=54,"Middle-Aged Adult",
 IF(Table1[[#This Row],[Age]]&lt;=64,"Pre-Retirement",
 "Senior/Retiree")))))</f>
        <v>Middle-Aged Adult</v>
      </c>
      <c r="F899" t="s">
        <v>189</v>
      </c>
      <c r="G899" t="e">
        <f>VLOOKUP(Table1[[#This Row],[State]],#REF!,2,FALSE)</f>
        <v>#REF!</v>
      </c>
      <c r="H899" t="s">
        <v>20</v>
      </c>
      <c r="I899">
        <f>COUNTIF(A:A,Table1[[#This Row],[Customer ID]])</f>
        <v>3</v>
      </c>
      <c r="J899" t="str">
        <f>IF(Table1[[#This Row],[Device Count]]&gt;1,"Multiple Devices", "Single Device")</f>
        <v>Multiple Devices</v>
      </c>
      <c r="K899" t="s">
        <v>30</v>
      </c>
      <c r="L899" s="26">
        <v>1</v>
      </c>
      <c r="M899" t="s">
        <v>37</v>
      </c>
      <c r="N899">
        <v>8</v>
      </c>
      <c r="O89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899" t="s">
        <v>46</v>
      </c>
      <c r="Q899" s="2">
        <v>4500</v>
      </c>
      <c r="R899">
        <v>10</v>
      </c>
      <c r="S899" s="3">
        <v>45000</v>
      </c>
      <c r="T899" s="3">
        <f>SUMIF(A:A,Table1[[#This Row],[Customer ID]],S:S)</f>
        <v>935000</v>
      </c>
      <c r="U899" s="3" t="str" cm="1">
        <f t="array" ref="U899">_xlfn.SWITCH(TRUE,
Table1[[#This Row],[Total user revenue]]&gt;=1500000,"High-Premium",
Table1[[#This Row],[Total user revenue]]&gt;=500000,"Premium",
Table1[[#This Row],[Total user revenue]]&gt;=100000,"Standard",
"Basic")</f>
        <v>Premium</v>
      </c>
      <c r="V899" s="32">
        <f>SUMIF(A:A,Table1[[#This Row],[Customer ID]],W:W)</f>
        <v>374.57</v>
      </c>
      <c r="W899">
        <v>70.39</v>
      </c>
      <c r="X899" t="s">
        <v>39</v>
      </c>
      <c r="Y899" s="6">
        <f>COUNTIFS(Table1[MTN Device],Table1[[#This Row],[MTN Device]],Table1[Customer Churn Status],"Yes")/COUNTIF(Table1[MTN Device],Table1[[#This Row],[MTN Device]])</f>
        <v>0.30092592592592593</v>
      </c>
      <c r="Z899">
        <f>IF(Table1[[#This Row],[Customer Churn Status]]="Yes", 1, 0)</f>
        <v>0</v>
      </c>
      <c r="AA899" t="str">
        <f>IF(Table1[[#This Row],[Reasons for Churn]]= "No reason", "No Reason", "Churned")</f>
        <v>No Reason</v>
      </c>
      <c r="AB899" t="s">
        <v>1083</v>
      </c>
      <c r="AC899">
        <f t="shared" si="14"/>
        <v>90</v>
      </c>
    </row>
    <row r="900" spans="1:29" x14ac:dyDescent="0.25">
      <c r="A900" t="s">
        <v>998</v>
      </c>
      <c r="B900" t="s">
        <v>999</v>
      </c>
      <c r="C900" s="1">
        <v>45658</v>
      </c>
      <c r="D900">
        <v>49</v>
      </c>
      <c r="E900" t="str">
        <f>IF(Table1[[#This Row],[Age]]&lt;=19,"Teenager",
 IF(Table1[[#This Row],[Age]]&lt;=29,"Young Adult",
 IF(Table1[[#This Row],[Age]]&lt;=39,"Adult",
 IF(Table1[[#This Row],[Age]]&lt;=54,"Middle-Aged Adult",
 IF(Table1[[#This Row],[Age]]&lt;=64,"Pre-Retirement",
 "Senior/Retiree")))))</f>
        <v>Middle-Aged Adult</v>
      </c>
      <c r="F900" t="s">
        <v>189</v>
      </c>
      <c r="G900" t="e">
        <f>VLOOKUP(Table1[[#This Row],[State]],#REF!,2,FALSE)</f>
        <v>#REF!</v>
      </c>
      <c r="H900" t="s">
        <v>36</v>
      </c>
      <c r="I900">
        <f>COUNTIF(A:A,Table1[[#This Row],[Customer ID]])</f>
        <v>3</v>
      </c>
      <c r="J900" t="str">
        <f>IF(Table1[[#This Row],[Device Count]]&gt;1,"Multiple Devices", "Single Device")</f>
        <v>Multiple Devices</v>
      </c>
      <c r="K900" t="s">
        <v>30</v>
      </c>
      <c r="L900" s="26">
        <v>1</v>
      </c>
      <c r="M900" t="s">
        <v>37</v>
      </c>
      <c r="N900">
        <v>8</v>
      </c>
      <c r="O90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900" t="s">
        <v>65</v>
      </c>
      <c r="Q900" s="2">
        <v>30000</v>
      </c>
      <c r="R900">
        <v>17</v>
      </c>
      <c r="S900" s="3">
        <v>510000</v>
      </c>
      <c r="T900" s="3">
        <f>SUMIF(A:A,Table1[[#This Row],[Customer ID]],S:S)</f>
        <v>935000</v>
      </c>
      <c r="U900" s="3" t="str" cm="1">
        <f t="array" ref="U900">_xlfn.SWITCH(TRUE,
Table1[[#This Row],[Total user revenue]]&gt;=1500000,"High-Premium",
Table1[[#This Row],[Total user revenue]]&gt;=500000,"Premium",
Table1[[#This Row],[Total user revenue]]&gt;=100000,"Standard",
"Basic")</f>
        <v>Premium</v>
      </c>
      <c r="V900" s="32">
        <f>SUMIF(A:A,Table1[[#This Row],[Customer ID]],W:W)</f>
        <v>374.57</v>
      </c>
      <c r="W900">
        <v>143.01</v>
      </c>
      <c r="X900" t="s">
        <v>39</v>
      </c>
      <c r="Y900" s="6">
        <f>COUNTIFS(Table1[MTN Device],Table1[[#This Row],[MTN Device]],Table1[Customer Churn Status],"Yes")/COUNTIF(Table1[MTN Device],Table1[[#This Row],[MTN Device]])</f>
        <v>0.27947598253275108</v>
      </c>
      <c r="Z900">
        <f>IF(Table1[[#This Row],[Customer Churn Status]]="Yes", 1, 0)</f>
        <v>0</v>
      </c>
      <c r="AA900" t="str">
        <f>IF(Table1[[#This Row],[Reasons for Churn]]= "No reason", "No Reason", "Churned")</f>
        <v>No Reason</v>
      </c>
      <c r="AB900" t="s">
        <v>1083</v>
      </c>
      <c r="AC900">
        <f t="shared" si="14"/>
        <v>90</v>
      </c>
    </row>
    <row r="901" spans="1:29" x14ac:dyDescent="0.25">
      <c r="A901" t="s">
        <v>1000</v>
      </c>
      <c r="B901" t="s">
        <v>451</v>
      </c>
      <c r="C901" s="1">
        <v>45717</v>
      </c>
      <c r="D901">
        <v>29</v>
      </c>
      <c r="E901" t="str">
        <f>IF(Table1[[#This Row],[Age]]&lt;=19,"Teenager",
 IF(Table1[[#This Row],[Age]]&lt;=29,"Young Adult",
 IF(Table1[[#This Row],[Age]]&lt;=39,"Adult",
 IF(Table1[[#This Row],[Age]]&lt;=54,"Middle-Aged Adult",
 IF(Table1[[#This Row],[Age]]&lt;=64,"Pre-Retirement",
 "Senior/Retiree")))))</f>
        <v>Young Adult</v>
      </c>
      <c r="F901" t="s">
        <v>258</v>
      </c>
      <c r="G901" t="e">
        <f>VLOOKUP(Table1[[#This Row],[State]],#REF!,2,FALSE)</f>
        <v>#REF!</v>
      </c>
      <c r="H901" t="s">
        <v>29</v>
      </c>
      <c r="I901">
        <f>COUNTIF(A:A,Table1[[#This Row],[Customer ID]])</f>
        <v>2</v>
      </c>
      <c r="J901" t="str">
        <f>IF(Table1[[#This Row],[Device Count]]&gt;1,"Multiple Devices", "Single Device")</f>
        <v>Multiple Devices</v>
      </c>
      <c r="K901" t="s">
        <v>21</v>
      </c>
      <c r="L901" s="26">
        <v>4</v>
      </c>
      <c r="M901" t="s">
        <v>114</v>
      </c>
      <c r="N901">
        <v>53</v>
      </c>
      <c r="O90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01" t="s">
        <v>83</v>
      </c>
      <c r="Q901" s="2">
        <v>1000</v>
      </c>
      <c r="R901">
        <v>5</v>
      </c>
      <c r="S901" s="3">
        <v>5000</v>
      </c>
      <c r="T901" s="3">
        <f>SUMIF(A:A,Table1[[#This Row],[Customer ID]],S:S)</f>
        <v>48500</v>
      </c>
      <c r="U901" s="3" t="str" cm="1">
        <f t="array" ref="U901">_xlfn.SWITCH(TRUE,
Table1[[#This Row],[Total user revenue]]&gt;=1500000,"High-Premium",
Table1[[#This Row],[Total user revenue]]&gt;=500000,"Premium",
Table1[[#This Row],[Total user revenue]]&gt;=100000,"Standard",
"Basic")</f>
        <v>Basic</v>
      </c>
      <c r="V901" s="32">
        <f>SUMIF(A:A,Table1[[#This Row],[Customer ID]],W:W)</f>
        <v>56.260000000000005</v>
      </c>
      <c r="W901">
        <v>12.91</v>
      </c>
      <c r="X901" t="s">
        <v>24</v>
      </c>
      <c r="Y901" s="6">
        <f>COUNTIFS(Table1[MTN Device],Table1[[#This Row],[MTN Device]],Table1[Customer Churn Status],"Yes")/COUNTIF(Table1[MTN Device],Table1[[#This Row],[MTN Device]])</f>
        <v>0.3122923588039867</v>
      </c>
      <c r="Z901">
        <f>IF(Table1[[#This Row],[Customer Churn Status]]="Yes", 1, 0)</f>
        <v>1</v>
      </c>
      <c r="AA901" t="str">
        <f>IF(Table1[[#This Row],[Reasons for Churn]]= "No reason", "No Reason", "Churned")</f>
        <v>Churned</v>
      </c>
      <c r="AB901" t="s">
        <v>284</v>
      </c>
      <c r="AC901">
        <f t="shared" si="14"/>
        <v>20</v>
      </c>
    </row>
    <row r="902" spans="1:29" x14ac:dyDescent="0.25">
      <c r="A902" t="s">
        <v>1000</v>
      </c>
      <c r="B902" t="s">
        <v>451</v>
      </c>
      <c r="C902" s="1">
        <v>45717</v>
      </c>
      <c r="D902">
        <v>29</v>
      </c>
      <c r="E902" t="str">
        <f>IF(Table1[[#This Row],[Age]]&lt;=19,"Teenager",
 IF(Table1[[#This Row],[Age]]&lt;=29,"Young Adult",
 IF(Table1[[#This Row],[Age]]&lt;=39,"Adult",
 IF(Table1[[#This Row],[Age]]&lt;=54,"Middle-Aged Adult",
 IF(Table1[[#This Row],[Age]]&lt;=64,"Pre-Retirement",
 "Senior/Retiree")))))</f>
        <v>Young Adult</v>
      </c>
      <c r="F902" t="s">
        <v>258</v>
      </c>
      <c r="G902" t="e">
        <f>VLOOKUP(Table1[[#This Row],[State]],#REF!,2,FALSE)</f>
        <v>#REF!</v>
      </c>
      <c r="H902" t="s">
        <v>41</v>
      </c>
      <c r="I902">
        <f>COUNTIF(A:A,Table1[[#This Row],[Customer ID]])</f>
        <v>2</v>
      </c>
      <c r="J902" t="str">
        <f>IF(Table1[[#This Row],[Device Count]]&gt;1,"Multiple Devices", "Single Device")</f>
        <v>Multiple Devices</v>
      </c>
      <c r="K902" t="s">
        <v>21</v>
      </c>
      <c r="L902" s="26">
        <v>4</v>
      </c>
      <c r="M902" t="s">
        <v>114</v>
      </c>
      <c r="N902">
        <v>53</v>
      </c>
      <c r="O90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02" t="s">
        <v>71</v>
      </c>
      <c r="Q902" s="2">
        <v>14500</v>
      </c>
      <c r="R902">
        <v>3</v>
      </c>
      <c r="S902" s="3">
        <v>43500</v>
      </c>
      <c r="T902" s="3">
        <f>SUMIF(A:A,Table1[[#This Row],[Customer ID]],S:S)</f>
        <v>48500</v>
      </c>
      <c r="U902" s="3" t="str" cm="1">
        <f t="array" ref="U902">_xlfn.SWITCH(TRUE,
Table1[[#This Row],[Total user revenue]]&gt;=1500000,"High-Premium",
Table1[[#This Row],[Total user revenue]]&gt;=500000,"Premium",
Table1[[#This Row],[Total user revenue]]&gt;=100000,"Standard",
"Basic")</f>
        <v>Basic</v>
      </c>
      <c r="V902" s="32">
        <f>SUMIF(A:A,Table1[[#This Row],[Customer ID]],W:W)</f>
        <v>56.260000000000005</v>
      </c>
      <c r="W902">
        <v>43.35</v>
      </c>
      <c r="X902" t="s">
        <v>24</v>
      </c>
      <c r="Y902" s="6">
        <f>COUNTIFS(Table1[MTN Device],Table1[[#This Row],[MTN Device]],Table1[Customer Churn Status],"Yes")/COUNTIF(Table1[MTN Device],Table1[[#This Row],[MTN Device]])</f>
        <v>0.26754385964912281</v>
      </c>
      <c r="Z902">
        <f>IF(Table1[[#This Row],[Customer Churn Status]]="Yes", 1, 0)</f>
        <v>1</v>
      </c>
      <c r="AA902" t="str">
        <f>IF(Table1[[#This Row],[Reasons for Churn]]= "No reason", "No Reason", "Churned")</f>
        <v>Churned</v>
      </c>
      <c r="AB902" t="s">
        <v>284</v>
      </c>
      <c r="AC902">
        <f t="shared" si="14"/>
        <v>20</v>
      </c>
    </row>
    <row r="903" spans="1:29" x14ac:dyDescent="0.25">
      <c r="A903" t="s">
        <v>1001</v>
      </c>
      <c r="B903" t="s">
        <v>1002</v>
      </c>
      <c r="C903" s="1">
        <v>45717</v>
      </c>
      <c r="D903">
        <v>67</v>
      </c>
      <c r="E903" t="str">
        <f>IF(Table1[[#This Row],[Age]]&lt;=19,"Teenager",
 IF(Table1[[#This Row],[Age]]&lt;=29,"Young Adult",
 IF(Table1[[#This Row],[Age]]&lt;=39,"Adult",
 IF(Table1[[#This Row],[Age]]&lt;=54,"Middle-Aged Adult",
 IF(Table1[[#This Row],[Age]]&lt;=64,"Pre-Retirement",
 "Senior/Retiree")))))</f>
        <v>Senior/Retiree</v>
      </c>
      <c r="F903" t="s">
        <v>75</v>
      </c>
      <c r="G903" t="e">
        <f>VLOOKUP(Table1[[#This Row],[State]],#REF!,2,FALSE)</f>
        <v>#REF!</v>
      </c>
      <c r="H903" t="s">
        <v>29</v>
      </c>
      <c r="I903">
        <f>COUNTIF(A:A,Table1[[#This Row],[Customer ID]])</f>
        <v>2</v>
      </c>
      <c r="J903" t="str">
        <f>IF(Table1[[#This Row],[Device Count]]&gt;1,"Multiple Devices", "Single Device")</f>
        <v>Multiple Devices</v>
      </c>
      <c r="K903" t="s">
        <v>30</v>
      </c>
      <c r="L903" s="26">
        <v>5</v>
      </c>
      <c r="M903" t="s">
        <v>55</v>
      </c>
      <c r="N903">
        <v>56</v>
      </c>
      <c r="O90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03" t="s">
        <v>31</v>
      </c>
      <c r="Q903" s="2">
        <v>5500</v>
      </c>
      <c r="R903">
        <v>14</v>
      </c>
      <c r="S903" s="3">
        <v>77000</v>
      </c>
      <c r="T903" s="3">
        <f>SUMIF(A:A,Table1[[#This Row],[Customer ID]],S:S)</f>
        <v>227000</v>
      </c>
      <c r="U903" s="3" t="str" cm="1">
        <f t="array" ref="U903">_xlfn.SWITCH(TRUE,
Table1[[#This Row],[Total user revenue]]&gt;=1500000,"High-Premium",
Table1[[#This Row],[Total user revenue]]&gt;=500000,"Premium",
Table1[[#This Row],[Total user revenue]]&gt;=100000,"Standard",
"Basic")</f>
        <v>Standard</v>
      </c>
      <c r="V903" s="32">
        <f>SUMIF(A:A,Table1[[#This Row],[Customer ID]],W:W)</f>
        <v>175.78</v>
      </c>
      <c r="W903">
        <v>146.47999999999999</v>
      </c>
      <c r="X903" t="s">
        <v>39</v>
      </c>
      <c r="Y903" s="6">
        <f>COUNTIFS(Table1[MTN Device],Table1[[#This Row],[MTN Device]],Table1[Customer Churn Status],"Yes")/COUNTIF(Table1[MTN Device],Table1[[#This Row],[MTN Device]])</f>
        <v>0.3122923588039867</v>
      </c>
      <c r="Z903">
        <f>IF(Table1[[#This Row],[Customer Churn Status]]="Yes", 1, 0)</f>
        <v>0</v>
      </c>
      <c r="AA903" t="str">
        <f>IF(Table1[[#This Row],[Reasons for Churn]]= "No reason", "No Reason", "Churned")</f>
        <v>No Reason</v>
      </c>
      <c r="AB903" t="s">
        <v>1083</v>
      </c>
      <c r="AC903">
        <f t="shared" si="14"/>
        <v>25</v>
      </c>
    </row>
    <row r="904" spans="1:29" x14ac:dyDescent="0.25">
      <c r="A904" t="s">
        <v>1001</v>
      </c>
      <c r="B904" t="s">
        <v>1002</v>
      </c>
      <c r="C904" s="1">
        <v>45717</v>
      </c>
      <c r="D904">
        <v>67</v>
      </c>
      <c r="E904" t="str">
        <f>IF(Table1[[#This Row],[Age]]&lt;=19,"Teenager",
 IF(Table1[[#This Row],[Age]]&lt;=29,"Young Adult",
 IF(Table1[[#This Row],[Age]]&lt;=39,"Adult",
 IF(Table1[[#This Row],[Age]]&lt;=54,"Middle-Aged Adult",
 IF(Table1[[#This Row],[Age]]&lt;=64,"Pre-Retirement",
 "Senior/Retiree")))))</f>
        <v>Senior/Retiree</v>
      </c>
      <c r="F904" t="s">
        <v>75</v>
      </c>
      <c r="G904" t="e">
        <f>VLOOKUP(Table1[[#This Row],[State]],#REF!,2,FALSE)</f>
        <v>#REF!</v>
      </c>
      <c r="H904" t="s">
        <v>36</v>
      </c>
      <c r="I904">
        <f>COUNTIF(A:A,Table1[[#This Row],[Customer ID]])</f>
        <v>2</v>
      </c>
      <c r="J904" t="str">
        <f>IF(Table1[[#This Row],[Device Count]]&gt;1,"Multiple Devices", "Single Device")</f>
        <v>Multiple Devices</v>
      </c>
      <c r="K904" t="s">
        <v>30</v>
      </c>
      <c r="L904" s="26">
        <v>5</v>
      </c>
      <c r="M904" t="s">
        <v>55</v>
      </c>
      <c r="N904">
        <v>56</v>
      </c>
      <c r="O90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04" t="s">
        <v>65</v>
      </c>
      <c r="Q904" s="2">
        <v>30000</v>
      </c>
      <c r="R904">
        <v>5</v>
      </c>
      <c r="S904" s="3">
        <v>150000</v>
      </c>
      <c r="T904" s="3">
        <f>SUMIF(A:A,Table1[[#This Row],[Customer ID]],S:S)</f>
        <v>227000</v>
      </c>
      <c r="U904" s="3" t="str" cm="1">
        <f t="array" ref="U904">_xlfn.SWITCH(TRUE,
Table1[[#This Row],[Total user revenue]]&gt;=1500000,"High-Premium",
Table1[[#This Row],[Total user revenue]]&gt;=500000,"Premium",
Table1[[#This Row],[Total user revenue]]&gt;=100000,"Standard",
"Basic")</f>
        <v>Standard</v>
      </c>
      <c r="V904" s="32">
        <f>SUMIF(A:A,Table1[[#This Row],[Customer ID]],W:W)</f>
        <v>175.78</v>
      </c>
      <c r="W904">
        <v>29.3</v>
      </c>
      <c r="X904" t="s">
        <v>39</v>
      </c>
      <c r="Y904" s="6">
        <f>COUNTIFS(Table1[MTN Device],Table1[[#This Row],[MTN Device]],Table1[Customer Churn Status],"Yes")/COUNTIF(Table1[MTN Device],Table1[[#This Row],[MTN Device]])</f>
        <v>0.27947598253275108</v>
      </c>
      <c r="Z904">
        <f>IF(Table1[[#This Row],[Customer Churn Status]]="Yes", 1, 0)</f>
        <v>0</v>
      </c>
      <c r="AA904" t="str">
        <f>IF(Table1[[#This Row],[Reasons for Churn]]= "No reason", "No Reason", "Churned")</f>
        <v>No Reason</v>
      </c>
      <c r="AB904" t="s">
        <v>1083</v>
      </c>
      <c r="AC904">
        <f t="shared" si="14"/>
        <v>25</v>
      </c>
    </row>
    <row r="905" spans="1:29" x14ac:dyDescent="0.25">
      <c r="A905" t="s">
        <v>1003</v>
      </c>
      <c r="B905" t="s">
        <v>1004</v>
      </c>
      <c r="C905" s="1">
        <v>45689</v>
      </c>
      <c r="D905">
        <v>74</v>
      </c>
      <c r="E905" t="str">
        <f>IF(Table1[[#This Row],[Age]]&lt;=19,"Teenager",
 IF(Table1[[#This Row],[Age]]&lt;=29,"Young Adult",
 IF(Table1[[#This Row],[Age]]&lt;=39,"Adult",
 IF(Table1[[#This Row],[Age]]&lt;=54,"Middle-Aged Adult",
 IF(Table1[[#This Row],[Age]]&lt;=64,"Pre-Retirement",
 "Senior/Retiree")))))</f>
        <v>Senior/Retiree</v>
      </c>
      <c r="F905" t="s">
        <v>140</v>
      </c>
      <c r="G905" t="e">
        <f>VLOOKUP(Table1[[#This Row],[State]],#REF!,2,FALSE)</f>
        <v>#REF!</v>
      </c>
      <c r="H905" t="s">
        <v>20</v>
      </c>
      <c r="I905">
        <f>COUNTIF(A:A,Table1[[#This Row],[Customer ID]])</f>
        <v>3</v>
      </c>
      <c r="J905" t="str">
        <f>IF(Table1[[#This Row],[Device Count]]&gt;1,"Multiple Devices", "Single Device")</f>
        <v>Multiple Devices</v>
      </c>
      <c r="K905" t="s">
        <v>21</v>
      </c>
      <c r="L905" s="26">
        <v>4</v>
      </c>
      <c r="M905" t="s">
        <v>114</v>
      </c>
      <c r="N905">
        <v>45</v>
      </c>
      <c r="O90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05" t="s">
        <v>58</v>
      </c>
      <c r="Q905" s="2">
        <v>16000</v>
      </c>
      <c r="R905">
        <v>14</v>
      </c>
      <c r="S905" s="3">
        <v>224000</v>
      </c>
      <c r="T905" s="3">
        <f>SUMIF(A:A,Table1[[#This Row],[Customer ID]],S:S)</f>
        <v>606500</v>
      </c>
      <c r="U905" s="3" t="str" cm="1">
        <f t="array" ref="U905">_xlfn.SWITCH(TRUE,
Table1[[#This Row],[Total user revenue]]&gt;=1500000,"High-Premium",
Table1[[#This Row],[Total user revenue]]&gt;=500000,"Premium",
Table1[[#This Row],[Total user revenue]]&gt;=100000,"Standard",
"Basic")</f>
        <v>Premium</v>
      </c>
      <c r="V905" s="32">
        <f>SUMIF(A:A,Table1[[#This Row],[Customer ID]],W:W)</f>
        <v>153.66999999999999</v>
      </c>
      <c r="W905">
        <v>120.52</v>
      </c>
      <c r="X905" t="s">
        <v>39</v>
      </c>
      <c r="Y905" s="6">
        <f>COUNTIFS(Table1[MTN Device],Table1[[#This Row],[MTN Device]],Table1[Customer Churn Status],"Yes")/COUNTIF(Table1[MTN Device],Table1[[#This Row],[MTN Device]])</f>
        <v>0.30092592592592593</v>
      </c>
      <c r="Z905">
        <f>IF(Table1[[#This Row],[Customer Churn Status]]="Yes", 1, 0)</f>
        <v>0</v>
      </c>
      <c r="AA905" t="str">
        <f>IF(Table1[[#This Row],[Reasons for Churn]]= "No reason", "No Reason", "Churned")</f>
        <v>No Reason</v>
      </c>
      <c r="AB905" t="s">
        <v>1083</v>
      </c>
      <c r="AC905">
        <f t="shared" si="14"/>
        <v>35</v>
      </c>
    </row>
    <row r="906" spans="1:29" x14ac:dyDescent="0.25">
      <c r="A906" t="s">
        <v>1003</v>
      </c>
      <c r="B906" t="s">
        <v>1004</v>
      </c>
      <c r="C906" s="1">
        <v>45689</v>
      </c>
      <c r="D906">
        <v>74</v>
      </c>
      <c r="E906" t="str">
        <f>IF(Table1[[#This Row],[Age]]&lt;=19,"Teenager",
 IF(Table1[[#This Row],[Age]]&lt;=29,"Young Adult",
 IF(Table1[[#This Row],[Age]]&lt;=39,"Adult",
 IF(Table1[[#This Row],[Age]]&lt;=54,"Middle-Aged Adult",
 IF(Table1[[#This Row],[Age]]&lt;=64,"Pre-Retirement",
 "Senior/Retiree")))))</f>
        <v>Senior/Retiree</v>
      </c>
      <c r="F906" t="s">
        <v>140</v>
      </c>
      <c r="G906" t="e">
        <f>VLOOKUP(Table1[[#This Row],[State]],#REF!,2,FALSE)</f>
        <v>#REF!</v>
      </c>
      <c r="H906" t="s">
        <v>36</v>
      </c>
      <c r="I906">
        <f>COUNTIF(A:A,Table1[[#This Row],[Customer ID]])</f>
        <v>3</v>
      </c>
      <c r="J906" t="str">
        <f>IF(Table1[[#This Row],[Device Count]]&gt;1,"Multiple Devices", "Single Device")</f>
        <v>Multiple Devices</v>
      </c>
      <c r="K906" t="s">
        <v>21</v>
      </c>
      <c r="L906" s="26">
        <v>4</v>
      </c>
      <c r="M906" t="s">
        <v>114</v>
      </c>
      <c r="N906">
        <v>45</v>
      </c>
      <c r="O90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06" t="s">
        <v>38</v>
      </c>
      <c r="Q906" s="2">
        <v>20000</v>
      </c>
      <c r="R906">
        <v>19</v>
      </c>
      <c r="S906" s="3">
        <v>380000</v>
      </c>
      <c r="T906" s="3">
        <f>SUMIF(A:A,Table1[[#This Row],[Customer ID]],S:S)</f>
        <v>606500</v>
      </c>
      <c r="U906" s="3" t="str" cm="1">
        <f t="array" ref="U906">_xlfn.SWITCH(TRUE,
Table1[[#This Row],[Total user revenue]]&gt;=1500000,"High-Premium",
Table1[[#This Row],[Total user revenue]]&gt;=500000,"Premium",
Table1[[#This Row],[Total user revenue]]&gt;=100000,"Standard",
"Basic")</f>
        <v>Premium</v>
      </c>
      <c r="V906" s="32">
        <f>SUMIF(A:A,Table1[[#This Row],[Customer ID]],W:W)</f>
        <v>153.66999999999999</v>
      </c>
      <c r="W906">
        <v>24.61</v>
      </c>
      <c r="X906" t="s">
        <v>39</v>
      </c>
      <c r="Y906" s="6">
        <f>COUNTIFS(Table1[MTN Device],Table1[[#This Row],[MTN Device]],Table1[Customer Churn Status],"Yes")/COUNTIF(Table1[MTN Device],Table1[[#This Row],[MTN Device]])</f>
        <v>0.27947598253275108</v>
      </c>
      <c r="Z906">
        <f>IF(Table1[[#This Row],[Customer Churn Status]]="Yes", 1, 0)</f>
        <v>0</v>
      </c>
      <c r="AA906" t="str">
        <f>IF(Table1[[#This Row],[Reasons for Churn]]= "No reason", "No Reason", "Churned")</f>
        <v>No Reason</v>
      </c>
      <c r="AB906" t="s">
        <v>1083</v>
      </c>
      <c r="AC906">
        <f t="shared" si="14"/>
        <v>35</v>
      </c>
    </row>
    <row r="907" spans="1:29" x14ac:dyDescent="0.25">
      <c r="A907" t="s">
        <v>1003</v>
      </c>
      <c r="B907" t="s">
        <v>1004</v>
      </c>
      <c r="C907" s="1">
        <v>45689</v>
      </c>
      <c r="D907">
        <v>74</v>
      </c>
      <c r="E907" t="str">
        <f>IF(Table1[[#This Row],[Age]]&lt;=19,"Teenager",
 IF(Table1[[#This Row],[Age]]&lt;=29,"Young Adult",
 IF(Table1[[#This Row],[Age]]&lt;=39,"Adult",
 IF(Table1[[#This Row],[Age]]&lt;=54,"Middle-Aged Adult",
 IF(Table1[[#This Row],[Age]]&lt;=64,"Pre-Retirement",
 "Senior/Retiree")))))</f>
        <v>Senior/Retiree</v>
      </c>
      <c r="F907" t="s">
        <v>140</v>
      </c>
      <c r="G907" t="e">
        <f>VLOOKUP(Table1[[#This Row],[State]],#REF!,2,FALSE)</f>
        <v>#REF!</v>
      </c>
      <c r="H907" t="s">
        <v>29</v>
      </c>
      <c r="I907">
        <f>COUNTIF(A:A,Table1[[#This Row],[Customer ID]])</f>
        <v>3</v>
      </c>
      <c r="J907" t="str">
        <f>IF(Table1[[#This Row],[Device Count]]&gt;1,"Multiple Devices", "Single Device")</f>
        <v>Multiple Devices</v>
      </c>
      <c r="K907" t="s">
        <v>21</v>
      </c>
      <c r="L907" s="26">
        <v>4</v>
      </c>
      <c r="M907" t="s">
        <v>114</v>
      </c>
      <c r="N907">
        <v>45</v>
      </c>
      <c r="O90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07" t="s">
        <v>40</v>
      </c>
      <c r="Q907" s="2">
        <v>500</v>
      </c>
      <c r="R907">
        <v>5</v>
      </c>
      <c r="S907" s="3">
        <v>2500</v>
      </c>
      <c r="T907" s="3">
        <f>SUMIF(A:A,Table1[[#This Row],[Customer ID]],S:S)</f>
        <v>606500</v>
      </c>
      <c r="U907" s="3" t="str" cm="1">
        <f t="array" ref="U907">_xlfn.SWITCH(TRUE,
Table1[[#This Row],[Total user revenue]]&gt;=1500000,"High-Premium",
Table1[[#This Row],[Total user revenue]]&gt;=500000,"Premium",
Table1[[#This Row],[Total user revenue]]&gt;=100000,"Standard",
"Basic")</f>
        <v>Premium</v>
      </c>
      <c r="V907" s="32">
        <f>SUMIF(A:A,Table1[[#This Row],[Customer ID]],W:W)</f>
        <v>153.66999999999999</v>
      </c>
      <c r="W907">
        <v>8.5399999999999991</v>
      </c>
      <c r="X907" t="s">
        <v>39</v>
      </c>
      <c r="Y907" s="6">
        <f>COUNTIFS(Table1[MTN Device],Table1[[#This Row],[MTN Device]],Table1[Customer Churn Status],"Yes")/COUNTIF(Table1[MTN Device],Table1[[#This Row],[MTN Device]])</f>
        <v>0.3122923588039867</v>
      </c>
      <c r="Z907">
        <f>IF(Table1[[#This Row],[Customer Churn Status]]="Yes", 1, 0)</f>
        <v>0</v>
      </c>
      <c r="AA907" t="str">
        <f>IF(Table1[[#This Row],[Reasons for Churn]]= "No reason", "No Reason", "Churned")</f>
        <v>No Reason</v>
      </c>
      <c r="AB907" t="s">
        <v>1083</v>
      </c>
      <c r="AC907">
        <f t="shared" si="14"/>
        <v>35</v>
      </c>
    </row>
    <row r="908" spans="1:29" x14ac:dyDescent="0.25">
      <c r="A908" t="s">
        <v>1005</v>
      </c>
      <c r="B908" t="s">
        <v>1006</v>
      </c>
      <c r="C908" s="1">
        <v>45717</v>
      </c>
      <c r="D908">
        <v>63</v>
      </c>
      <c r="E908" t="str">
        <f>IF(Table1[[#This Row],[Age]]&lt;=19,"Teenager",
 IF(Table1[[#This Row],[Age]]&lt;=29,"Young Adult",
 IF(Table1[[#This Row],[Age]]&lt;=39,"Adult",
 IF(Table1[[#This Row],[Age]]&lt;=54,"Middle-Aged Adult",
 IF(Table1[[#This Row],[Age]]&lt;=64,"Pre-Retirement",
 "Senior/Retiree")))))</f>
        <v>Pre-Retirement</v>
      </c>
      <c r="F908" t="s">
        <v>149</v>
      </c>
      <c r="G908" t="e">
        <f>VLOOKUP(Table1[[#This Row],[State]],#REF!,2,FALSE)</f>
        <v>#REF!</v>
      </c>
      <c r="H908" t="s">
        <v>29</v>
      </c>
      <c r="I908">
        <f>COUNTIF(A:A,Table1[[#This Row],[Customer ID]])</f>
        <v>1</v>
      </c>
      <c r="J908" t="str">
        <f>IF(Table1[[#This Row],[Device Count]]&gt;1,"Multiple Devices", "Single Device")</f>
        <v>Single Device</v>
      </c>
      <c r="K908" t="s">
        <v>30</v>
      </c>
      <c r="L908" s="26">
        <v>4</v>
      </c>
      <c r="M908" t="s">
        <v>114</v>
      </c>
      <c r="N908">
        <v>20</v>
      </c>
      <c r="O90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08" t="s">
        <v>102</v>
      </c>
      <c r="Q908" s="2">
        <v>900</v>
      </c>
      <c r="R908">
        <v>10</v>
      </c>
      <c r="S908" s="3">
        <v>9000</v>
      </c>
      <c r="T908" s="3">
        <f>SUMIF(A:A,Table1[[#This Row],[Customer ID]],S:S)</f>
        <v>9000</v>
      </c>
      <c r="U908" s="3" t="str" cm="1">
        <f t="array" ref="U908">_xlfn.SWITCH(TRUE,
Table1[[#This Row],[Total user revenue]]&gt;=1500000,"High-Premium",
Table1[[#This Row],[Total user revenue]]&gt;=500000,"Premium",
Table1[[#This Row],[Total user revenue]]&gt;=100000,"Standard",
"Basic")</f>
        <v>Basic</v>
      </c>
      <c r="V908" s="32">
        <f>SUMIF(A:A,Table1[[#This Row],[Customer ID]],W:W)</f>
        <v>187.4</v>
      </c>
      <c r="W908">
        <v>187.4</v>
      </c>
      <c r="X908" t="s">
        <v>24</v>
      </c>
      <c r="Y908" s="6">
        <f>COUNTIFS(Table1[MTN Device],Table1[[#This Row],[MTN Device]],Table1[Customer Churn Status],"Yes")/COUNTIF(Table1[MTN Device],Table1[[#This Row],[MTN Device]])</f>
        <v>0.3122923588039867</v>
      </c>
      <c r="Z908">
        <f>IF(Table1[[#This Row],[Customer Churn Status]]="Yes", 1, 0)</f>
        <v>1</v>
      </c>
      <c r="AA908" t="str">
        <f>IF(Table1[[#This Row],[Reasons for Churn]]= "No reason", "No Reason", "Churned")</f>
        <v>Churned</v>
      </c>
      <c r="AB908" t="s">
        <v>265</v>
      </c>
      <c r="AC908">
        <f t="shared" si="14"/>
        <v>35</v>
      </c>
    </row>
    <row r="909" spans="1:29" x14ac:dyDescent="0.25">
      <c r="A909" t="s">
        <v>1007</v>
      </c>
      <c r="B909" t="s">
        <v>1008</v>
      </c>
      <c r="C909" s="1">
        <v>45658</v>
      </c>
      <c r="D909">
        <v>43</v>
      </c>
      <c r="E909" t="str">
        <f>IF(Table1[[#This Row],[Age]]&lt;=19,"Teenager",
 IF(Table1[[#This Row],[Age]]&lt;=29,"Young Adult",
 IF(Table1[[#This Row],[Age]]&lt;=39,"Adult",
 IF(Table1[[#This Row],[Age]]&lt;=54,"Middle-Aged Adult",
 IF(Table1[[#This Row],[Age]]&lt;=64,"Pre-Retirement",
 "Senior/Retiree")))))</f>
        <v>Middle-Aged Adult</v>
      </c>
      <c r="F909" t="s">
        <v>131</v>
      </c>
      <c r="G909" t="e">
        <f>VLOOKUP(Table1[[#This Row],[State]],#REF!,2,FALSE)</f>
        <v>#REF!</v>
      </c>
      <c r="H909" t="s">
        <v>29</v>
      </c>
      <c r="I909">
        <f>COUNTIF(A:A,Table1[[#This Row],[Customer ID]])</f>
        <v>1</v>
      </c>
      <c r="J909" t="str">
        <f>IF(Table1[[#This Row],[Device Count]]&gt;1,"Multiple Devices", "Single Device")</f>
        <v>Single Device</v>
      </c>
      <c r="K909" t="s">
        <v>30</v>
      </c>
      <c r="L909" s="26">
        <v>5</v>
      </c>
      <c r="M909" t="s">
        <v>55</v>
      </c>
      <c r="N909">
        <v>1</v>
      </c>
      <c r="O90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909" t="s">
        <v>31</v>
      </c>
      <c r="Q909" s="2">
        <v>5500</v>
      </c>
      <c r="R909">
        <v>19</v>
      </c>
      <c r="S909" s="3">
        <v>104500</v>
      </c>
      <c r="T909" s="3">
        <f>SUMIF(A:A,Table1[[#This Row],[Customer ID]],S:S)</f>
        <v>104500</v>
      </c>
      <c r="U909" s="3" t="str" cm="1">
        <f t="array" ref="U909">_xlfn.SWITCH(TRUE,
Table1[[#This Row],[Total user revenue]]&gt;=1500000,"High-Premium",
Table1[[#This Row],[Total user revenue]]&gt;=500000,"Premium",
Table1[[#This Row],[Total user revenue]]&gt;=100000,"Standard",
"Basic")</f>
        <v>Standard</v>
      </c>
      <c r="V909" s="32">
        <f>SUMIF(A:A,Table1[[#This Row],[Customer ID]],W:W)</f>
        <v>114.83</v>
      </c>
      <c r="W909">
        <v>114.83</v>
      </c>
      <c r="X909" t="s">
        <v>39</v>
      </c>
      <c r="Y909" s="6">
        <f>COUNTIFS(Table1[MTN Device],Table1[[#This Row],[MTN Device]],Table1[Customer Churn Status],"Yes")/COUNTIF(Table1[MTN Device],Table1[[#This Row],[MTN Device]])</f>
        <v>0.3122923588039867</v>
      </c>
      <c r="Z909">
        <f>IF(Table1[[#This Row],[Customer Churn Status]]="Yes", 1, 0)</f>
        <v>0</v>
      </c>
      <c r="AA909" t="str">
        <f>IF(Table1[[#This Row],[Reasons for Churn]]= "No reason", "No Reason", "Churned")</f>
        <v>No Reason</v>
      </c>
      <c r="AB909" t="s">
        <v>1083</v>
      </c>
      <c r="AC909">
        <f t="shared" si="14"/>
        <v>40</v>
      </c>
    </row>
    <row r="910" spans="1:29" x14ac:dyDescent="0.25">
      <c r="A910" t="s">
        <v>1009</v>
      </c>
      <c r="B910" t="s">
        <v>1010</v>
      </c>
      <c r="C910" s="1">
        <v>45689</v>
      </c>
      <c r="D910">
        <v>59</v>
      </c>
      <c r="E910" t="str">
        <f>IF(Table1[[#This Row],[Age]]&lt;=19,"Teenager",
 IF(Table1[[#This Row],[Age]]&lt;=29,"Young Adult",
 IF(Table1[[#This Row],[Age]]&lt;=39,"Adult",
 IF(Table1[[#This Row],[Age]]&lt;=54,"Middle-Aged Adult",
 IF(Table1[[#This Row],[Age]]&lt;=64,"Pre-Retirement",
 "Senior/Retiree")))))</f>
        <v>Pre-Retirement</v>
      </c>
      <c r="F910" t="s">
        <v>61</v>
      </c>
      <c r="G910" t="e">
        <f>VLOOKUP(Table1[[#This Row],[State]],#REF!,2,FALSE)</f>
        <v>#REF!</v>
      </c>
      <c r="H910" t="s">
        <v>29</v>
      </c>
      <c r="I910">
        <f>COUNTIF(A:A,Table1[[#This Row],[Customer ID]])</f>
        <v>2</v>
      </c>
      <c r="J910" t="str">
        <f>IF(Table1[[#This Row],[Device Count]]&gt;1,"Multiple Devices", "Single Device")</f>
        <v>Multiple Devices</v>
      </c>
      <c r="K910" t="s">
        <v>30</v>
      </c>
      <c r="L910" s="26">
        <v>2</v>
      </c>
      <c r="M910" t="s">
        <v>22</v>
      </c>
      <c r="N910">
        <v>54</v>
      </c>
      <c r="O91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10" t="s">
        <v>31</v>
      </c>
      <c r="Q910" s="2">
        <v>5500</v>
      </c>
      <c r="R910">
        <v>11</v>
      </c>
      <c r="S910" s="3">
        <v>60500</v>
      </c>
      <c r="T910" s="3">
        <f>SUMIF(A:A,Table1[[#This Row],[Customer ID]],S:S)</f>
        <v>460500</v>
      </c>
      <c r="U910" s="3" t="str" cm="1">
        <f t="array" ref="U910">_xlfn.SWITCH(TRUE,
Table1[[#This Row],[Total user revenue]]&gt;=1500000,"High-Premium",
Table1[[#This Row],[Total user revenue]]&gt;=500000,"Premium",
Table1[[#This Row],[Total user revenue]]&gt;=100000,"Standard",
"Basic")</f>
        <v>Standard</v>
      </c>
      <c r="V910" s="32">
        <f>SUMIF(A:A,Table1[[#This Row],[Customer ID]],W:W)</f>
        <v>190.28</v>
      </c>
      <c r="W910">
        <v>30.22</v>
      </c>
      <c r="X910" t="s">
        <v>39</v>
      </c>
      <c r="Y910" s="6">
        <f>COUNTIFS(Table1[MTN Device],Table1[[#This Row],[MTN Device]],Table1[Customer Churn Status],"Yes")/COUNTIF(Table1[MTN Device],Table1[[#This Row],[MTN Device]])</f>
        <v>0.3122923588039867</v>
      </c>
      <c r="Z910">
        <f>IF(Table1[[#This Row],[Customer Churn Status]]="Yes", 1, 0)</f>
        <v>0</v>
      </c>
      <c r="AA910" t="str">
        <f>IF(Table1[[#This Row],[Reasons for Churn]]= "No reason", "No Reason", "Churned")</f>
        <v>No Reason</v>
      </c>
      <c r="AB910" t="s">
        <v>1083</v>
      </c>
      <c r="AC910">
        <f t="shared" si="14"/>
        <v>60</v>
      </c>
    </row>
    <row r="911" spans="1:29" x14ac:dyDescent="0.25">
      <c r="A911" t="s">
        <v>1009</v>
      </c>
      <c r="B911" t="s">
        <v>1010</v>
      </c>
      <c r="C911" s="1">
        <v>45689</v>
      </c>
      <c r="D911">
        <v>59</v>
      </c>
      <c r="E911" t="str">
        <f>IF(Table1[[#This Row],[Age]]&lt;=19,"Teenager",
 IF(Table1[[#This Row],[Age]]&lt;=29,"Young Adult",
 IF(Table1[[#This Row],[Age]]&lt;=39,"Adult",
 IF(Table1[[#This Row],[Age]]&lt;=54,"Middle-Aged Adult",
 IF(Table1[[#This Row],[Age]]&lt;=64,"Pre-Retirement",
 "Senior/Retiree")))))</f>
        <v>Pre-Retirement</v>
      </c>
      <c r="F911" t="s">
        <v>61</v>
      </c>
      <c r="G911" t="e">
        <f>VLOOKUP(Table1[[#This Row],[State]],#REF!,2,FALSE)</f>
        <v>#REF!</v>
      </c>
      <c r="H911" t="s">
        <v>36</v>
      </c>
      <c r="I911">
        <f>COUNTIF(A:A,Table1[[#This Row],[Customer ID]])</f>
        <v>2</v>
      </c>
      <c r="J911" t="str">
        <f>IF(Table1[[#This Row],[Device Count]]&gt;1,"Multiple Devices", "Single Device")</f>
        <v>Multiple Devices</v>
      </c>
      <c r="K911" t="s">
        <v>30</v>
      </c>
      <c r="L911" s="26">
        <v>2</v>
      </c>
      <c r="M911" t="s">
        <v>22</v>
      </c>
      <c r="N911">
        <v>54</v>
      </c>
      <c r="O91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11" t="s">
        <v>38</v>
      </c>
      <c r="Q911" s="2">
        <v>20000</v>
      </c>
      <c r="R911">
        <v>20</v>
      </c>
      <c r="S911" s="3">
        <v>400000</v>
      </c>
      <c r="T911" s="3">
        <f>SUMIF(A:A,Table1[[#This Row],[Customer ID]],S:S)</f>
        <v>460500</v>
      </c>
      <c r="U911" s="3" t="str" cm="1">
        <f t="array" ref="U911">_xlfn.SWITCH(TRUE,
Table1[[#This Row],[Total user revenue]]&gt;=1500000,"High-Premium",
Table1[[#This Row],[Total user revenue]]&gt;=500000,"Premium",
Table1[[#This Row],[Total user revenue]]&gt;=100000,"Standard",
"Basic")</f>
        <v>Standard</v>
      </c>
      <c r="V911" s="32">
        <f>SUMIF(A:A,Table1[[#This Row],[Customer ID]],W:W)</f>
        <v>190.28</v>
      </c>
      <c r="W911">
        <v>160.06</v>
      </c>
      <c r="X911" t="s">
        <v>39</v>
      </c>
      <c r="Y911" s="6">
        <f>COUNTIFS(Table1[MTN Device],Table1[[#This Row],[MTN Device]],Table1[Customer Churn Status],"Yes")/COUNTIF(Table1[MTN Device],Table1[[#This Row],[MTN Device]])</f>
        <v>0.27947598253275108</v>
      </c>
      <c r="Z911">
        <f>IF(Table1[[#This Row],[Customer Churn Status]]="Yes", 1, 0)</f>
        <v>0</v>
      </c>
      <c r="AA911" t="str">
        <f>IF(Table1[[#This Row],[Reasons for Churn]]= "No reason", "No Reason", "Churned")</f>
        <v>No Reason</v>
      </c>
      <c r="AB911" t="s">
        <v>1083</v>
      </c>
      <c r="AC911">
        <f t="shared" si="14"/>
        <v>60</v>
      </c>
    </row>
    <row r="912" spans="1:29" x14ac:dyDescent="0.25">
      <c r="A912" t="s">
        <v>1011</v>
      </c>
      <c r="B912" t="s">
        <v>1012</v>
      </c>
      <c r="C912" s="1">
        <v>45658</v>
      </c>
      <c r="D912">
        <v>65</v>
      </c>
      <c r="E912" t="str">
        <f>IF(Table1[[#This Row],[Age]]&lt;=19,"Teenager",
 IF(Table1[[#This Row],[Age]]&lt;=29,"Young Adult",
 IF(Table1[[#This Row],[Age]]&lt;=39,"Adult",
 IF(Table1[[#This Row],[Age]]&lt;=54,"Middle-Aged Adult",
 IF(Table1[[#This Row],[Age]]&lt;=64,"Pre-Retirement",
 "Senior/Retiree")))))</f>
        <v>Senior/Retiree</v>
      </c>
      <c r="F912" t="s">
        <v>113</v>
      </c>
      <c r="G912" t="e">
        <f>VLOOKUP(Table1[[#This Row],[State]],#REF!,2,FALSE)</f>
        <v>#REF!</v>
      </c>
      <c r="H912" t="s">
        <v>41</v>
      </c>
      <c r="I912">
        <f>COUNTIF(A:A,Table1[[#This Row],[Customer ID]])</f>
        <v>3</v>
      </c>
      <c r="J912" t="str">
        <f>IF(Table1[[#This Row],[Device Count]]&gt;1,"Multiple Devices", "Single Device")</f>
        <v>Multiple Devices</v>
      </c>
      <c r="K912" t="s">
        <v>30</v>
      </c>
      <c r="L912" s="26">
        <v>4</v>
      </c>
      <c r="M912" t="s">
        <v>114</v>
      </c>
      <c r="N912">
        <v>22</v>
      </c>
      <c r="O91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12" t="s">
        <v>62</v>
      </c>
      <c r="Q912" s="2">
        <v>24000</v>
      </c>
      <c r="R912">
        <v>10</v>
      </c>
      <c r="S912" s="3">
        <v>240000</v>
      </c>
      <c r="T912" s="3">
        <f>SUMIF(A:A,Table1[[#This Row],[Customer ID]],S:S)</f>
        <v>757000</v>
      </c>
      <c r="U912" s="3" t="str" cm="1">
        <f t="array" ref="U912">_xlfn.SWITCH(TRUE,
Table1[[#This Row],[Total user revenue]]&gt;=1500000,"High-Premium",
Table1[[#This Row],[Total user revenue]]&gt;=500000,"Premium",
Table1[[#This Row],[Total user revenue]]&gt;=100000,"Standard",
"Basic")</f>
        <v>Premium</v>
      </c>
      <c r="V912" s="32">
        <f>SUMIF(A:A,Table1[[#This Row],[Customer ID]],W:W)</f>
        <v>294.31</v>
      </c>
      <c r="W912">
        <v>126.21</v>
      </c>
      <c r="X912" t="s">
        <v>39</v>
      </c>
      <c r="Y912" s="6">
        <f>COUNTIFS(Table1[MTN Device],Table1[[#This Row],[MTN Device]],Table1[Customer Churn Status],"Yes")/COUNTIF(Table1[MTN Device],Table1[[#This Row],[MTN Device]])</f>
        <v>0.26754385964912281</v>
      </c>
      <c r="Z912">
        <f>IF(Table1[[#This Row],[Customer Churn Status]]="Yes", 1, 0)</f>
        <v>0</v>
      </c>
      <c r="AA912" t="str">
        <f>IF(Table1[[#This Row],[Reasons for Churn]]= "No reason", "No Reason", "Churned")</f>
        <v>No Reason</v>
      </c>
      <c r="AB912" t="s">
        <v>1083</v>
      </c>
      <c r="AC912">
        <f t="shared" si="14"/>
        <v>40</v>
      </c>
    </row>
    <row r="913" spans="1:29" x14ac:dyDescent="0.25">
      <c r="A913" t="s">
        <v>1011</v>
      </c>
      <c r="B913" t="s">
        <v>1012</v>
      </c>
      <c r="C913" s="1">
        <v>45658</v>
      </c>
      <c r="D913">
        <v>65</v>
      </c>
      <c r="E913" t="str">
        <f>IF(Table1[[#This Row],[Age]]&lt;=19,"Teenager",
 IF(Table1[[#This Row],[Age]]&lt;=29,"Young Adult",
 IF(Table1[[#This Row],[Age]]&lt;=39,"Adult",
 IF(Table1[[#This Row],[Age]]&lt;=54,"Middle-Aged Adult",
 IF(Table1[[#This Row],[Age]]&lt;=64,"Pre-Retirement",
 "Senior/Retiree")))))</f>
        <v>Senior/Retiree</v>
      </c>
      <c r="F913" t="s">
        <v>113</v>
      </c>
      <c r="G913" t="e">
        <f>VLOOKUP(Table1[[#This Row],[State]],#REF!,2,FALSE)</f>
        <v>#REF!</v>
      </c>
      <c r="H913" t="s">
        <v>29</v>
      </c>
      <c r="I913">
        <f>COUNTIF(A:A,Table1[[#This Row],[Customer ID]])</f>
        <v>3</v>
      </c>
      <c r="J913" t="str">
        <f>IF(Table1[[#This Row],[Device Count]]&gt;1,"Multiple Devices", "Single Device")</f>
        <v>Multiple Devices</v>
      </c>
      <c r="K913" t="s">
        <v>30</v>
      </c>
      <c r="L913" s="26">
        <v>4</v>
      </c>
      <c r="M913" t="s">
        <v>114</v>
      </c>
      <c r="N913">
        <v>22</v>
      </c>
      <c r="O91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13" t="s">
        <v>193</v>
      </c>
      <c r="Q913" s="2">
        <v>6500</v>
      </c>
      <c r="R913">
        <v>18</v>
      </c>
      <c r="S913" s="3">
        <v>117000</v>
      </c>
      <c r="T913" s="3">
        <f>SUMIF(A:A,Table1[[#This Row],[Customer ID]],S:S)</f>
        <v>757000</v>
      </c>
      <c r="U913" s="3" t="str" cm="1">
        <f t="array" ref="U913">_xlfn.SWITCH(TRUE,
Table1[[#This Row],[Total user revenue]]&gt;=1500000,"High-Premium",
Table1[[#This Row],[Total user revenue]]&gt;=500000,"Premium",
Table1[[#This Row],[Total user revenue]]&gt;=100000,"Standard",
"Basic")</f>
        <v>Premium</v>
      </c>
      <c r="V913" s="32">
        <f>SUMIF(A:A,Table1[[#This Row],[Customer ID]],W:W)</f>
        <v>294.31</v>
      </c>
      <c r="W913">
        <v>129.21</v>
      </c>
      <c r="X913" t="s">
        <v>39</v>
      </c>
      <c r="Y913" s="6">
        <f>COUNTIFS(Table1[MTN Device],Table1[[#This Row],[MTN Device]],Table1[Customer Churn Status],"Yes")/COUNTIF(Table1[MTN Device],Table1[[#This Row],[MTN Device]])</f>
        <v>0.3122923588039867</v>
      </c>
      <c r="Z913">
        <f>IF(Table1[[#This Row],[Customer Churn Status]]="Yes", 1, 0)</f>
        <v>0</v>
      </c>
      <c r="AA913" t="str">
        <f>IF(Table1[[#This Row],[Reasons for Churn]]= "No reason", "No Reason", "Churned")</f>
        <v>No Reason</v>
      </c>
      <c r="AB913" t="s">
        <v>1083</v>
      </c>
      <c r="AC913">
        <f t="shared" si="14"/>
        <v>40</v>
      </c>
    </row>
    <row r="914" spans="1:29" x14ac:dyDescent="0.25">
      <c r="A914" t="s">
        <v>1011</v>
      </c>
      <c r="B914" t="s">
        <v>1012</v>
      </c>
      <c r="C914" s="1">
        <v>45658</v>
      </c>
      <c r="D914">
        <v>65</v>
      </c>
      <c r="E914" t="str">
        <f>IF(Table1[[#This Row],[Age]]&lt;=19,"Teenager",
 IF(Table1[[#This Row],[Age]]&lt;=29,"Young Adult",
 IF(Table1[[#This Row],[Age]]&lt;=39,"Adult",
 IF(Table1[[#This Row],[Age]]&lt;=54,"Middle-Aged Adult",
 IF(Table1[[#This Row],[Age]]&lt;=64,"Pre-Retirement",
 "Senior/Retiree")))))</f>
        <v>Senior/Retiree</v>
      </c>
      <c r="F914" t="s">
        <v>113</v>
      </c>
      <c r="G914" t="e">
        <f>VLOOKUP(Table1[[#This Row],[State]],#REF!,2,FALSE)</f>
        <v>#REF!</v>
      </c>
      <c r="H914" t="s">
        <v>36</v>
      </c>
      <c r="I914">
        <f>COUNTIF(A:A,Table1[[#This Row],[Customer ID]])</f>
        <v>3</v>
      </c>
      <c r="J914" t="str">
        <f>IF(Table1[[#This Row],[Device Count]]&gt;1,"Multiple Devices", "Single Device")</f>
        <v>Multiple Devices</v>
      </c>
      <c r="K914" t="s">
        <v>30</v>
      </c>
      <c r="L914" s="26">
        <v>4</v>
      </c>
      <c r="M914" t="s">
        <v>114</v>
      </c>
      <c r="N914">
        <v>22</v>
      </c>
      <c r="O91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14" t="s">
        <v>38</v>
      </c>
      <c r="Q914" s="2">
        <v>20000</v>
      </c>
      <c r="R914">
        <v>20</v>
      </c>
      <c r="S914" s="3">
        <v>400000</v>
      </c>
      <c r="T914" s="3">
        <f>SUMIF(A:A,Table1[[#This Row],[Customer ID]],S:S)</f>
        <v>757000</v>
      </c>
      <c r="U914" s="3" t="str" cm="1">
        <f t="array" ref="U914">_xlfn.SWITCH(TRUE,
Table1[[#This Row],[Total user revenue]]&gt;=1500000,"High-Premium",
Table1[[#This Row],[Total user revenue]]&gt;=500000,"Premium",
Table1[[#This Row],[Total user revenue]]&gt;=100000,"Standard",
"Basic")</f>
        <v>Premium</v>
      </c>
      <c r="V914" s="32">
        <f>SUMIF(A:A,Table1[[#This Row],[Customer ID]],W:W)</f>
        <v>294.31</v>
      </c>
      <c r="W914">
        <v>38.89</v>
      </c>
      <c r="X914" t="s">
        <v>39</v>
      </c>
      <c r="Y914" s="6">
        <f>COUNTIFS(Table1[MTN Device],Table1[[#This Row],[MTN Device]],Table1[Customer Churn Status],"Yes")/COUNTIF(Table1[MTN Device],Table1[[#This Row],[MTN Device]])</f>
        <v>0.27947598253275108</v>
      </c>
      <c r="Z914">
        <f>IF(Table1[[#This Row],[Customer Churn Status]]="Yes", 1, 0)</f>
        <v>0</v>
      </c>
      <c r="AA914" t="str">
        <f>IF(Table1[[#This Row],[Reasons for Churn]]= "No reason", "No Reason", "Churned")</f>
        <v>No Reason</v>
      </c>
      <c r="AB914" t="s">
        <v>1083</v>
      </c>
      <c r="AC914">
        <f t="shared" si="14"/>
        <v>40</v>
      </c>
    </row>
    <row r="915" spans="1:29" x14ac:dyDescent="0.25">
      <c r="A915" t="s">
        <v>1013</v>
      </c>
      <c r="B915" t="s">
        <v>1014</v>
      </c>
      <c r="C915" s="1">
        <v>45658</v>
      </c>
      <c r="D915">
        <v>22</v>
      </c>
      <c r="E915" t="str">
        <f>IF(Table1[[#This Row],[Age]]&lt;=19,"Teenager",
 IF(Table1[[#This Row],[Age]]&lt;=29,"Young Adult",
 IF(Table1[[#This Row],[Age]]&lt;=39,"Adult",
 IF(Table1[[#This Row],[Age]]&lt;=54,"Middle-Aged Adult",
 IF(Table1[[#This Row],[Age]]&lt;=64,"Pre-Retirement",
 "Senior/Retiree")))))</f>
        <v>Young Adult</v>
      </c>
      <c r="F915" t="s">
        <v>75</v>
      </c>
      <c r="G915" t="e">
        <f>VLOOKUP(Table1[[#This Row],[State]],#REF!,2,FALSE)</f>
        <v>#REF!</v>
      </c>
      <c r="H915" t="s">
        <v>20</v>
      </c>
      <c r="I915">
        <f>COUNTIF(A:A,Table1[[#This Row],[Customer ID]])</f>
        <v>1</v>
      </c>
      <c r="J915" t="str">
        <f>IF(Table1[[#This Row],[Device Count]]&gt;1,"Multiple Devices", "Single Device")</f>
        <v>Single Device</v>
      </c>
      <c r="K915" t="s">
        <v>21</v>
      </c>
      <c r="L915" s="26">
        <v>5</v>
      </c>
      <c r="M915" t="s">
        <v>55</v>
      </c>
      <c r="N915">
        <v>49</v>
      </c>
      <c r="O91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15" t="s">
        <v>58</v>
      </c>
      <c r="Q915" s="2">
        <v>16000</v>
      </c>
      <c r="R915">
        <v>7</v>
      </c>
      <c r="S915" s="3">
        <v>112000</v>
      </c>
      <c r="T915" s="3">
        <f>SUMIF(A:A,Table1[[#This Row],[Customer ID]],S:S)</f>
        <v>112000</v>
      </c>
      <c r="U915" s="3" t="str" cm="1">
        <f t="array" ref="U915">_xlfn.SWITCH(TRUE,
Table1[[#This Row],[Total user revenue]]&gt;=1500000,"High-Premium",
Table1[[#This Row],[Total user revenue]]&gt;=500000,"Premium",
Table1[[#This Row],[Total user revenue]]&gt;=100000,"Standard",
"Basic")</f>
        <v>Standard</v>
      </c>
      <c r="V915" s="32">
        <f>SUMIF(A:A,Table1[[#This Row],[Customer ID]],W:W)</f>
        <v>55.36</v>
      </c>
      <c r="W915">
        <v>55.36</v>
      </c>
      <c r="X915" t="s">
        <v>39</v>
      </c>
      <c r="Y915" s="6">
        <f>COUNTIFS(Table1[MTN Device],Table1[[#This Row],[MTN Device]],Table1[Customer Churn Status],"Yes")/COUNTIF(Table1[MTN Device],Table1[[#This Row],[MTN Device]])</f>
        <v>0.30092592592592593</v>
      </c>
      <c r="Z915">
        <f>IF(Table1[[#This Row],[Customer Churn Status]]="Yes", 1, 0)</f>
        <v>0</v>
      </c>
      <c r="AA915" t="str">
        <f>IF(Table1[[#This Row],[Reasons for Churn]]= "No reason", "No Reason", "Churned")</f>
        <v>No Reason</v>
      </c>
      <c r="AB915" t="s">
        <v>1083</v>
      </c>
      <c r="AC915">
        <f t="shared" si="14"/>
        <v>15</v>
      </c>
    </row>
    <row r="916" spans="1:29" x14ac:dyDescent="0.25">
      <c r="A916" t="s">
        <v>1015</v>
      </c>
      <c r="B916" t="s">
        <v>1016</v>
      </c>
      <c r="C916" s="1">
        <v>45658</v>
      </c>
      <c r="D916">
        <v>72</v>
      </c>
      <c r="E916" t="str">
        <f>IF(Table1[[#This Row],[Age]]&lt;=19,"Teenager",
 IF(Table1[[#This Row],[Age]]&lt;=29,"Young Adult",
 IF(Table1[[#This Row],[Age]]&lt;=39,"Adult",
 IF(Table1[[#This Row],[Age]]&lt;=54,"Middle-Aged Adult",
 IF(Table1[[#This Row],[Age]]&lt;=64,"Pre-Retirement",
 "Senior/Retiree")))))</f>
        <v>Senior/Retiree</v>
      </c>
      <c r="F916" t="s">
        <v>299</v>
      </c>
      <c r="G916" t="e">
        <f>VLOOKUP(Table1[[#This Row],[State]],#REF!,2,FALSE)</f>
        <v>#REF!</v>
      </c>
      <c r="H916" t="s">
        <v>36</v>
      </c>
      <c r="I916">
        <f>COUNTIF(A:A,Table1[[#This Row],[Customer ID]])</f>
        <v>1</v>
      </c>
      <c r="J916" t="str">
        <f>IF(Table1[[#This Row],[Device Count]]&gt;1,"Multiple Devices", "Single Device")</f>
        <v>Single Device</v>
      </c>
      <c r="K916" t="s">
        <v>30</v>
      </c>
      <c r="L916" s="26">
        <v>4</v>
      </c>
      <c r="M916" t="s">
        <v>114</v>
      </c>
      <c r="N916">
        <v>26</v>
      </c>
      <c r="O91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16" t="s">
        <v>105</v>
      </c>
      <c r="Q916" s="2">
        <v>75000</v>
      </c>
      <c r="R916">
        <v>1</v>
      </c>
      <c r="S916" s="3">
        <v>75000</v>
      </c>
      <c r="T916" s="3">
        <f>SUMIF(A:A,Table1[[#This Row],[Customer ID]],S:S)</f>
        <v>75000</v>
      </c>
      <c r="U916" s="3" t="str" cm="1">
        <f t="array" ref="U916">_xlfn.SWITCH(TRUE,
Table1[[#This Row],[Total user revenue]]&gt;=1500000,"High-Premium",
Table1[[#This Row],[Total user revenue]]&gt;=500000,"Premium",
Table1[[#This Row],[Total user revenue]]&gt;=100000,"Standard",
"Basic")</f>
        <v>Basic</v>
      </c>
      <c r="V916" s="32">
        <f>SUMIF(A:A,Table1[[#This Row],[Customer ID]],W:W)</f>
        <v>36.51</v>
      </c>
      <c r="W916">
        <v>36.51</v>
      </c>
      <c r="X916" t="s">
        <v>39</v>
      </c>
      <c r="Y916" s="6">
        <f>COUNTIFS(Table1[MTN Device],Table1[[#This Row],[MTN Device]],Table1[Customer Churn Status],"Yes")/COUNTIF(Table1[MTN Device],Table1[[#This Row],[MTN Device]])</f>
        <v>0.27947598253275108</v>
      </c>
      <c r="Z916">
        <f>IF(Table1[[#This Row],[Customer Churn Status]]="Yes", 1, 0)</f>
        <v>0</v>
      </c>
      <c r="AA916" t="str">
        <f>IF(Table1[[#This Row],[Reasons for Churn]]= "No reason", "No Reason", "Churned")</f>
        <v>No Reason</v>
      </c>
      <c r="AB916" t="s">
        <v>1083</v>
      </c>
      <c r="AC916">
        <f t="shared" si="14"/>
        <v>20</v>
      </c>
    </row>
    <row r="917" spans="1:29" x14ac:dyDescent="0.25">
      <c r="A917" t="s">
        <v>1017</v>
      </c>
      <c r="B917" t="s">
        <v>1018</v>
      </c>
      <c r="C917" s="1">
        <v>45658</v>
      </c>
      <c r="D917">
        <v>56</v>
      </c>
      <c r="E917" t="str">
        <f>IF(Table1[[#This Row],[Age]]&lt;=19,"Teenager",
 IF(Table1[[#This Row],[Age]]&lt;=29,"Young Adult",
 IF(Table1[[#This Row],[Age]]&lt;=39,"Adult",
 IF(Table1[[#This Row],[Age]]&lt;=54,"Middle-Aged Adult",
 IF(Table1[[#This Row],[Age]]&lt;=64,"Pre-Retirement",
 "Senior/Retiree")))))</f>
        <v>Pre-Retirement</v>
      </c>
      <c r="F917" t="s">
        <v>61</v>
      </c>
      <c r="G917" t="e">
        <f>VLOOKUP(Table1[[#This Row],[State]],#REF!,2,FALSE)</f>
        <v>#REF!</v>
      </c>
      <c r="H917" t="s">
        <v>20</v>
      </c>
      <c r="I917">
        <f>COUNTIF(A:A,Table1[[#This Row],[Customer ID]])</f>
        <v>2</v>
      </c>
      <c r="J917" t="str">
        <f>IF(Table1[[#This Row],[Device Count]]&gt;1,"Multiple Devices", "Single Device")</f>
        <v>Multiple Devices</v>
      </c>
      <c r="K917" t="s">
        <v>30</v>
      </c>
      <c r="L917" s="26">
        <v>1</v>
      </c>
      <c r="M917" t="s">
        <v>37</v>
      </c>
      <c r="N917">
        <v>6</v>
      </c>
      <c r="O91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917" t="s">
        <v>51</v>
      </c>
      <c r="Q917" s="2">
        <v>9000</v>
      </c>
      <c r="R917">
        <v>5</v>
      </c>
      <c r="S917" s="3">
        <v>45000</v>
      </c>
      <c r="T917" s="3">
        <f>SUMIF(A:A,Table1[[#This Row],[Customer ID]],S:S)</f>
        <v>225000</v>
      </c>
      <c r="U917" s="3" t="str" cm="1">
        <f t="array" ref="U917">_xlfn.SWITCH(TRUE,
Table1[[#This Row],[Total user revenue]]&gt;=1500000,"High-Premium",
Table1[[#This Row],[Total user revenue]]&gt;=500000,"Premium",
Table1[[#This Row],[Total user revenue]]&gt;=100000,"Standard",
"Basic")</f>
        <v>Standard</v>
      </c>
      <c r="V917" s="32">
        <f>SUMIF(A:A,Table1[[#This Row],[Customer ID]],W:W)</f>
        <v>344.24</v>
      </c>
      <c r="W917">
        <v>153.78</v>
      </c>
      <c r="X917" t="s">
        <v>39</v>
      </c>
      <c r="Y917" s="6">
        <f>COUNTIFS(Table1[MTN Device],Table1[[#This Row],[MTN Device]],Table1[Customer Churn Status],"Yes")/COUNTIF(Table1[MTN Device],Table1[[#This Row],[MTN Device]])</f>
        <v>0.30092592592592593</v>
      </c>
      <c r="Z917">
        <f>IF(Table1[[#This Row],[Customer Churn Status]]="Yes", 1, 0)</f>
        <v>0</v>
      </c>
      <c r="AA917" t="str">
        <f>IF(Table1[[#This Row],[Reasons for Churn]]= "No reason", "No Reason", "Churned")</f>
        <v>No Reason</v>
      </c>
      <c r="AB917" t="s">
        <v>1083</v>
      </c>
      <c r="AC917">
        <f t="shared" si="14"/>
        <v>85</v>
      </c>
    </row>
    <row r="918" spans="1:29" x14ac:dyDescent="0.25">
      <c r="A918" t="s">
        <v>1017</v>
      </c>
      <c r="B918" t="s">
        <v>1018</v>
      </c>
      <c r="C918" s="1">
        <v>45658</v>
      </c>
      <c r="D918">
        <v>56</v>
      </c>
      <c r="E918" t="str">
        <f>IF(Table1[[#This Row],[Age]]&lt;=19,"Teenager",
 IF(Table1[[#This Row],[Age]]&lt;=29,"Young Adult",
 IF(Table1[[#This Row],[Age]]&lt;=39,"Adult",
 IF(Table1[[#This Row],[Age]]&lt;=54,"Middle-Aged Adult",
 IF(Table1[[#This Row],[Age]]&lt;=64,"Pre-Retirement",
 "Senior/Retiree")))))</f>
        <v>Pre-Retirement</v>
      </c>
      <c r="F918" t="s">
        <v>61</v>
      </c>
      <c r="G918" t="e">
        <f>VLOOKUP(Table1[[#This Row],[State]],#REF!,2,FALSE)</f>
        <v>#REF!</v>
      </c>
      <c r="H918" t="s">
        <v>41</v>
      </c>
      <c r="I918">
        <f>COUNTIF(A:A,Table1[[#This Row],[Customer ID]])</f>
        <v>2</v>
      </c>
      <c r="J918" t="str">
        <f>IF(Table1[[#This Row],[Device Count]]&gt;1,"Multiple Devices", "Single Device")</f>
        <v>Multiple Devices</v>
      </c>
      <c r="K918" t="s">
        <v>30</v>
      </c>
      <c r="L918" s="26">
        <v>1</v>
      </c>
      <c r="M918" t="s">
        <v>37</v>
      </c>
      <c r="N918">
        <v>6</v>
      </c>
      <c r="O91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918" t="s">
        <v>65</v>
      </c>
      <c r="Q918" s="2">
        <v>30000</v>
      </c>
      <c r="R918">
        <v>6</v>
      </c>
      <c r="S918" s="3">
        <v>180000</v>
      </c>
      <c r="T918" s="3">
        <f>SUMIF(A:A,Table1[[#This Row],[Customer ID]],S:S)</f>
        <v>225000</v>
      </c>
      <c r="U918" s="3" t="str" cm="1">
        <f t="array" ref="U918">_xlfn.SWITCH(TRUE,
Table1[[#This Row],[Total user revenue]]&gt;=1500000,"High-Premium",
Table1[[#This Row],[Total user revenue]]&gt;=500000,"Premium",
Table1[[#This Row],[Total user revenue]]&gt;=100000,"Standard",
"Basic")</f>
        <v>Standard</v>
      </c>
      <c r="V918" s="32">
        <f>SUMIF(A:A,Table1[[#This Row],[Customer ID]],W:W)</f>
        <v>344.24</v>
      </c>
      <c r="W918">
        <v>190.46</v>
      </c>
      <c r="X918" t="s">
        <v>39</v>
      </c>
      <c r="Y918" s="6">
        <f>COUNTIFS(Table1[MTN Device],Table1[[#This Row],[MTN Device]],Table1[Customer Churn Status],"Yes")/COUNTIF(Table1[MTN Device],Table1[[#This Row],[MTN Device]])</f>
        <v>0.26754385964912281</v>
      </c>
      <c r="Z918">
        <f>IF(Table1[[#This Row],[Customer Churn Status]]="Yes", 1, 0)</f>
        <v>0</v>
      </c>
      <c r="AA918" t="str">
        <f>IF(Table1[[#This Row],[Reasons for Churn]]= "No reason", "No Reason", "Churned")</f>
        <v>No Reason</v>
      </c>
      <c r="AB918" t="s">
        <v>1083</v>
      </c>
      <c r="AC918">
        <f t="shared" si="14"/>
        <v>85</v>
      </c>
    </row>
    <row r="919" spans="1:29" x14ac:dyDescent="0.25">
      <c r="A919" t="s">
        <v>1019</v>
      </c>
      <c r="B919" t="s">
        <v>1020</v>
      </c>
      <c r="C919" s="1">
        <v>45658</v>
      </c>
      <c r="D919">
        <v>57</v>
      </c>
      <c r="E919" t="str">
        <f>IF(Table1[[#This Row],[Age]]&lt;=19,"Teenager",
 IF(Table1[[#This Row],[Age]]&lt;=29,"Young Adult",
 IF(Table1[[#This Row],[Age]]&lt;=39,"Adult",
 IF(Table1[[#This Row],[Age]]&lt;=54,"Middle-Aged Adult",
 IF(Table1[[#This Row],[Age]]&lt;=64,"Pre-Retirement",
 "Senior/Retiree")))))</f>
        <v>Pre-Retirement</v>
      </c>
      <c r="F919" t="s">
        <v>131</v>
      </c>
      <c r="G919" t="e">
        <f>VLOOKUP(Table1[[#This Row],[State]],#REF!,2,FALSE)</f>
        <v>#REF!</v>
      </c>
      <c r="H919" t="s">
        <v>20</v>
      </c>
      <c r="I919">
        <f>COUNTIF(A:A,Table1[[#This Row],[Customer ID]])</f>
        <v>2</v>
      </c>
      <c r="J919" t="str">
        <f>IF(Table1[[#This Row],[Device Count]]&gt;1,"Multiple Devices", "Single Device")</f>
        <v>Multiple Devices</v>
      </c>
      <c r="K919" t="s">
        <v>21</v>
      </c>
      <c r="L919" s="26">
        <v>3</v>
      </c>
      <c r="M919" t="s">
        <v>50</v>
      </c>
      <c r="N919">
        <v>46</v>
      </c>
      <c r="O91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19" t="s">
        <v>51</v>
      </c>
      <c r="Q919" s="2">
        <v>9000</v>
      </c>
      <c r="R919">
        <v>4</v>
      </c>
      <c r="S919" s="3">
        <v>36000</v>
      </c>
      <c r="T919" s="3">
        <f>SUMIF(A:A,Table1[[#This Row],[Customer ID]],S:S)</f>
        <v>54000</v>
      </c>
      <c r="U919" s="3" t="str" cm="1">
        <f t="array" ref="U919">_xlfn.SWITCH(TRUE,
Table1[[#This Row],[Total user revenue]]&gt;=1500000,"High-Premium",
Table1[[#This Row],[Total user revenue]]&gt;=500000,"Premium",
Table1[[#This Row],[Total user revenue]]&gt;=100000,"Standard",
"Basic")</f>
        <v>Basic</v>
      </c>
      <c r="V919" s="32">
        <f>SUMIF(A:A,Table1[[#This Row],[Customer ID]],W:W)</f>
        <v>92.87</v>
      </c>
      <c r="W919">
        <v>51.96</v>
      </c>
      <c r="X919" t="s">
        <v>39</v>
      </c>
      <c r="Y919" s="6">
        <f>COUNTIFS(Table1[MTN Device],Table1[[#This Row],[MTN Device]],Table1[Customer Churn Status],"Yes")/COUNTIF(Table1[MTN Device],Table1[[#This Row],[MTN Device]])</f>
        <v>0.30092592592592593</v>
      </c>
      <c r="Z919">
        <f>IF(Table1[[#This Row],[Customer Churn Status]]="Yes", 1, 0)</f>
        <v>0</v>
      </c>
      <c r="AA919" t="str">
        <f>IF(Table1[[#This Row],[Reasons for Churn]]= "No reason", "No Reason", "Churned")</f>
        <v>No Reason</v>
      </c>
      <c r="AB919" t="s">
        <v>1083</v>
      </c>
      <c r="AC919">
        <f t="shared" si="14"/>
        <v>30</v>
      </c>
    </row>
    <row r="920" spans="1:29" x14ac:dyDescent="0.25">
      <c r="A920" t="s">
        <v>1019</v>
      </c>
      <c r="B920" t="s">
        <v>1020</v>
      </c>
      <c r="C920" s="1">
        <v>45658</v>
      </c>
      <c r="D920">
        <v>57</v>
      </c>
      <c r="E920" t="str">
        <f>IF(Table1[[#This Row],[Age]]&lt;=19,"Teenager",
 IF(Table1[[#This Row],[Age]]&lt;=29,"Young Adult",
 IF(Table1[[#This Row],[Age]]&lt;=39,"Adult",
 IF(Table1[[#This Row],[Age]]&lt;=54,"Middle-Aged Adult",
 IF(Table1[[#This Row],[Age]]&lt;=64,"Pre-Retirement",
 "Senior/Retiree")))))</f>
        <v>Pre-Retirement</v>
      </c>
      <c r="F920" t="s">
        <v>131</v>
      </c>
      <c r="G920" t="e">
        <f>VLOOKUP(Table1[[#This Row],[State]],#REF!,2,FALSE)</f>
        <v>#REF!</v>
      </c>
      <c r="H920" t="s">
        <v>29</v>
      </c>
      <c r="I920">
        <f>COUNTIF(A:A,Table1[[#This Row],[Customer ID]])</f>
        <v>2</v>
      </c>
      <c r="J920" t="str">
        <f>IF(Table1[[#This Row],[Device Count]]&gt;1,"Multiple Devices", "Single Device")</f>
        <v>Multiple Devices</v>
      </c>
      <c r="K920" t="s">
        <v>21</v>
      </c>
      <c r="L920" s="26">
        <v>3</v>
      </c>
      <c r="M920" t="s">
        <v>50</v>
      </c>
      <c r="N920">
        <v>46</v>
      </c>
      <c r="O92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20" t="s">
        <v>102</v>
      </c>
      <c r="Q920" s="2">
        <v>900</v>
      </c>
      <c r="R920">
        <v>20</v>
      </c>
      <c r="S920" s="3">
        <v>18000</v>
      </c>
      <c r="T920" s="3">
        <f>SUMIF(A:A,Table1[[#This Row],[Customer ID]],S:S)</f>
        <v>54000</v>
      </c>
      <c r="U920" s="3" t="str" cm="1">
        <f t="array" ref="U920">_xlfn.SWITCH(TRUE,
Table1[[#This Row],[Total user revenue]]&gt;=1500000,"High-Premium",
Table1[[#This Row],[Total user revenue]]&gt;=500000,"Premium",
Table1[[#This Row],[Total user revenue]]&gt;=100000,"Standard",
"Basic")</f>
        <v>Basic</v>
      </c>
      <c r="V920" s="32">
        <f>SUMIF(A:A,Table1[[#This Row],[Customer ID]],W:W)</f>
        <v>92.87</v>
      </c>
      <c r="W920">
        <v>40.909999999999997</v>
      </c>
      <c r="X920" t="s">
        <v>39</v>
      </c>
      <c r="Y920" s="6">
        <f>COUNTIFS(Table1[MTN Device],Table1[[#This Row],[MTN Device]],Table1[Customer Churn Status],"Yes")/COUNTIF(Table1[MTN Device],Table1[[#This Row],[MTN Device]])</f>
        <v>0.3122923588039867</v>
      </c>
      <c r="Z920">
        <f>IF(Table1[[#This Row],[Customer Churn Status]]="Yes", 1, 0)</f>
        <v>0</v>
      </c>
      <c r="AA920" t="str">
        <f>IF(Table1[[#This Row],[Reasons for Churn]]= "No reason", "No Reason", "Churned")</f>
        <v>No Reason</v>
      </c>
      <c r="AB920" t="s">
        <v>1083</v>
      </c>
      <c r="AC920">
        <f t="shared" si="14"/>
        <v>30</v>
      </c>
    </row>
    <row r="921" spans="1:29" x14ac:dyDescent="0.25">
      <c r="A921" t="s">
        <v>1021</v>
      </c>
      <c r="B921" t="s">
        <v>1022</v>
      </c>
      <c r="C921" s="1">
        <v>45717</v>
      </c>
      <c r="D921">
        <v>79</v>
      </c>
      <c r="E921" t="str">
        <f>IF(Table1[[#This Row],[Age]]&lt;=19,"Teenager",
 IF(Table1[[#This Row],[Age]]&lt;=29,"Young Adult",
 IF(Table1[[#This Row],[Age]]&lt;=39,"Adult",
 IF(Table1[[#This Row],[Age]]&lt;=54,"Middle-Aged Adult",
 IF(Table1[[#This Row],[Age]]&lt;=64,"Pre-Retirement",
 "Senior/Retiree")))))</f>
        <v>Senior/Retiree</v>
      </c>
      <c r="F921" t="s">
        <v>189</v>
      </c>
      <c r="G921" t="e">
        <f>VLOOKUP(Table1[[#This Row],[State]],#REF!,2,FALSE)</f>
        <v>#REF!</v>
      </c>
      <c r="H921" t="s">
        <v>29</v>
      </c>
      <c r="I921">
        <f>COUNTIF(A:A,Table1[[#This Row],[Customer ID]])</f>
        <v>3</v>
      </c>
      <c r="J921" t="str">
        <f>IF(Table1[[#This Row],[Device Count]]&gt;1,"Multiple Devices", "Single Device")</f>
        <v>Multiple Devices</v>
      </c>
      <c r="K921" t="s">
        <v>30</v>
      </c>
      <c r="L921" s="26">
        <v>1</v>
      </c>
      <c r="M921" t="s">
        <v>37</v>
      </c>
      <c r="N921">
        <v>8</v>
      </c>
      <c r="O92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921" t="s">
        <v>102</v>
      </c>
      <c r="Q921" s="2">
        <v>900</v>
      </c>
      <c r="R921">
        <v>8</v>
      </c>
      <c r="S921" s="3">
        <v>7200</v>
      </c>
      <c r="T921" s="3">
        <f>SUMIF(A:A,Table1[[#This Row],[Customer ID]],S:S)</f>
        <v>466200</v>
      </c>
      <c r="U921" s="3" t="str" cm="1">
        <f t="array" ref="U921">_xlfn.SWITCH(TRUE,
Table1[[#This Row],[Total user revenue]]&gt;=1500000,"High-Premium",
Table1[[#This Row],[Total user revenue]]&gt;=500000,"Premium",
Table1[[#This Row],[Total user revenue]]&gt;=100000,"Standard",
"Basic")</f>
        <v>Standard</v>
      </c>
      <c r="V921" s="32">
        <f>SUMIF(A:A,Table1[[#This Row],[Customer ID]],W:W)</f>
        <v>185.64</v>
      </c>
      <c r="W921">
        <v>81.8</v>
      </c>
      <c r="X921" t="s">
        <v>39</v>
      </c>
      <c r="Y921" s="6">
        <f>COUNTIFS(Table1[MTN Device],Table1[[#This Row],[MTN Device]],Table1[Customer Churn Status],"Yes")/COUNTIF(Table1[MTN Device],Table1[[#This Row],[MTN Device]])</f>
        <v>0.3122923588039867</v>
      </c>
      <c r="Z921">
        <f>IF(Table1[[#This Row],[Customer Churn Status]]="Yes", 1, 0)</f>
        <v>0</v>
      </c>
      <c r="AA921" t="str">
        <f>IF(Table1[[#This Row],[Reasons for Churn]]= "No reason", "No Reason", "Churned")</f>
        <v>No Reason</v>
      </c>
      <c r="AB921" t="s">
        <v>1083</v>
      </c>
      <c r="AC921">
        <f t="shared" si="14"/>
        <v>90</v>
      </c>
    </row>
    <row r="922" spans="1:29" x14ac:dyDescent="0.25">
      <c r="A922" t="s">
        <v>1021</v>
      </c>
      <c r="B922" t="s">
        <v>1022</v>
      </c>
      <c r="C922" s="1">
        <v>45717</v>
      </c>
      <c r="D922">
        <v>79</v>
      </c>
      <c r="E922" t="str">
        <f>IF(Table1[[#This Row],[Age]]&lt;=19,"Teenager",
 IF(Table1[[#This Row],[Age]]&lt;=29,"Young Adult",
 IF(Table1[[#This Row],[Age]]&lt;=39,"Adult",
 IF(Table1[[#This Row],[Age]]&lt;=54,"Middle-Aged Adult",
 IF(Table1[[#This Row],[Age]]&lt;=64,"Pre-Retirement",
 "Senior/Retiree")))))</f>
        <v>Senior/Retiree</v>
      </c>
      <c r="F922" t="s">
        <v>189</v>
      </c>
      <c r="G922" t="e">
        <f>VLOOKUP(Table1[[#This Row],[State]],#REF!,2,FALSE)</f>
        <v>#REF!</v>
      </c>
      <c r="H922" t="s">
        <v>41</v>
      </c>
      <c r="I922">
        <f>COUNTIF(A:A,Table1[[#This Row],[Customer ID]])</f>
        <v>3</v>
      </c>
      <c r="J922" t="str">
        <f>IF(Table1[[#This Row],[Device Count]]&gt;1,"Multiple Devices", "Single Device")</f>
        <v>Multiple Devices</v>
      </c>
      <c r="K922" t="s">
        <v>30</v>
      </c>
      <c r="L922" s="26">
        <v>1</v>
      </c>
      <c r="M922" t="s">
        <v>37</v>
      </c>
      <c r="N922">
        <v>8</v>
      </c>
      <c r="O92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922" t="s">
        <v>42</v>
      </c>
      <c r="Q922" s="2">
        <v>9000</v>
      </c>
      <c r="R922">
        <v>19</v>
      </c>
      <c r="S922" s="3">
        <v>171000</v>
      </c>
      <c r="T922" s="3">
        <f>SUMIF(A:A,Table1[[#This Row],[Customer ID]],S:S)</f>
        <v>466200</v>
      </c>
      <c r="U922" s="3" t="str" cm="1">
        <f t="array" ref="U922">_xlfn.SWITCH(TRUE,
Table1[[#This Row],[Total user revenue]]&gt;=1500000,"High-Premium",
Table1[[#This Row],[Total user revenue]]&gt;=500000,"Premium",
Table1[[#This Row],[Total user revenue]]&gt;=100000,"Standard",
"Basic")</f>
        <v>Standard</v>
      </c>
      <c r="V922" s="32">
        <f>SUMIF(A:A,Table1[[#This Row],[Customer ID]],W:W)</f>
        <v>185.64</v>
      </c>
      <c r="W922">
        <v>54.2</v>
      </c>
      <c r="X922" t="s">
        <v>39</v>
      </c>
      <c r="Y922" s="6">
        <f>COUNTIFS(Table1[MTN Device],Table1[[#This Row],[MTN Device]],Table1[Customer Churn Status],"Yes")/COUNTIF(Table1[MTN Device],Table1[[#This Row],[MTN Device]])</f>
        <v>0.26754385964912281</v>
      </c>
      <c r="Z922">
        <f>IF(Table1[[#This Row],[Customer Churn Status]]="Yes", 1, 0)</f>
        <v>0</v>
      </c>
      <c r="AA922" t="str">
        <f>IF(Table1[[#This Row],[Reasons for Churn]]= "No reason", "No Reason", "Churned")</f>
        <v>No Reason</v>
      </c>
      <c r="AB922" t="s">
        <v>1083</v>
      </c>
      <c r="AC922">
        <f t="shared" si="14"/>
        <v>90</v>
      </c>
    </row>
    <row r="923" spans="1:29" x14ac:dyDescent="0.25">
      <c r="A923" t="s">
        <v>1021</v>
      </c>
      <c r="B923" t="s">
        <v>1022</v>
      </c>
      <c r="C923" s="1">
        <v>45717</v>
      </c>
      <c r="D923">
        <v>79</v>
      </c>
      <c r="E923" t="str">
        <f>IF(Table1[[#This Row],[Age]]&lt;=19,"Teenager",
 IF(Table1[[#This Row],[Age]]&lt;=29,"Young Adult",
 IF(Table1[[#This Row],[Age]]&lt;=39,"Adult",
 IF(Table1[[#This Row],[Age]]&lt;=54,"Middle-Aged Adult",
 IF(Table1[[#This Row],[Age]]&lt;=64,"Pre-Retirement",
 "Senior/Retiree")))))</f>
        <v>Senior/Retiree</v>
      </c>
      <c r="F923" t="s">
        <v>189</v>
      </c>
      <c r="G923" t="e">
        <f>VLOOKUP(Table1[[#This Row],[State]],#REF!,2,FALSE)</f>
        <v>#REF!</v>
      </c>
      <c r="H923" t="s">
        <v>20</v>
      </c>
      <c r="I923">
        <f>COUNTIF(A:A,Table1[[#This Row],[Customer ID]])</f>
        <v>3</v>
      </c>
      <c r="J923" t="str">
        <f>IF(Table1[[#This Row],[Device Count]]&gt;1,"Multiple Devices", "Single Device")</f>
        <v>Multiple Devices</v>
      </c>
      <c r="K923" t="s">
        <v>30</v>
      </c>
      <c r="L923" s="26">
        <v>1</v>
      </c>
      <c r="M923" t="s">
        <v>37</v>
      </c>
      <c r="N923">
        <v>8</v>
      </c>
      <c r="O92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923" t="s">
        <v>58</v>
      </c>
      <c r="Q923" s="2">
        <v>16000</v>
      </c>
      <c r="R923">
        <v>18</v>
      </c>
      <c r="S923" s="3">
        <v>288000</v>
      </c>
      <c r="T923" s="3">
        <f>SUMIF(A:A,Table1[[#This Row],[Customer ID]],S:S)</f>
        <v>466200</v>
      </c>
      <c r="U923" s="3" t="str" cm="1">
        <f t="array" ref="U923">_xlfn.SWITCH(TRUE,
Table1[[#This Row],[Total user revenue]]&gt;=1500000,"High-Premium",
Table1[[#This Row],[Total user revenue]]&gt;=500000,"Premium",
Table1[[#This Row],[Total user revenue]]&gt;=100000,"Standard",
"Basic")</f>
        <v>Standard</v>
      </c>
      <c r="V923" s="32">
        <f>SUMIF(A:A,Table1[[#This Row],[Customer ID]],W:W)</f>
        <v>185.64</v>
      </c>
      <c r="W923">
        <v>49.64</v>
      </c>
      <c r="X923" t="s">
        <v>39</v>
      </c>
      <c r="Y923" s="6">
        <f>COUNTIFS(Table1[MTN Device],Table1[[#This Row],[MTN Device]],Table1[Customer Churn Status],"Yes")/COUNTIF(Table1[MTN Device],Table1[[#This Row],[MTN Device]])</f>
        <v>0.30092592592592593</v>
      </c>
      <c r="Z923">
        <f>IF(Table1[[#This Row],[Customer Churn Status]]="Yes", 1, 0)</f>
        <v>0</v>
      </c>
      <c r="AA923" t="str">
        <f>IF(Table1[[#This Row],[Reasons for Churn]]= "No reason", "No Reason", "Churned")</f>
        <v>No Reason</v>
      </c>
      <c r="AB923" t="s">
        <v>1083</v>
      </c>
      <c r="AC923">
        <f t="shared" si="14"/>
        <v>90</v>
      </c>
    </row>
    <row r="924" spans="1:29" x14ac:dyDescent="0.25">
      <c r="A924" t="s">
        <v>1023</v>
      </c>
      <c r="B924" t="s">
        <v>1024</v>
      </c>
      <c r="C924" s="1">
        <v>45689</v>
      </c>
      <c r="D924">
        <v>54</v>
      </c>
      <c r="E924" t="str">
        <f>IF(Table1[[#This Row],[Age]]&lt;=19,"Teenager",
 IF(Table1[[#This Row],[Age]]&lt;=29,"Young Adult",
 IF(Table1[[#This Row],[Age]]&lt;=39,"Adult",
 IF(Table1[[#This Row],[Age]]&lt;=54,"Middle-Aged Adult",
 IF(Table1[[#This Row],[Age]]&lt;=64,"Pre-Retirement",
 "Senior/Retiree")))))</f>
        <v>Middle-Aged Adult</v>
      </c>
      <c r="F924" t="s">
        <v>110</v>
      </c>
      <c r="G924" t="e">
        <f>VLOOKUP(Table1[[#This Row],[State]],#REF!,2,FALSE)</f>
        <v>#REF!</v>
      </c>
      <c r="H924" t="s">
        <v>20</v>
      </c>
      <c r="I924">
        <f>COUNTIF(A:A,Table1[[#This Row],[Customer ID]])</f>
        <v>1</v>
      </c>
      <c r="J924" t="str">
        <f>IF(Table1[[#This Row],[Device Count]]&gt;1,"Multiple Devices", "Single Device")</f>
        <v>Single Device</v>
      </c>
      <c r="K924" t="s">
        <v>30</v>
      </c>
      <c r="L924" s="26">
        <v>2</v>
      </c>
      <c r="M924" t="s">
        <v>22</v>
      </c>
      <c r="N924">
        <v>6</v>
      </c>
      <c r="O92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924" t="s">
        <v>23</v>
      </c>
      <c r="Q924" s="2">
        <v>35000</v>
      </c>
      <c r="R924">
        <v>18</v>
      </c>
      <c r="S924" s="3">
        <v>630000</v>
      </c>
      <c r="T924" s="3">
        <f>SUMIF(A:A,Table1[[#This Row],[Customer ID]],S:S)</f>
        <v>630000</v>
      </c>
      <c r="U924" s="3" t="str" cm="1">
        <f t="array" ref="U924">_xlfn.SWITCH(TRUE,
Table1[[#This Row],[Total user revenue]]&gt;=1500000,"High-Premium",
Table1[[#This Row],[Total user revenue]]&gt;=500000,"Premium",
Table1[[#This Row],[Total user revenue]]&gt;=100000,"Standard",
"Basic")</f>
        <v>Premium</v>
      </c>
      <c r="V924" s="32">
        <f>SUMIF(A:A,Table1[[#This Row],[Customer ID]],W:W)</f>
        <v>192.29</v>
      </c>
      <c r="W924">
        <v>192.29</v>
      </c>
      <c r="X924" t="s">
        <v>39</v>
      </c>
      <c r="Y924" s="6">
        <f>COUNTIFS(Table1[MTN Device],Table1[[#This Row],[MTN Device]],Table1[Customer Churn Status],"Yes")/COUNTIF(Table1[MTN Device],Table1[[#This Row],[MTN Device]])</f>
        <v>0.30092592592592593</v>
      </c>
      <c r="Z924">
        <f>IF(Table1[[#This Row],[Customer Churn Status]]="Yes", 1, 0)</f>
        <v>0</v>
      </c>
      <c r="AA924" t="str">
        <f>IF(Table1[[#This Row],[Reasons for Churn]]= "No reason", "No Reason", "Churned")</f>
        <v>No Reason</v>
      </c>
      <c r="AB924" t="s">
        <v>1083</v>
      </c>
      <c r="AC924">
        <f t="shared" si="14"/>
        <v>75</v>
      </c>
    </row>
    <row r="925" spans="1:29" x14ac:dyDescent="0.25">
      <c r="A925" t="s">
        <v>1025</v>
      </c>
      <c r="B925" t="s">
        <v>1026</v>
      </c>
      <c r="C925" s="1">
        <v>45717</v>
      </c>
      <c r="D925">
        <v>21</v>
      </c>
      <c r="E925" t="str">
        <f>IF(Table1[[#This Row],[Age]]&lt;=19,"Teenager",
 IF(Table1[[#This Row],[Age]]&lt;=29,"Young Adult",
 IF(Table1[[#This Row],[Age]]&lt;=39,"Adult",
 IF(Table1[[#This Row],[Age]]&lt;=54,"Middle-Aged Adult",
 IF(Table1[[#This Row],[Age]]&lt;=64,"Pre-Retirement",
 "Senior/Retiree")))))</f>
        <v>Young Adult</v>
      </c>
      <c r="F925" t="s">
        <v>452</v>
      </c>
      <c r="G925" t="e">
        <f>VLOOKUP(Table1[[#This Row],[State]],#REF!,2,FALSE)</f>
        <v>#REF!</v>
      </c>
      <c r="H925" t="s">
        <v>36</v>
      </c>
      <c r="I925">
        <f>COUNTIF(A:A,Table1[[#This Row],[Customer ID]])</f>
        <v>2</v>
      </c>
      <c r="J925" t="str">
        <f>IF(Table1[[#This Row],[Device Count]]&gt;1,"Multiple Devices", "Single Device")</f>
        <v>Multiple Devices</v>
      </c>
      <c r="K925" t="s">
        <v>30</v>
      </c>
      <c r="L925" s="26">
        <v>2</v>
      </c>
      <c r="M925" t="s">
        <v>22</v>
      </c>
      <c r="N925">
        <v>54</v>
      </c>
      <c r="O92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25" t="s">
        <v>105</v>
      </c>
      <c r="Q925" s="2">
        <v>75000</v>
      </c>
      <c r="R925">
        <v>7</v>
      </c>
      <c r="S925" s="3">
        <v>525000</v>
      </c>
      <c r="T925" s="3">
        <f>SUMIF(A:A,Table1[[#This Row],[Customer ID]],S:S)</f>
        <v>564000</v>
      </c>
      <c r="U925" s="3" t="str" cm="1">
        <f t="array" ref="U925">_xlfn.SWITCH(TRUE,
Table1[[#This Row],[Total user revenue]]&gt;=1500000,"High-Premium",
Table1[[#This Row],[Total user revenue]]&gt;=500000,"Premium",
Table1[[#This Row],[Total user revenue]]&gt;=100000,"Standard",
"Basic")</f>
        <v>Premium</v>
      </c>
      <c r="V925" s="32">
        <f>SUMIF(A:A,Table1[[#This Row],[Customer ID]],W:W)</f>
        <v>256.46999999999997</v>
      </c>
      <c r="W925">
        <v>199.85</v>
      </c>
      <c r="X925" t="s">
        <v>24</v>
      </c>
      <c r="Y925" s="6">
        <f>COUNTIFS(Table1[MTN Device],Table1[[#This Row],[MTN Device]],Table1[Customer Churn Status],"Yes")/COUNTIF(Table1[MTN Device],Table1[[#This Row],[MTN Device]])</f>
        <v>0.27947598253275108</v>
      </c>
      <c r="Z925">
        <f>IF(Table1[[#This Row],[Customer Churn Status]]="Yes", 1, 0)</f>
        <v>1</v>
      </c>
      <c r="AA925" t="str">
        <f>IF(Table1[[#This Row],[Reasons for Churn]]= "No reason", "No Reason", "Churned")</f>
        <v>Churned</v>
      </c>
      <c r="AB925" t="s">
        <v>167</v>
      </c>
      <c r="AC925">
        <f t="shared" si="14"/>
        <v>60</v>
      </c>
    </row>
    <row r="926" spans="1:29" x14ac:dyDescent="0.25">
      <c r="A926" t="s">
        <v>1025</v>
      </c>
      <c r="B926" t="s">
        <v>1026</v>
      </c>
      <c r="C926" s="1">
        <v>45717</v>
      </c>
      <c r="D926">
        <v>21</v>
      </c>
      <c r="E926" t="str">
        <f>IF(Table1[[#This Row],[Age]]&lt;=19,"Teenager",
 IF(Table1[[#This Row],[Age]]&lt;=29,"Young Adult",
 IF(Table1[[#This Row],[Age]]&lt;=39,"Adult",
 IF(Table1[[#This Row],[Age]]&lt;=54,"Middle-Aged Adult",
 IF(Table1[[#This Row],[Age]]&lt;=64,"Pre-Retirement",
 "Senior/Retiree")))))</f>
        <v>Young Adult</v>
      </c>
      <c r="F926" t="s">
        <v>452</v>
      </c>
      <c r="G926" t="e">
        <f>VLOOKUP(Table1[[#This Row],[State]],#REF!,2,FALSE)</f>
        <v>#REF!</v>
      </c>
      <c r="H926" t="s">
        <v>29</v>
      </c>
      <c r="I926">
        <f>COUNTIF(A:A,Table1[[#This Row],[Customer ID]])</f>
        <v>2</v>
      </c>
      <c r="J926" t="str">
        <f>IF(Table1[[#This Row],[Device Count]]&gt;1,"Multiple Devices", "Single Device")</f>
        <v>Multiple Devices</v>
      </c>
      <c r="K926" t="s">
        <v>30</v>
      </c>
      <c r="L926" s="26">
        <v>2</v>
      </c>
      <c r="M926" t="s">
        <v>22</v>
      </c>
      <c r="N926">
        <v>54</v>
      </c>
      <c r="O92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26" t="s">
        <v>193</v>
      </c>
      <c r="Q926" s="2">
        <v>6500</v>
      </c>
      <c r="R926">
        <v>6</v>
      </c>
      <c r="S926" s="3">
        <v>39000</v>
      </c>
      <c r="T926" s="3">
        <f>SUMIF(A:A,Table1[[#This Row],[Customer ID]],S:S)</f>
        <v>564000</v>
      </c>
      <c r="U926" s="3" t="str" cm="1">
        <f t="array" ref="U926">_xlfn.SWITCH(TRUE,
Table1[[#This Row],[Total user revenue]]&gt;=1500000,"High-Premium",
Table1[[#This Row],[Total user revenue]]&gt;=500000,"Premium",
Table1[[#This Row],[Total user revenue]]&gt;=100000,"Standard",
"Basic")</f>
        <v>Premium</v>
      </c>
      <c r="V926" s="32">
        <f>SUMIF(A:A,Table1[[#This Row],[Customer ID]],W:W)</f>
        <v>256.46999999999997</v>
      </c>
      <c r="W926">
        <v>56.62</v>
      </c>
      <c r="X926" t="s">
        <v>24</v>
      </c>
      <c r="Y926" s="6">
        <f>COUNTIFS(Table1[MTN Device],Table1[[#This Row],[MTN Device]],Table1[Customer Churn Status],"Yes")/COUNTIF(Table1[MTN Device],Table1[[#This Row],[MTN Device]])</f>
        <v>0.3122923588039867</v>
      </c>
      <c r="Z926">
        <f>IF(Table1[[#This Row],[Customer Churn Status]]="Yes", 1, 0)</f>
        <v>1</v>
      </c>
      <c r="AA926" t="str">
        <f>IF(Table1[[#This Row],[Reasons for Churn]]= "No reason", "No Reason", "Churned")</f>
        <v>Churned</v>
      </c>
      <c r="AB926" t="s">
        <v>167</v>
      </c>
      <c r="AC926">
        <f t="shared" si="14"/>
        <v>60</v>
      </c>
    </row>
    <row r="927" spans="1:29" x14ac:dyDescent="0.25">
      <c r="A927" t="s">
        <v>1027</v>
      </c>
      <c r="B927" t="s">
        <v>1028</v>
      </c>
      <c r="C927" s="1">
        <v>45658</v>
      </c>
      <c r="D927">
        <v>24</v>
      </c>
      <c r="E927" t="str">
        <f>IF(Table1[[#This Row],[Age]]&lt;=19,"Teenager",
 IF(Table1[[#This Row],[Age]]&lt;=29,"Young Adult",
 IF(Table1[[#This Row],[Age]]&lt;=39,"Adult",
 IF(Table1[[#This Row],[Age]]&lt;=54,"Middle-Aged Adult",
 IF(Table1[[#This Row],[Age]]&lt;=64,"Pre-Retirement",
 "Senior/Retiree")))))</f>
        <v>Young Adult</v>
      </c>
      <c r="F927" t="s">
        <v>149</v>
      </c>
      <c r="G927" t="e">
        <f>VLOOKUP(Table1[[#This Row],[State]],#REF!,2,FALSE)</f>
        <v>#REF!</v>
      </c>
      <c r="H927" t="s">
        <v>29</v>
      </c>
      <c r="I927">
        <f>COUNTIF(A:A,Table1[[#This Row],[Customer ID]])</f>
        <v>2</v>
      </c>
      <c r="J927" t="str">
        <f>IF(Table1[[#This Row],[Device Count]]&gt;1,"Multiple Devices", "Single Device")</f>
        <v>Multiple Devices</v>
      </c>
      <c r="K927" t="s">
        <v>21</v>
      </c>
      <c r="L927" s="26">
        <v>2</v>
      </c>
      <c r="M927" t="s">
        <v>22</v>
      </c>
      <c r="N927">
        <v>26</v>
      </c>
      <c r="O92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27" t="s">
        <v>193</v>
      </c>
      <c r="Q927" s="2">
        <v>6500</v>
      </c>
      <c r="R927">
        <v>11</v>
      </c>
      <c r="S927" s="3">
        <v>71500</v>
      </c>
      <c r="T927" s="3">
        <f>SUMIF(A:A,Table1[[#This Row],[Customer ID]],S:S)</f>
        <v>521500</v>
      </c>
      <c r="U927" s="3" t="str" cm="1">
        <f t="array" ref="U927">_xlfn.SWITCH(TRUE,
Table1[[#This Row],[Total user revenue]]&gt;=1500000,"High-Premium",
Table1[[#This Row],[Total user revenue]]&gt;=500000,"Premium",
Table1[[#This Row],[Total user revenue]]&gt;=100000,"Standard",
"Basic")</f>
        <v>Premium</v>
      </c>
      <c r="V927" s="32">
        <f>SUMIF(A:A,Table1[[#This Row],[Customer ID]],W:W)</f>
        <v>318.72000000000003</v>
      </c>
      <c r="W927">
        <v>191.5</v>
      </c>
      <c r="X927" t="s">
        <v>39</v>
      </c>
      <c r="Y927" s="6">
        <f>COUNTIFS(Table1[MTN Device],Table1[[#This Row],[MTN Device]],Table1[Customer Churn Status],"Yes")/COUNTIF(Table1[MTN Device],Table1[[#This Row],[MTN Device]])</f>
        <v>0.3122923588039867</v>
      </c>
      <c r="Z927">
        <f>IF(Table1[[#This Row],[Customer Churn Status]]="Yes", 1, 0)</f>
        <v>0</v>
      </c>
      <c r="AA927" t="str">
        <f>IF(Table1[[#This Row],[Reasons for Churn]]= "No reason", "No Reason", "Churned")</f>
        <v>No Reason</v>
      </c>
      <c r="AB927" t="s">
        <v>1083</v>
      </c>
      <c r="AC927">
        <f t="shared" si="14"/>
        <v>60</v>
      </c>
    </row>
    <row r="928" spans="1:29" x14ac:dyDescent="0.25">
      <c r="A928" t="s">
        <v>1027</v>
      </c>
      <c r="B928" t="s">
        <v>1028</v>
      </c>
      <c r="C928" s="1">
        <v>45658</v>
      </c>
      <c r="D928">
        <v>24</v>
      </c>
      <c r="E928" t="str">
        <f>IF(Table1[[#This Row],[Age]]&lt;=19,"Teenager",
 IF(Table1[[#This Row],[Age]]&lt;=29,"Young Adult",
 IF(Table1[[#This Row],[Age]]&lt;=39,"Adult",
 IF(Table1[[#This Row],[Age]]&lt;=54,"Middle-Aged Adult",
 IF(Table1[[#This Row],[Age]]&lt;=64,"Pre-Retirement",
 "Senior/Retiree")))))</f>
        <v>Young Adult</v>
      </c>
      <c r="F928" t="s">
        <v>149</v>
      </c>
      <c r="G928" t="e">
        <f>VLOOKUP(Table1[[#This Row],[State]],#REF!,2,FALSE)</f>
        <v>#REF!</v>
      </c>
      <c r="H928" t="s">
        <v>41</v>
      </c>
      <c r="I928">
        <f>COUNTIF(A:A,Table1[[#This Row],[Customer ID]])</f>
        <v>2</v>
      </c>
      <c r="J928" t="str">
        <f>IF(Table1[[#This Row],[Device Count]]&gt;1,"Multiple Devices", "Single Device")</f>
        <v>Multiple Devices</v>
      </c>
      <c r="K928" t="s">
        <v>21</v>
      </c>
      <c r="L928" s="26">
        <v>2</v>
      </c>
      <c r="M928" t="s">
        <v>22</v>
      </c>
      <c r="N928">
        <v>26</v>
      </c>
      <c r="O92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28" t="s">
        <v>65</v>
      </c>
      <c r="Q928" s="2">
        <v>30000</v>
      </c>
      <c r="R928">
        <v>15</v>
      </c>
      <c r="S928" s="3">
        <v>450000</v>
      </c>
      <c r="T928" s="3">
        <f>SUMIF(A:A,Table1[[#This Row],[Customer ID]],S:S)</f>
        <v>521500</v>
      </c>
      <c r="U928" s="3" t="str" cm="1">
        <f t="array" ref="U928">_xlfn.SWITCH(TRUE,
Table1[[#This Row],[Total user revenue]]&gt;=1500000,"High-Premium",
Table1[[#This Row],[Total user revenue]]&gt;=500000,"Premium",
Table1[[#This Row],[Total user revenue]]&gt;=100000,"Standard",
"Basic")</f>
        <v>Premium</v>
      </c>
      <c r="V928" s="32">
        <f>SUMIF(A:A,Table1[[#This Row],[Customer ID]],W:W)</f>
        <v>318.72000000000003</v>
      </c>
      <c r="W928">
        <v>127.22</v>
      </c>
      <c r="X928" t="s">
        <v>39</v>
      </c>
      <c r="Y928" s="6">
        <f>COUNTIFS(Table1[MTN Device],Table1[[#This Row],[MTN Device]],Table1[Customer Churn Status],"Yes")/COUNTIF(Table1[MTN Device],Table1[[#This Row],[MTN Device]])</f>
        <v>0.26754385964912281</v>
      </c>
      <c r="Z928">
        <f>IF(Table1[[#This Row],[Customer Churn Status]]="Yes", 1, 0)</f>
        <v>0</v>
      </c>
      <c r="AA928" t="str">
        <f>IF(Table1[[#This Row],[Reasons for Churn]]= "No reason", "No Reason", "Churned")</f>
        <v>No Reason</v>
      </c>
      <c r="AB928" t="s">
        <v>1083</v>
      </c>
      <c r="AC928">
        <f t="shared" si="14"/>
        <v>60</v>
      </c>
    </row>
    <row r="929" spans="1:29" x14ac:dyDescent="0.25">
      <c r="A929" t="s">
        <v>1029</v>
      </c>
      <c r="B929" t="s">
        <v>1030</v>
      </c>
      <c r="C929" s="1">
        <v>45658</v>
      </c>
      <c r="D929">
        <v>47</v>
      </c>
      <c r="E929" t="str">
        <f>IF(Table1[[#This Row],[Age]]&lt;=19,"Teenager",
 IF(Table1[[#This Row],[Age]]&lt;=29,"Young Adult",
 IF(Table1[[#This Row],[Age]]&lt;=39,"Adult",
 IF(Table1[[#This Row],[Age]]&lt;=54,"Middle-Aged Adult",
 IF(Table1[[#This Row],[Age]]&lt;=64,"Pre-Retirement",
 "Senior/Retiree")))))</f>
        <v>Middle-Aged Adult</v>
      </c>
      <c r="F929" t="s">
        <v>258</v>
      </c>
      <c r="G929" t="e">
        <f>VLOOKUP(Table1[[#This Row],[State]],#REF!,2,FALSE)</f>
        <v>#REF!</v>
      </c>
      <c r="H929" t="s">
        <v>20</v>
      </c>
      <c r="I929">
        <f>COUNTIF(A:A,Table1[[#This Row],[Customer ID]])</f>
        <v>3</v>
      </c>
      <c r="J929" t="str">
        <f>IF(Table1[[#This Row],[Device Count]]&gt;1,"Multiple Devices", "Single Device")</f>
        <v>Multiple Devices</v>
      </c>
      <c r="K929" t="s">
        <v>30</v>
      </c>
      <c r="L929" s="26">
        <v>5</v>
      </c>
      <c r="M929" t="s">
        <v>55</v>
      </c>
      <c r="N929">
        <v>14</v>
      </c>
      <c r="O92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29" t="s">
        <v>23</v>
      </c>
      <c r="Q929" s="2">
        <v>35000</v>
      </c>
      <c r="R929">
        <v>1</v>
      </c>
      <c r="S929" s="3">
        <v>35000</v>
      </c>
      <c r="T929" s="3">
        <f>SUMIF(A:A,Table1[[#This Row],[Customer ID]],S:S)</f>
        <v>558500</v>
      </c>
      <c r="U929" s="3" t="str" cm="1">
        <f t="array" ref="U929">_xlfn.SWITCH(TRUE,
Table1[[#This Row],[Total user revenue]]&gt;=1500000,"High-Premium",
Table1[[#This Row],[Total user revenue]]&gt;=500000,"Premium",
Table1[[#This Row],[Total user revenue]]&gt;=100000,"Standard",
"Basic")</f>
        <v>Premium</v>
      </c>
      <c r="V929" s="32">
        <f>SUMIF(A:A,Table1[[#This Row],[Customer ID]],W:W)</f>
        <v>192.14</v>
      </c>
      <c r="W929">
        <v>1.35</v>
      </c>
      <c r="X929" t="s">
        <v>39</v>
      </c>
      <c r="Y929" s="6">
        <f>COUNTIFS(Table1[MTN Device],Table1[[#This Row],[MTN Device]],Table1[Customer Churn Status],"Yes")/COUNTIF(Table1[MTN Device],Table1[[#This Row],[MTN Device]])</f>
        <v>0.30092592592592593</v>
      </c>
      <c r="Z929">
        <f>IF(Table1[[#This Row],[Customer Churn Status]]="Yes", 1, 0)</f>
        <v>0</v>
      </c>
      <c r="AA929" t="str">
        <f>IF(Table1[[#This Row],[Reasons for Churn]]= "No reason", "No Reason", "Churned")</f>
        <v>No Reason</v>
      </c>
      <c r="AB929" t="s">
        <v>1083</v>
      </c>
      <c r="AC929">
        <f t="shared" si="14"/>
        <v>35</v>
      </c>
    </row>
    <row r="930" spans="1:29" x14ac:dyDescent="0.25">
      <c r="A930" t="s">
        <v>1029</v>
      </c>
      <c r="B930" t="s">
        <v>1030</v>
      </c>
      <c r="C930" s="1">
        <v>45658</v>
      </c>
      <c r="D930">
        <v>47</v>
      </c>
      <c r="E930" t="str">
        <f>IF(Table1[[#This Row],[Age]]&lt;=19,"Teenager",
 IF(Table1[[#This Row],[Age]]&lt;=29,"Young Adult",
 IF(Table1[[#This Row],[Age]]&lt;=39,"Adult",
 IF(Table1[[#This Row],[Age]]&lt;=54,"Middle-Aged Adult",
 IF(Table1[[#This Row],[Age]]&lt;=64,"Pre-Retirement",
 "Senior/Retiree")))))</f>
        <v>Middle-Aged Adult</v>
      </c>
      <c r="F930" t="s">
        <v>258</v>
      </c>
      <c r="G930" t="e">
        <f>VLOOKUP(Table1[[#This Row],[State]],#REF!,2,FALSE)</f>
        <v>#REF!</v>
      </c>
      <c r="H930" t="s">
        <v>36</v>
      </c>
      <c r="I930">
        <f>COUNTIF(A:A,Table1[[#This Row],[Customer ID]])</f>
        <v>3</v>
      </c>
      <c r="J930" t="str">
        <f>IF(Table1[[#This Row],[Device Count]]&gt;1,"Multiple Devices", "Single Device")</f>
        <v>Multiple Devices</v>
      </c>
      <c r="K930" t="s">
        <v>30</v>
      </c>
      <c r="L930" s="26">
        <v>5</v>
      </c>
      <c r="M930" t="s">
        <v>55</v>
      </c>
      <c r="N930">
        <v>14</v>
      </c>
      <c r="O93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30" t="s">
        <v>65</v>
      </c>
      <c r="Q930" s="2">
        <v>30000</v>
      </c>
      <c r="R930">
        <v>16</v>
      </c>
      <c r="S930" s="3">
        <v>480000</v>
      </c>
      <c r="T930" s="3">
        <f>SUMIF(A:A,Table1[[#This Row],[Customer ID]],S:S)</f>
        <v>558500</v>
      </c>
      <c r="U930" s="3" t="str" cm="1">
        <f t="array" ref="U930">_xlfn.SWITCH(TRUE,
Table1[[#This Row],[Total user revenue]]&gt;=1500000,"High-Premium",
Table1[[#This Row],[Total user revenue]]&gt;=500000,"Premium",
Table1[[#This Row],[Total user revenue]]&gt;=100000,"Standard",
"Basic")</f>
        <v>Premium</v>
      </c>
      <c r="V930" s="32">
        <f>SUMIF(A:A,Table1[[#This Row],[Customer ID]],W:W)</f>
        <v>192.14</v>
      </c>
      <c r="W930">
        <v>82.93</v>
      </c>
      <c r="X930" t="s">
        <v>39</v>
      </c>
      <c r="Y930" s="6">
        <f>COUNTIFS(Table1[MTN Device],Table1[[#This Row],[MTN Device]],Table1[Customer Churn Status],"Yes")/COUNTIF(Table1[MTN Device],Table1[[#This Row],[MTN Device]])</f>
        <v>0.27947598253275108</v>
      </c>
      <c r="Z930">
        <f>IF(Table1[[#This Row],[Customer Churn Status]]="Yes", 1, 0)</f>
        <v>0</v>
      </c>
      <c r="AA930" t="str">
        <f>IF(Table1[[#This Row],[Reasons for Churn]]= "No reason", "No Reason", "Churned")</f>
        <v>No Reason</v>
      </c>
      <c r="AB930" t="s">
        <v>1083</v>
      </c>
      <c r="AC930">
        <f t="shared" si="14"/>
        <v>35</v>
      </c>
    </row>
    <row r="931" spans="1:29" x14ac:dyDescent="0.25">
      <c r="A931" t="s">
        <v>1029</v>
      </c>
      <c r="B931" t="s">
        <v>1030</v>
      </c>
      <c r="C931" s="1">
        <v>45658</v>
      </c>
      <c r="D931">
        <v>47</v>
      </c>
      <c r="E931" t="str">
        <f>IF(Table1[[#This Row],[Age]]&lt;=19,"Teenager",
 IF(Table1[[#This Row],[Age]]&lt;=29,"Young Adult",
 IF(Table1[[#This Row],[Age]]&lt;=39,"Adult",
 IF(Table1[[#This Row],[Age]]&lt;=54,"Middle-Aged Adult",
 IF(Table1[[#This Row],[Age]]&lt;=64,"Pre-Retirement",
 "Senior/Retiree")))))</f>
        <v>Middle-Aged Adult</v>
      </c>
      <c r="F931" t="s">
        <v>258</v>
      </c>
      <c r="G931" t="e">
        <f>VLOOKUP(Table1[[#This Row],[State]],#REF!,2,FALSE)</f>
        <v>#REF!</v>
      </c>
      <c r="H931" t="s">
        <v>41</v>
      </c>
      <c r="I931">
        <f>COUNTIF(A:A,Table1[[#This Row],[Customer ID]])</f>
        <v>3</v>
      </c>
      <c r="J931" t="str">
        <f>IF(Table1[[#This Row],[Device Count]]&gt;1,"Multiple Devices", "Single Device")</f>
        <v>Multiple Devices</v>
      </c>
      <c r="K931" t="s">
        <v>30</v>
      </c>
      <c r="L931" s="26">
        <v>5</v>
      </c>
      <c r="M931" t="s">
        <v>55</v>
      </c>
      <c r="N931">
        <v>14</v>
      </c>
      <c r="O93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31" t="s">
        <v>71</v>
      </c>
      <c r="Q931" s="2">
        <v>14500</v>
      </c>
      <c r="R931">
        <v>3</v>
      </c>
      <c r="S931" s="3">
        <v>43500</v>
      </c>
      <c r="T931" s="3">
        <f>SUMIF(A:A,Table1[[#This Row],[Customer ID]],S:S)</f>
        <v>558500</v>
      </c>
      <c r="U931" s="3" t="str" cm="1">
        <f t="array" ref="U931">_xlfn.SWITCH(TRUE,
Table1[[#This Row],[Total user revenue]]&gt;=1500000,"High-Premium",
Table1[[#This Row],[Total user revenue]]&gt;=500000,"Premium",
Table1[[#This Row],[Total user revenue]]&gt;=100000,"Standard",
"Basic")</f>
        <v>Premium</v>
      </c>
      <c r="V931" s="32">
        <f>SUMIF(A:A,Table1[[#This Row],[Customer ID]],W:W)</f>
        <v>192.14</v>
      </c>
      <c r="W931">
        <v>107.86</v>
      </c>
      <c r="X931" t="s">
        <v>39</v>
      </c>
      <c r="Y931" s="6">
        <f>COUNTIFS(Table1[MTN Device],Table1[[#This Row],[MTN Device]],Table1[Customer Churn Status],"Yes")/COUNTIF(Table1[MTN Device],Table1[[#This Row],[MTN Device]])</f>
        <v>0.26754385964912281</v>
      </c>
      <c r="Z931">
        <f>IF(Table1[[#This Row],[Customer Churn Status]]="Yes", 1, 0)</f>
        <v>0</v>
      </c>
      <c r="AA931" t="str">
        <f>IF(Table1[[#This Row],[Reasons for Churn]]= "No reason", "No Reason", "Churned")</f>
        <v>No Reason</v>
      </c>
      <c r="AB931" t="s">
        <v>1083</v>
      </c>
      <c r="AC931">
        <f t="shared" si="14"/>
        <v>35</v>
      </c>
    </row>
    <row r="932" spans="1:29" x14ac:dyDescent="0.25">
      <c r="A932" t="s">
        <v>1031</v>
      </c>
      <c r="B932" t="s">
        <v>1032</v>
      </c>
      <c r="C932" s="1">
        <v>45658</v>
      </c>
      <c r="D932">
        <v>75</v>
      </c>
      <c r="E932" t="str">
        <f>IF(Table1[[#This Row],[Age]]&lt;=19,"Teenager",
 IF(Table1[[#This Row],[Age]]&lt;=29,"Young Adult",
 IF(Table1[[#This Row],[Age]]&lt;=39,"Adult",
 IF(Table1[[#This Row],[Age]]&lt;=54,"Middle-Aged Adult",
 IF(Table1[[#This Row],[Age]]&lt;=64,"Pre-Retirement",
 "Senior/Retiree")))))</f>
        <v>Senior/Retiree</v>
      </c>
      <c r="F932" t="s">
        <v>45</v>
      </c>
      <c r="G932" t="e">
        <f>VLOOKUP(Table1[[#This Row],[State]],#REF!,2,FALSE)</f>
        <v>#REF!</v>
      </c>
      <c r="H932" t="s">
        <v>36</v>
      </c>
      <c r="I932">
        <f>COUNTIF(A:A,Table1[[#This Row],[Customer ID]])</f>
        <v>2</v>
      </c>
      <c r="J932" t="str">
        <f>IF(Table1[[#This Row],[Device Count]]&gt;1,"Multiple Devices", "Single Device")</f>
        <v>Multiple Devices</v>
      </c>
      <c r="K932" t="s">
        <v>21</v>
      </c>
      <c r="L932" s="26">
        <v>2</v>
      </c>
      <c r="M932" t="s">
        <v>22</v>
      </c>
      <c r="N932">
        <v>29</v>
      </c>
      <c r="O93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32" t="s">
        <v>38</v>
      </c>
      <c r="Q932" s="2">
        <v>20000</v>
      </c>
      <c r="R932">
        <v>10</v>
      </c>
      <c r="S932" s="3">
        <v>200000</v>
      </c>
      <c r="T932" s="3">
        <f>SUMIF(A:A,Table1[[#This Row],[Customer ID]],S:S)</f>
        <v>520000</v>
      </c>
      <c r="U932" s="3" t="str" cm="1">
        <f t="array" ref="U932">_xlfn.SWITCH(TRUE,
Table1[[#This Row],[Total user revenue]]&gt;=1500000,"High-Premium",
Table1[[#This Row],[Total user revenue]]&gt;=500000,"Premium",
Table1[[#This Row],[Total user revenue]]&gt;=100000,"Standard",
"Basic")</f>
        <v>Premium</v>
      </c>
      <c r="V932" s="32">
        <f>SUMIF(A:A,Table1[[#This Row],[Customer ID]],W:W)</f>
        <v>210.57999999999998</v>
      </c>
      <c r="W932">
        <v>163.35</v>
      </c>
      <c r="X932" t="s">
        <v>39</v>
      </c>
      <c r="Y932" s="6">
        <f>COUNTIFS(Table1[MTN Device],Table1[[#This Row],[MTN Device]],Table1[Customer Churn Status],"Yes")/COUNTIF(Table1[MTN Device],Table1[[#This Row],[MTN Device]])</f>
        <v>0.27947598253275108</v>
      </c>
      <c r="Z932">
        <f>IF(Table1[[#This Row],[Customer Churn Status]]="Yes", 1, 0)</f>
        <v>0</v>
      </c>
      <c r="AA932" t="str">
        <f>IF(Table1[[#This Row],[Reasons for Churn]]= "No reason", "No Reason", "Churned")</f>
        <v>No Reason</v>
      </c>
      <c r="AB932" t="s">
        <v>1083</v>
      </c>
      <c r="AC932">
        <f t="shared" si="14"/>
        <v>60</v>
      </c>
    </row>
    <row r="933" spans="1:29" x14ac:dyDescent="0.25">
      <c r="A933" t="s">
        <v>1031</v>
      </c>
      <c r="B933" t="s">
        <v>1032</v>
      </c>
      <c r="C933" s="1">
        <v>45658</v>
      </c>
      <c r="D933">
        <v>75</v>
      </c>
      <c r="E933" t="str">
        <f>IF(Table1[[#This Row],[Age]]&lt;=19,"Teenager",
 IF(Table1[[#This Row],[Age]]&lt;=29,"Young Adult",
 IF(Table1[[#This Row],[Age]]&lt;=39,"Adult",
 IF(Table1[[#This Row],[Age]]&lt;=54,"Middle-Aged Adult",
 IF(Table1[[#This Row],[Age]]&lt;=64,"Pre-Retirement",
 "Senior/Retiree")))))</f>
        <v>Senior/Retiree</v>
      </c>
      <c r="F933" t="s">
        <v>45</v>
      </c>
      <c r="G933" t="e">
        <f>VLOOKUP(Table1[[#This Row],[State]],#REF!,2,FALSE)</f>
        <v>#REF!</v>
      </c>
      <c r="H933" t="s">
        <v>41</v>
      </c>
      <c r="I933">
        <f>COUNTIF(A:A,Table1[[#This Row],[Customer ID]])</f>
        <v>2</v>
      </c>
      <c r="J933" t="str">
        <f>IF(Table1[[#This Row],[Device Count]]&gt;1,"Multiple Devices", "Single Device")</f>
        <v>Multiple Devices</v>
      </c>
      <c r="K933" t="s">
        <v>21</v>
      </c>
      <c r="L933" s="26">
        <v>2</v>
      </c>
      <c r="M933" t="s">
        <v>22</v>
      </c>
      <c r="N933">
        <v>29</v>
      </c>
      <c r="O93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33" t="s">
        <v>38</v>
      </c>
      <c r="Q933" s="2">
        <v>20000</v>
      </c>
      <c r="R933">
        <v>16</v>
      </c>
      <c r="S933" s="3">
        <v>320000</v>
      </c>
      <c r="T933" s="3">
        <f>SUMIF(A:A,Table1[[#This Row],[Customer ID]],S:S)</f>
        <v>520000</v>
      </c>
      <c r="U933" s="3" t="str" cm="1">
        <f t="array" ref="U933">_xlfn.SWITCH(TRUE,
Table1[[#This Row],[Total user revenue]]&gt;=1500000,"High-Premium",
Table1[[#This Row],[Total user revenue]]&gt;=500000,"Premium",
Table1[[#This Row],[Total user revenue]]&gt;=100000,"Standard",
"Basic")</f>
        <v>Premium</v>
      </c>
      <c r="V933" s="32">
        <f>SUMIF(A:A,Table1[[#This Row],[Customer ID]],W:W)</f>
        <v>210.57999999999998</v>
      </c>
      <c r="W933">
        <v>47.23</v>
      </c>
      <c r="X933" t="s">
        <v>39</v>
      </c>
      <c r="Y933" s="6">
        <f>COUNTIFS(Table1[MTN Device],Table1[[#This Row],[MTN Device]],Table1[Customer Churn Status],"Yes")/COUNTIF(Table1[MTN Device],Table1[[#This Row],[MTN Device]])</f>
        <v>0.26754385964912281</v>
      </c>
      <c r="Z933">
        <f>IF(Table1[[#This Row],[Customer Churn Status]]="Yes", 1, 0)</f>
        <v>0</v>
      </c>
      <c r="AA933" t="str">
        <f>IF(Table1[[#This Row],[Reasons for Churn]]= "No reason", "No Reason", "Churned")</f>
        <v>No Reason</v>
      </c>
      <c r="AB933" t="s">
        <v>1083</v>
      </c>
      <c r="AC933">
        <f t="shared" si="14"/>
        <v>60</v>
      </c>
    </row>
    <row r="934" spans="1:29" x14ac:dyDescent="0.25">
      <c r="A934" t="s">
        <v>1033</v>
      </c>
      <c r="B934" t="s">
        <v>1034</v>
      </c>
      <c r="C934" s="1">
        <v>45689</v>
      </c>
      <c r="D934">
        <v>20</v>
      </c>
      <c r="E934" t="str">
        <f>IF(Table1[[#This Row],[Age]]&lt;=19,"Teenager",
 IF(Table1[[#This Row],[Age]]&lt;=29,"Young Adult",
 IF(Table1[[#This Row],[Age]]&lt;=39,"Adult",
 IF(Table1[[#This Row],[Age]]&lt;=54,"Middle-Aged Adult",
 IF(Table1[[#This Row],[Age]]&lt;=64,"Pre-Retirement",
 "Senior/Retiree")))))</f>
        <v>Young Adult</v>
      </c>
      <c r="F934" t="s">
        <v>192</v>
      </c>
      <c r="G934" t="e">
        <f>VLOOKUP(Table1[[#This Row],[State]],#REF!,2,FALSE)</f>
        <v>#REF!</v>
      </c>
      <c r="H934" t="s">
        <v>29</v>
      </c>
      <c r="I934">
        <f>COUNTIF(A:A,Table1[[#This Row],[Customer ID]])</f>
        <v>3</v>
      </c>
      <c r="J934" t="str">
        <f>IF(Table1[[#This Row],[Device Count]]&gt;1,"Multiple Devices", "Single Device")</f>
        <v>Multiple Devices</v>
      </c>
      <c r="K934" t="s">
        <v>30</v>
      </c>
      <c r="L934" s="26">
        <v>1</v>
      </c>
      <c r="M934" t="s">
        <v>37</v>
      </c>
      <c r="N934">
        <v>58</v>
      </c>
      <c r="O93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34" t="s">
        <v>193</v>
      </c>
      <c r="Q934" s="2">
        <v>6500</v>
      </c>
      <c r="R934">
        <v>18</v>
      </c>
      <c r="S934" s="3">
        <v>117000</v>
      </c>
      <c r="T934" s="3">
        <f>SUMIF(A:A,Table1[[#This Row],[Customer ID]],S:S)</f>
        <v>519500</v>
      </c>
      <c r="U934" s="3" t="str" cm="1">
        <f t="array" ref="U934">_xlfn.SWITCH(TRUE,
Table1[[#This Row],[Total user revenue]]&gt;=1500000,"High-Premium",
Table1[[#This Row],[Total user revenue]]&gt;=500000,"Premium",
Table1[[#This Row],[Total user revenue]]&gt;=100000,"Standard",
"Basic")</f>
        <v>Premium</v>
      </c>
      <c r="V934" s="32">
        <f>SUMIF(A:A,Table1[[#This Row],[Customer ID]],W:W)</f>
        <v>244.73999999999998</v>
      </c>
      <c r="W934">
        <v>99.06</v>
      </c>
      <c r="X934" t="s">
        <v>24</v>
      </c>
      <c r="Y934" s="6">
        <f>COUNTIFS(Table1[MTN Device],Table1[[#This Row],[MTN Device]],Table1[Customer Churn Status],"Yes")/COUNTIF(Table1[MTN Device],Table1[[#This Row],[MTN Device]])</f>
        <v>0.3122923588039867</v>
      </c>
      <c r="Z934">
        <f>IF(Table1[[#This Row],[Customer Churn Status]]="Yes", 1, 0)</f>
        <v>1</v>
      </c>
      <c r="AA934" t="str">
        <f>IF(Table1[[#This Row],[Reasons for Churn]]= "No reason", "No Reason", "Churned")</f>
        <v>Churned</v>
      </c>
      <c r="AB934" t="s">
        <v>32</v>
      </c>
      <c r="AC934">
        <f t="shared" si="14"/>
        <v>75</v>
      </c>
    </row>
    <row r="935" spans="1:29" x14ac:dyDescent="0.25">
      <c r="A935" t="s">
        <v>1033</v>
      </c>
      <c r="B935" t="s">
        <v>1034</v>
      </c>
      <c r="C935" s="1">
        <v>45689</v>
      </c>
      <c r="D935">
        <v>20</v>
      </c>
      <c r="E935" t="str">
        <f>IF(Table1[[#This Row],[Age]]&lt;=19,"Teenager",
 IF(Table1[[#This Row],[Age]]&lt;=29,"Young Adult",
 IF(Table1[[#This Row],[Age]]&lt;=39,"Adult",
 IF(Table1[[#This Row],[Age]]&lt;=54,"Middle-Aged Adult",
 IF(Table1[[#This Row],[Age]]&lt;=64,"Pre-Retirement",
 "Senior/Retiree")))))</f>
        <v>Young Adult</v>
      </c>
      <c r="F935" t="s">
        <v>192</v>
      </c>
      <c r="G935" t="e">
        <f>VLOOKUP(Table1[[#This Row],[State]],#REF!,2,FALSE)</f>
        <v>#REF!</v>
      </c>
      <c r="H935" t="s">
        <v>41</v>
      </c>
      <c r="I935">
        <f>COUNTIF(A:A,Table1[[#This Row],[Customer ID]])</f>
        <v>3</v>
      </c>
      <c r="J935" t="str">
        <f>IF(Table1[[#This Row],[Device Count]]&gt;1,"Multiple Devices", "Single Device")</f>
        <v>Multiple Devices</v>
      </c>
      <c r="K935" t="s">
        <v>30</v>
      </c>
      <c r="L935" s="26">
        <v>1</v>
      </c>
      <c r="M935" t="s">
        <v>37</v>
      </c>
      <c r="N935">
        <v>58</v>
      </c>
      <c r="O93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35" t="s">
        <v>38</v>
      </c>
      <c r="Q935" s="2">
        <v>20000</v>
      </c>
      <c r="R935">
        <v>19</v>
      </c>
      <c r="S935" s="3">
        <v>380000</v>
      </c>
      <c r="T935" s="3">
        <f>SUMIF(A:A,Table1[[#This Row],[Customer ID]],S:S)</f>
        <v>519500</v>
      </c>
      <c r="U935" s="3" t="str" cm="1">
        <f t="array" ref="U935">_xlfn.SWITCH(TRUE,
Table1[[#This Row],[Total user revenue]]&gt;=1500000,"High-Premium",
Table1[[#This Row],[Total user revenue]]&gt;=500000,"Premium",
Table1[[#This Row],[Total user revenue]]&gt;=100000,"Standard",
"Basic")</f>
        <v>Premium</v>
      </c>
      <c r="V935" s="32">
        <f>SUMIF(A:A,Table1[[#This Row],[Customer ID]],W:W)</f>
        <v>244.73999999999998</v>
      </c>
      <c r="W935">
        <v>132.13999999999999</v>
      </c>
      <c r="X935" t="s">
        <v>24</v>
      </c>
      <c r="Y935" s="6">
        <f>COUNTIFS(Table1[MTN Device],Table1[[#This Row],[MTN Device]],Table1[Customer Churn Status],"Yes")/COUNTIF(Table1[MTN Device],Table1[[#This Row],[MTN Device]])</f>
        <v>0.26754385964912281</v>
      </c>
      <c r="Z935">
        <f>IF(Table1[[#This Row],[Customer Churn Status]]="Yes", 1, 0)</f>
        <v>1</v>
      </c>
      <c r="AA935" t="str">
        <f>IF(Table1[[#This Row],[Reasons for Churn]]= "No reason", "No Reason", "Churned")</f>
        <v>Churned</v>
      </c>
      <c r="AB935" t="s">
        <v>32</v>
      </c>
      <c r="AC935">
        <f t="shared" si="14"/>
        <v>75</v>
      </c>
    </row>
    <row r="936" spans="1:29" x14ac:dyDescent="0.25">
      <c r="A936" t="s">
        <v>1033</v>
      </c>
      <c r="B936" t="s">
        <v>1034</v>
      </c>
      <c r="C936" s="1">
        <v>45689</v>
      </c>
      <c r="D936">
        <v>20</v>
      </c>
      <c r="E936" t="str">
        <f>IF(Table1[[#This Row],[Age]]&lt;=19,"Teenager",
 IF(Table1[[#This Row],[Age]]&lt;=29,"Young Adult",
 IF(Table1[[#This Row],[Age]]&lt;=39,"Adult",
 IF(Table1[[#This Row],[Age]]&lt;=54,"Middle-Aged Adult",
 IF(Table1[[#This Row],[Age]]&lt;=64,"Pre-Retirement",
 "Senior/Retiree")))))</f>
        <v>Young Adult</v>
      </c>
      <c r="F936" t="s">
        <v>192</v>
      </c>
      <c r="G936" t="e">
        <f>VLOOKUP(Table1[[#This Row],[State]],#REF!,2,FALSE)</f>
        <v>#REF!</v>
      </c>
      <c r="H936" t="s">
        <v>20</v>
      </c>
      <c r="I936">
        <f>COUNTIF(A:A,Table1[[#This Row],[Customer ID]])</f>
        <v>3</v>
      </c>
      <c r="J936" t="str">
        <f>IF(Table1[[#This Row],[Device Count]]&gt;1,"Multiple Devices", "Single Device")</f>
        <v>Multiple Devices</v>
      </c>
      <c r="K936" t="s">
        <v>30</v>
      </c>
      <c r="L936" s="26">
        <v>1</v>
      </c>
      <c r="M936" t="s">
        <v>37</v>
      </c>
      <c r="N936">
        <v>58</v>
      </c>
      <c r="O93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36" t="s">
        <v>46</v>
      </c>
      <c r="Q936" s="2">
        <v>4500</v>
      </c>
      <c r="R936">
        <v>5</v>
      </c>
      <c r="S936" s="3">
        <v>22500</v>
      </c>
      <c r="T936" s="3">
        <f>SUMIF(A:A,Table1[[#This Row],[Customer ID]],S:S)</f>
        <v>519500</v>
      </c>
      <c r="U936" s="3" t="str" cm="1">
        <f t="array" ref="U936">_xlfn.SWITCH(TRUE,
Table1[[#This Row],[Total user revenue]]&gt;=1500000,"High-Premium",
Table1[[#This Row],[Total user revenue]]&gt;=500000,"Premium",
Table1[[#This Row],[Total user revenue]]&gt;=100000,"Standard",
"Basic")</f>
        <v>Premium</v>
      </c>
      <c r="V936" s="32">
        <f>SUMIF(A:A,Table1[[#This Row],[Customer ID]],W:W)</f>
        <v>244.73999999999998</v>
      </c>
      <c r="W936">
        <v>13.54</v>
      </c>
      <c r="X936" t="s">
        <v>24</v>
      </c>
      <c r="Y936" s="6">
        <f>COUNTIFS(Table1[MTN Device],Table1[[#This Row],[MTN Device]],Table1[Customer Churn Status],"Yes")/COUNTIF(Table1[MTN Device],Table1[[#This Row],[MTN Device]])</f>
        <v>0.30092592592592593</v>
      </c>
      <c r="Z936">
        <f>IF(Table1[[#This Row],[Customer Churn Status]]="Yes", 1, 0)</f>
        <v>1</v>
      </c>
      <c r="AA936" t="str">
        <f>IF(Table1[[#This Row],[Reasons for Churn]]= "No reason", "No Reason", "Churned")</f>
        <v>Churned</v>
      </c>
      <c r="AB936" t="s">
        <v>32</v>
      </c>
      <c r="AC936">
        <f t="shared" si="14"/>
        <v>75</v>
      </c>
    </row>
    <row r="937" spans="1:29" x14ac:dyDescent="0.25">
      <c r="A937" t="s">
        <v>1035</v>
      </c>
      <c r="B937" t="s">
        <v>1036</v>
      </c>
      <c r="C937" s="1">
        <v>45717</v>
      </c>
      <c r="D937">
        <v>32</v>
      </c>
      <c r="E937" t="str">
        <f>IF(Table1[[#This Row],[Age]]&lt;=19,"Teenager",
 IF(Table1[[#This Row],[Age]]&lt;=29,"Young Adult",
 IF(Table1[[#This Row],[Age]]&lt;=39,"Adult",
 IF(Table1[[#This Row],[Age]]&lt;=54,"Middle-Aged Adult",
 IF(Table1[[#This Row],[Age]]&lt;=64,"Pre-Retirement",
 "Senior/Retiree")))))</f>
        <v>Adult</v>
      </c>
      <c r="F937" t="s">
        <v>143</v>
      </c>
      <c r="G937" t="e">
        <f>VLOOKUP(Table1[[#This Row],[State]],#REF!,2,FALSE)</f>
        <v>#REF!</v>
      </c>
      <c r="H937" t="s">
        <v>36</v>
      </c>
      <c r="I937">
        <f>COUNTIF(A:A,Table1[[#This Row],[Customer ID]])</f>
        <v>1</v>
      </c>
      <c r="J937" t="str">
        <f>IF(Table1[[#This Row],[Device Count]]&gt;1,"Multiple Devices", "Single Device")</f>
        <v>Single Device</v>
      </c>
      <c r="K937" t="s">
        <v>21</v>
      </c>
      <c r="L937" s="26">
        <v>2</v>
      </c>
      <c r="M937" t="s">
        <v>22</v>
      </c>
      <c r="N937">
        <v>57</v>
      </c>
      <c r="O93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37" t="s">
        <v>57</v>
      </c>
      <c r="Q937" s="2">
        <v>150000</v>
      </c>
      <c r="R937">
        <v>14</v>
      </c>
      <c r="S937" s="3">
        <v>2100000</v>
      </c>
      <c r="T937" s="3">
        <f>SUMIF(A:A,Table1[[#This Row],[Customer ID]],S:S)</f>
        <v>2100000</v>
      </c>
      <c r="U937" s="3" t="str" cm="1">
        <f t="array" ref="U937">_xlfn.SWITCH(TRUE,
Table1[[#This Row],[Total user revenue]]&gt;=1500000,"High-Premium",
Table1[[#This Row],[Total user revenue]]&gt;=500000,"Premium",
Table1[[#This Row],[Total user revenue]]&gt;=100000,"Standard",
"Basic")</f>
        <v>High-Premium</v>
      </c>
      <c r="V937" s="32">
        <f>SUMIF(A:A,Table1[[#This Row],[Customer ID]],W:W)</f>
        <v>0.89</v>
      </c>
      <c r="W937">
        <v>0.89</v>
      </c>
      <c r="X937" t="s">
        <v>39</v>
      </c>
      <c r="Y937" s="6">
        <f>COUNTIFS(Table1[MTN Device],Table1[[#This Row],[MTN Device]],Table1[Customer Churn Status],"Yes")/COUNTIF(Table1[MTN Device],Table1[[#This Row],[MTN Device]])</f>
        <v>0.27947598253275108</v>
      </c>
      <c r="Z937">
        <f>IF(Table1[[#This Row],[Customer Churn Status]]="Yes", 1, 0)</f>
        <v>0</v>
      </c>
      <c r="AA937" t="str">
        <f>IF(Table1[[#This Row],[Reasons for Churn]]= "No reason", "No Reason", "Churned")</f>
        <v>No Reason</v>
      </c>
      <c r="AB937" t="s">
        <v>1083</v>
      </c>
      <c r="AC937">
        <f t="shared" si="14"/>
        <v>50</v>
      </c>
    </row>
    <row r="938" spans="1:29" x14ac:dyDescent="0.25">
      <c r="A938" t="s">
        <v>1037</v>
      </c>
      <c r="B938" t="s">
        <v>1038</v>
      </c>
      <c r="C938" s="1">
        <v>45658</v>
      </c>
      <c r="D938">
        <v>57</v>
      </c>
      <c r="E938" t="str">
        <f>IF(Table1[[#This Row],[Age]]&lt;=19,"Teenager",
 IF(Table1[[#This Row],[Age]]&lt;=29,"Young Adult",
 IF(Table1[[#This Row],[Age]]&lt;=39,"Adult",
 IF(Table1[[#This Row],[Age]]&lt;=54,"Middle-Aged Adult",
 IF(Table1[[#This Row],[Age]]&lt;=64,"Pre-Retirement",
 "Senior/Retiree")))))</f>
        <v>Pre-Retirement</v>
      </c>
      <c r="F938" t="s">
        <v>19</v>
      </c>
      <c r="G938" t="e">
        <f>VLOOKUP(Table1[[#This Row],[State]],#REF!,2,FALSE)</f>
        <v>#REF!</v>
      </c>
      <c r="H938" t="s">
        <v>41</v>
      </c>
      <c r="I938">
        <f>COUNTIF(A:A,Table1[[#This Row],[Customer ID]])</f>
        <v>2</v>
      </c>
      <c r="J938" t="str">
        <f>IF(Table1[[#This Row],[Device Count]]&gt;1,"Multiple Devices", "Single Device")</f>
        <v>Multiple Devices</v>
      </c>
      <c r="K938" t="s">
        <v>30</v>
      </c>
      <c r="L938" s="26">
        <v>5</v>
      </c>
      <c r="M938" t="s">
        <v>55</v>
      </c>
      <c r="N938">
        <v>18</v>
      </c>
      <c r="O93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38" t="s">
        <v>38</v>
      </c>
      <c r="Q938" s="2">
        <v>20000</v>
      </c>
      <c r="R938">
        <v>14</v>
      </c>
      <c r="S938" s="3">
        <v>280000</v>
      </c>
      <c r="T938" s="3">
        <f>SUMIF(A:A,Table1[[#This Row],[Customer ID]],S:S)</f>
        <v>2230000</v>
      </c>
      <c r="U938" s="3" t="str" cm="1">
        <f t="array" ref="U938">_xlfn.SWITCH(TRUE,
Table1[[#This Row],[Total user revenue]]&gt;=1500000,"High-Premium",
Table1[[#This Row],[Total user revenue]]&gt;=500000,"Premium",
Table1[[#This Row],[Total user revenue]]&gt;=100000,"Standard",
"Basic")</f>
        <v>High-Premium</v>
      </c>
      <c r="V938" s="32">
        <f>SUMIF(A:A,Table1[[#This Row],[Customer ID]],W:W)</f>
        <v>73.460000000000008</v>
      </c>
      <c r="W938">
        <v>9.8699999999999992</v>
      </c>
      <c r="X938" t="s">
        <v>39</v>
      </c>
      <c r="Y938" s="6">
        <f>COUNTIFS(Table1[MTN Device],Table1[[#This Row],[MTN Device]],Table1[Customer Churn Status],"Yes")/COUNTIF(Table1[MTN Device],Table1[[#This Row],[MTN Device]])</f>
        <v>0.26754385964912281</v>
      </c>
      <c r="Z938">
        <f>IF(Table1[[#This Row],[Customer Churn Status]]="Yes", 1, 0)</f>
        <v>0</v>
      </c>
      <c r="AA938" t="str">
        <f>IF(Table1[[#This Row],[Reasons for Churn]]= "No reason", "No Reason", "Churned")</f>
        <v>No Reason</v>
      </c>
      <c r="AB938" t="s">
        <v>1083</v>
      </c>
      <c r="AC938">
        <f t="shared" si="14"/>
        <v>20</v>
      </c>
    </row>
    <row r="939" spans="1:29" x14ac:dyDescent="0.25">
      <c r="A939" t="s">
        <v>1037</v>
      </c>
      <c r="B939" t="s">
        <v>1038</v>
      </c>
      <c r="C939" s="1">
        <v>45658</v>
      </c>
      <c r="D939">
        <v>57</v>
      </c>
      <c r="E939" t="str">
        <f>IF(Table1[[#This Row],[Age]]&lt;=19,"Teenager",
 IF(Table1[[#This Row],[Age]]&lt;=29,"Young Adult",
 IF(Table1[[#This Row],[Age]]&lt;=39,"Adult",
 IF(Table1[[#This Row],[Age]]&lt;=54,"Middle-Aged Adult",
 IF(Table1[[#This Row],[Age]]&lt;=64,"Pre-Retirement",
 "Senior/Retiree")))))</f>
        <v>Pre-Retirement</v>
      </c>
      <c r="F939" t="s">
        <v>19</v>
      </c>
      <c r="G939" t="e">
        <f>VLOOKUP(Table1[[#This Row],[State]],#REF!,2,FALSE)</f>
        <v>#REF!</v>
      </c>
      <c r="H939" t="s">
        <v>36</v>
      </c>
      <c r="I939">
        <f>COUNTIF(A:A,Table1[[#This Row],[Customer ID]])</f>
        <v>2</v>
      </c>
      <c r="J939" t="str">
        <f>IF(Table1[[#This Row],[Device Count]]&gt;1,"Multiple Devices", "Single Device")</f>
        <v>Multiple Devices</v>
      </c>
      <c r="K939" t="s">
        <v>30</v>
      </c>
      <c r="L939" s="26">
        <v>5</v>
      </c>
      <c r="M939" t="s">
        <v>55</v>
      </c>
      <c r="N939">
        <v>18</v>
      </c>
      <c r="O93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39" t="s">
        <v>57</v>
      </c>
      <c r="Q939" s="2">
        <v>150000</v>
      </c>
      <c r="R939">
        <v>13</v>
      </c>
      <c r="S939" s="3">
        <v>1950000</v>
      </c>
      <c r="T939" s="3">
        <f>SUMIF(A:A,Table1[[#This Row],[Customer ID]],S:S)</f>
        <v>2230000</v>
      </c>
      <c r="U939" s="3" t="str" cm="1">
        <f t="array" ref="U939">_xlfn.SWITCH(TRUE,
Table1[[#This Row],[Total user revenue]]&gt;=1500000,"High-Premium",
Table1[[#This Row],[Total user revenue]]&gt;=500000,"Premium",
Table1[[#This Row],[Total user revenue]]&gt;=100000,"Standard",
"Basic")</f>
        <v>High-Premium</v>
      </c>
      <c r="V939" s="32">
        <f>SUMIF(A:A,Table1[[#This Row],[Customer ID]],W:W)</f>
        <v>73.460000000000008</v>
      </c>
      <c r="W939">
        <v>63.59</v>
      </c>
      <c r="X939" t="s">
        <v>39</v>
      </c>
      <c r="Y939" s="6">
        <f>COUNTIFS(Table1[MTN Device],Table1[[#This Row],[MTN Device]],Table1[Customer Churn Status],"Yes")/COUNTIF(Table1[MTN Device],Table1[[#This Row],[MTN Device]])</f>
        <v>0.27947598253275108</v>
      </c>
      <c r="Z939">
        <f>IF(Table1[[#This Row],[Customer Churn Status]]="Yes", 1, 0)</f>
        <v>0</v>
      </c>
      <c r="AA939" t="str">
        <f>IF(Table1[[#This Row],[Reasons for Churn]]= "No reason", "No Reason", "Churned")</f>
        <v>No Reason</v>
      </c>
      <c r="AB939" t="s">
        <v>1083</v>
      </c>
      <c r="AC939">
        <f t="shared" si="14"/>
        <v>20</v>
      </c>
    </row>
    <row r="940" spans="1:29" x14ac:dyDescent="0.25">
      <c r="A940" t="s">
        <v>1039</v>
      </c>
      <c r="B940" t="s">
        <v>796</v>
      </c>
      <c r="C940" s="1">
        <v>45689</v>
      </c>
      <c r="D940">
        <v>58</v>
      </c>
      <c r="E940" t="str">
        <f>IF(Table1[[#This Row],[Age]]&lt;=19,"Teenager",
 IF(Table1[[#This Row],[Age]]&lt;=29,"Young Adult",
 IF(Table1[[#This Row],[Age]]&lt;=39,"Adult",
 IF(Table1[[#This Row],[Age]]&lt;=54,"Middle-Aged Adult",
 IF(Table1[[#This Row],[Age]]&lt;=64,"Pre-Retirement",
 "Senior/Retiree")))))</f>
        <v>Pre-Retirement</v>
      </c>
      <c r="F940" t="s">
        <v>299</v>
      </c>
      <c r="G940" t="e">
        <f>VLOOKUP(Table1[[#This Row],[State]],#REF!,2,FALSE)</f>
        <v>#REF!</v>
      </c>
      <c r="H940" t="s">
        <v>20</v>
      </c>
      <c r="I940">
        <f>COUNTIF(A:A,Table1[[#This Row],[Customer ID]])</f>
        <v>1</v>
      </c>
      <c r="J940" t="str">
        <f>IF(Table1[[#This Row],[Device Count]]&gt;1,"Multiple Devices", "Single Device")</f>
        <v>Single Device</v>
      </c>
      <c r="K940" t="s">
        <v>21</v>
      </c>
      <c r="L940" s="26">
        <v>4</v>
      </c>
      <c r="M940" t="s">
        <v>114</v>
      </c>
      <c r="N940">
        <v>48</v>
      </c>
      <c r="O94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40" t="s">
        <v>46</v>
      </c>
      <c r="Q940" s="2">
        <v>4500</v>
      </c>
      <c r="R940">
        <v>3</v>
      </c>
      <c r="S940" s="3">
        <v>13500</v>
      </c>
      <c r="T940" s="3">
        <f>SUMIF(A:A,Table1[[#This Row],[Customer ID]],S:S)</f>
        <v>13500</v>
      </c>
      <c r="U940" s="3" t="str" cm="1">
        <f t="array" ref="U940">_xlfn.SWITCH(TRUE,
Table1[[#This Row],[Total user revenue]]&gt;=1500000,"High-Premium",
Table1[[#This Row],[Total user revenue]]&gt;=500000,"Premium",
Table1[[#This Row],[Total user revenue]]&gt;=100000,"Standard",
"Basic")</f>
        <v>Basic</v>
      </c>
      <c r="V940" s="32">
        <f>SUMIF(A:A,Table1[[#This Row],[Customer ID]],W:W)</f>
        <v>66.180000000000007</v>
      </c>
      <c r="W940">
        <v>66.180000000000007</v>
      </c>
      <c r="X940" t="s">
        <v>39</v>
      </c>
      <c r="Y940" s="6">
        <f>COUNTIFS(Table1[MTN Device],Table1[[#This Row],[MTN Device]],Table1[Customer Churn Status],"Yes")/COUNTIF(Table1[MTN Device],Table1[[#This Row],[MTN Device]])</f>
        <v>0.30092592592592593</v>
      </c>
      <c r="Z940">
        <f>IF(Table1[[#This Row],[Customer Churn Status]]="Yes", 1, 0)</f>
        <v>0</v>
      </c>
      <c r="AA940" t="str">
        <f>IF(Table1[[#This Row],[Reasons for Churn]]= "No reason", "No Reason", "Churned")</f>
        <v>No Reason</v>
      </c>
      <c r="AB940" t="s">
        <v>1083</v>
      </c>
      <c r="AC940">
        <f t="shared" si="14"/>
        <v>20</v>
      </c>
    </row>
    <row r="941" spans="1:29" x14ac:dyDescent="0.25">
      <c r="A941" t="s">
        <v>1040</v>
      </c>
      <c r="B941" t="s">
        <v>1041</v>
      </c>
      <c r="C941" s="1">
        <v>45658</v>
      </c>
      <c r="D941">
        <v>76</v>
      </c>
      <c r="E941" t="str">
        <f>IF(Table1[[#This Row],[Age]]&lt;=19,"Teenager",
 IF(Table1[[#This Row],[Age]]&lt;=29,"Young Adult",
 IF(Table1[[#This Row],[Age]]&lt;=39,"Adult",
 IF(Table1[[#This Row],[Age]]&lt;=54,"Middle-Aged Adult",
 IF(Table1[[#This Row],[Age]]&lt;=64,"Pre-Retirement",
 "Senior/Retiree")))))</f>
        <v>Senior/Retiree</v>
      </c>
      <c r="F941" t="s">
        <v>70</v>
      </c>
      <c r="G941" t="e">
        <f>VLOOKUP(Table1[[#This Row],[State]],#REF!,2,FALSE)</f>
        <v>#REF!</v>
      </c>
      <c r="H941" t="s">
        <v>41</v>
      </c>
      <c r="I941">
        <f>COUNTIF(A:A,Table1[[#This Row],[Customer ID]])</f>
        <v>1</v>
      </c>
      <c r="J941" t="str">
        <f>IF(Table1[[#This Row],[Device Count]]&gt;1,"Multiple Devices", "Single Device")</f>
        <v>Single Device</v>
      </c>
      <c r="K941" t="s">
        <v>30</v>
      </c>
      <c r="L941" s="26">
        <v>3</v>
      </c>
      <c r="M941" t="s">
        <v>50</v>
      </c>
      <c r="N941">
        <v>54</v>
      </c>
      <c r="O94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41" t="s">
        <v>62</v>
      </c>
      <c r="Q941" s="2">
        <v>24000</v>
      </c>
      <c r="R941">
        <v>4</v>
      </c>
      <c r="S941" s="3">
        <v>96000</v>
      </c>
      <c r="T941" s="3">
        <f>SUMIF(A:A,Table1[[#This Row],[Customer ID]],S:S)</f>
        <v>96000</v>
      </c>
      <c r="U941" s="3" t="str" cm="1">
        <f t="array" ref="U941">_xlfn.SWITCH(TRUE,
Table1[[#This Row],[Total user revenue]]&gt;=1500000,"High-Premium",
Table1[[#This Row],[Total user revenue]]&gt;=500000,"Premium",
Table1[[#This Row],[Total user revenue]]&gt;=100000,"Standard",
"Basic")</f>
        <v>Basic</v>
      </c>
      <c r="V941" s="32">
        <f>SUMIF(A:A,Table1[[#This Row],[Customer ID]],W:W)</f>
        <v>124.1</v>
      </c>
      <c r="W941">
        <v>124.1</v>
      </c>
      <c r="X941" t="s">
        <v>39</v>
      </c>
      <c r="Y941" s="6">
        <f>COUNTIFS(Table1[MTN Device],Table1[[#This Row],[MTN Device]],Table1[Customer Churn Status],"Yes")/COUNTIF(Table1[MTN Device],Table1[[#This Row],[MTN Device]])</f>
        <v>0.26754385964912281</v>
      </c>
      <c r="Z941">
        <f>IF(Table1[[#This Row],[Customer Churn Status]]="Yes", 1, 0)</f>
        <v>0</v>
      </c>
      <c r="AA941" t="str">
        <f>IF(Table1[[#This Row],[Reasons for Churn]]= "No reason", "No Reason", "Churned")</f>
        <v>No Reason</v>
      </c>
      <c r="AB941" t="s">
        <v>1083</v>
      </c>
      <c r="AC941">
        <f t="shared" si="14"/>
        <v>30</v>
      </c>
    </row>
    <row r="942" spans="1:29" x14ac:dyDescent="0.25">
      <c r="A942" t="s">
        <v>1042</v>
      </c>
      <c r="B942" t="s">
        <v>1043</v>
      </c>
      <c r="C942" s="1">
        <v>45658</v>
      </c>
      <c r="D942">
        <v>31</v>
      </c>
      <c r="E942" t="str">
        <f>IF(Table1[[#This Row],[Age]]&lt;=19,"Teenager",
 IF(Table1[[#This Row],[Age]]&lt;=29,"Young Adult",
 IF(Table1[[#This Row],[Age]]&lt;=39,"Adult",
 IF(Table1[[#This Row],[Age]]&lt;=54,"Middle-Aged Adult",
 IF(Table1[[#This Row],[Age]]&lt;=64,"Pre-Retirement",
 "Senior/Retiree")))))</f>
        <v>Adult</v>
      </c>
      <c r="F942" t="s">
        <v>299</v>
      </c>
      <c r="G942" t="e">
        <f>VLOOKUP(Table1[[#This Row],[State]],#REF!,2,FALSE)</f>
        <v>#REF!</v>
      </c>
      <c r="H942" t="s">
        <v>41</v>
      </c>
      <c r="I942">
        <f>COUNTIF(A:A,Table1[[#This Row],[Customer ID]])</f>
        <v>3</v>
      </c>
      <c r="J942" t="str">
        <f>IF(Table1[[#This Row],[Device Count]]&gt;1,"Multiple Devices", "Single Device")</f>
        <v>Multiple Devices</v>
      </c>
      <c r="K942" t="s">
        <v>21</v>
      </c>
      <c r="L942" s="26">
        <v>4</v>
      </c>
      <c r="M942" t="s">
        <v>114</v>
      </c>
      <c r="N942">
        <v>59</v>
      </c>
      <c r="O94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42" t="s">
        <v>71</v>
      </c>
      <c r="Q942" s="2">
        <v>14500</v>
      </c>
      <c r="R942">
        <v>20</v>
      </c>
      <c r="S942" s="3">
        <v>290000</v>
      </c>
      <c r="T942" s="3">
        <f>SUMIF(A:A,Table1[[#This Row],[Customer ID]],S:S)</f>
        <v>422000</v>
      </c>
      <c r="U942" s="3" t="str" cm="1">
        <f t="array" ref="U942">_xlfn.SWITCH(TRUE,
Table1[[#This Row],[Total user revenue]]&gt;=1500000,"High-Premium",
Table1[[#This Row],[Total user revenue]]&gt;=500000,"Premium",
Table1[[#This Row],[Total user revenue]]&gt;=100000,"Standard",
"Basic")</f>
        <v>Standard</v>
      </c>
      <c r="V942" s="32">
        <f>SUMIF(A:A,Table1[[#This Row],[Customer ID]],W:W)</f>
        <v>84.4</v>
      </c>
      <c r="W942">
        <v>11.43</v>
      </c>
      <c r="X942" t="s">
        <v>39</v>
      </c>
      <c r="Y942" s="6">
        <f>COUNTIFS(Table1[MTN Device],Table1[[#This Row],[MTN Device]],Table1[Customer Churn Status],"Yes")/COUNTIF(Table1[MTN Device],Table1[[#This Row],[MTN Device]])</f>
        <v>0.26754385964912281</v>
      </c>
      <c r="Z942">
        <f>IF(Table1[[#This Row],[Customer Churn Status]]="Yes", 1, 0)</f>
        <v>0</v>
      </c>
      <c r="AA942" t="str">
        <f>IF(Table1[[#This Row],[Reasons for Churn]]= "No reason", "No Reason", "Churned")</f>
        <v>No Reason</v>
      </c>
      <c r="AB942" t="s">
        <v>1083</v>
      </c>
      <c r="AC942">
        <f t="shared" si="14"/>
        <v>25</v>
      </c>
    </row>
    <row r="943" spans="1:29" x14ac:dyDescent="0.25">
      <c r="A943" t="s">
        <v>1042</v>
      </c>
      <c r="B943" t="s">
        <v>1043</v>
      </c>
      <c r="C943" s="1">
        <v>45658</v>
      </c>
      <c r="D943">
        <v>31</v>
      </c>
      <c r="E943" t="str">
        <f>IF(Table1[[#This Row],[Age]]&lt;=19,"Teenager",
 IF(Table1[[#This Row],[Age]]&lt;=29,"Young Adult",
 IF(Table1[[#This Row],[Age]]&lt;=39,"Adult",
 IF(Table1[[#This Row],[Age]]&lt;=54,"Middle-Aged Adult",
 IF(Table1[[#This Row],[Age]]&lt;=64,"Pre-Retirement",
 "Senior/Retiree")))))</f>
        <v>Adult</v>
      </c>
      <c r="F943" t="s">
        <v>299</v>
      </c>
      <c r="G943" t="e">
        <f>VLOOKUP(Table1[[#This Row],[State]],#REF!,2,FALSE)</f>
        <v>#REF!</v>
      </c>
      <c r="H943" t="s">
        <v>29</v>
      </c>
      <c r="I943">
        <f>COUNTIF(A:A,Table1[[#This Row],[Customer ID]])</f>
        <v>3</v>
      </c>
      <c r="J943" t="str">
        <f>IF(Table1[[#This Row],[Device Count]]&gt;1,"Multiple Devices", "Single Device")</f>
        <v>Multiple Devices</v>
      </c>
      <c r="K943" t="s">
        <v>21</v>
      </c>
      <c r="L943" s="26">
        <v>4</v>
      </c>
      <c r="M943" t="s">
        <v>114</v>
      </c>
      <c r="N943">
        <v>59</v>
      </c>
      <c r="O94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43" t="s">
        <v>87</v>
      </c>
      <c r="Q943" s="2">
        <v>7500</v>
      </c>
      <c r="R943">
        <v>2</v>
      </c>
      <c r="S943" s="3">
        <v>15000</v>
      </c>
      <c r="T943" s="3">
        <f>SUMIF(A:A,Table1[[#This Row],[Customer ID]],S:S)</f>
        <v>422000</v>
      </c>
      <c r="U943" s="3" t="str" cm="1">
        <f t="array" ref="U943">_xlfn.SWITCH(TRUE,
Table1[[#This Row],[Total user revenue]]&gt;=1500000,"High-Premium",
Table1[[#This Row],[Total user revenue]]&gt;=500000,"Premium",
Table1[[#This Row],[Total user revenue]]&gt;=100000,"Standard",
"Basic")</f>
        <v>Standard</v>
      </c>
      <c r="V943" s="32">
        <f>SUMIF(A:A,Table1[[#This Row],[Customer ID]],W:W)</f>
        <v>84.4</v>
      </c>
      <c r="W943">
        <v>13.63</v>
      </c>
      <c r="X943" t="s">
        <v>39</v>
      </c>
      <c r="Y943" s="6">
        <f>COUNTIFS(Table1[MTN Device],Table1[[#This Row],[MTN Device]],Table1[Customer Churn Status],"Yes")/COUNTIF(Table1[MTN Device],Table1[[#This Row],[MTN Device]])</f>
        <v>0.3122923588039867</v>
      </c>
      <c r="Z943">
        <f>IF(Table1[[#This Row],[Customer Churn Status]]="Yes", 1, 0)</f>
        <v>0</v>
      </c>
      <c r="AA943" t="str">
        <f>IF(Table1[[#This Row],[Reasons for Churn]]= "No reason", "No Reason", "Churned")</f>
        <v>No Reason</v>
      </c>
      <c r="AB943" t="s">
        <v>1083</v>
      </c>
      <c r="AC943">
        <f t="shared" si="14"/>
        <v>25</v>
      </c>
    </row>
    <row r="944" spans="1:29" x14ac:dyDescent="0.25">
      <c r="A944" t="s">
        <v>1042</v>
      </c>
      <c r="B944" t="s">
        <v>1043</v>
      </c>
      <c r="C944" s="1">
        <v>45658</v>
      </c>
      <c r="D944">
        <v>31</v>
      </c>
      <c r="E944" t="str">
        <f>IF(Table1[[#This Row],[Age]]&lt;=19,"Teenager",
 IF(Table1[[#This Row],[Age]]&lt;=29,"Young Adult",
 IF(Table1[[#This Row],[Age]]&lt;=39,"Adult",
 IF(Table1[[#This Row],[Age]]&lt;=54,"Middle-Aged Adult",
 IF(Table1[[#This Row],[Age]]&lt;=64,"Pre-Retirement",
 "Senior/Retiree")))))</f>
        <v>Adult</v>
      </c>
      <c r="F944" t="s">
        <v>299</v>
      </c>
      <c r="G944" t="e">
        <f>VLOOKUP(Table1[[#This Row],[State]],#REF!,2,FALSE)</f>
        <v>#REF!</v>
      </c>
      <c r="H944" t="s">
        <v>36</v>
      </c>
      <c r="I944">
        <f>COUNTIF(A:A,Table1[[#This Row],[Customer ID]])</f>
        <v>3</v>
      </c>
      <c r="J944" t="str">
        <f>IF(Table1[[#This Row],[Device Count]]&gt;1,"Multiple Devices", "Single Device")</f>
        <v>Multiple Devices</v>
      </c>
      <c r="K944" t="s">
        <v>21</v>
      </c>
      <c r="L944" s="26">
        <v>4</v>
      </c>
      <c r="M944" t="s">
        <v>114</v>
      </c>
      <c r="N944">
        <v>59</v>
      </c>
      <c r="O94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44" t="s">
        <v>42</v>
      </c>
      <c r="Q944" s="2">
        <v>9000</v>
      </c>
      <c r="R944">
        <v>13</v>
      </c>
      <c r="S944" s="3">
        <v>117000</v>
      </c>
      <c r="T944" s="3">
        <f>SUMIF(A:A,Table1[[#This Row],[Customer ID]],S:S)</f>
        <v>422000</v>
      </c>
      <c r="U944" s="3" t="str" cm="1">
        <f t="array" ref="U944">_xlfn.SWITCH(TRUE,
Table1[[#This Row],[Total user revenue]]&gt;=1500000,"High-Premium",
Table1[[#This Row],[Total user revenue]]&gt;=500000,"Premium",
Table1[[#This Row],[Total user revenue]]&gt;=100000,"Standard",
"Basic")</f>
        <v>Standard</v>
      </c>
      <c r="V944" s="32">
        <f>SUMIF(A:A,Table1[[#This Row],[Customer ID]],W:W)</f>
        <v>84.4</v>
      </c>
      <c r="W944">
        <v>59.34</v>
      </c>
      <c r="X944" t="s">
        <v>39</v>
      </c>
      <c r="Y944" s="6">
        <f>COUNTIFS(Table1[MTN Device],Table1[[#This Row],[MTN Device]],Table1[Customer Churn Status],"Yes")/COUNTIF(Table1[MTN Device],Table1[[#This Row],[MTN Device]])</f>
        <v>0.27947598253275108</v>
      </c>
      <c r="Z944">
        <f>IF(Table1[[#This Row],[Customer Churn Status]]="Yes", 1, 0)</f>
        <v>0</v>
      </c>
      <c r="AA944" t="str">
        <f>IF(Table1[[#This Row],[Reasons for Churn]]= "No reason", "No Reason", "Churned")</f>
        <v>No Reason</v>
      </c>
      <c r="AB944" t="s">
        <v>1083</v>
      </c>
      <c r="AC944">
        <f t="shared" si="14"/>
        <v>25</v>
      </c>
    </row>
    <row r="945" spans="1:29" x14ac:dyDescent="0.25">
      <c r="A945" t="s">
        <v>1044</v>
      </c>
      <c r="B945" t="s">
        <v>1045</v>
      </c>
      <c r="C945" s="1">
        <v>45658</v>
      </c>
      <c r="D945">
        <v>28</v>
      </c>
      <c r="E945" t="str">
        <f>IF(Table1[[#This Row],[Age]]&lt;=19,"Teenager",
 IF(Table1[[#This Row],[Age]]&lt;=29,"Young Adult",
 IF(Table1[[#This Row],[Age]]&lt;=39,"Adult",
 IF(Table1[[#This Row],[Age]]&lt;=54,"Middle-Aged Adult",
 IF(Table1[[#This Row],[Age]]&lt;=64,"Pre-Retirement",
 "Senior/Retiree")))))</f>
        <v>Young Adult</v>
      </c>
      <c r="F945" t="s">
        <v>110</v>
      </c>
      <c r="G945" t="e">
        <f>VLOOKUP(Table1[[#This Row],[State]],#REF!,2,FALSE)</f>
        <v>#REF!</v>
      </c>
      <c r="H945" t="s">
        <v>41</v>
      </c>
      <c r="I945">
        <f>COUNTIF(A:A,Table1[[#This Row],[Customer ID]])</f>
        <v>2</v>
      </c>
      <c r="J945" t="str">
        <f>IF(Table1[[#This Row],[Device Count]]&gt;1,"Multiple Devices", "Single Device")</f>
        <v>Multiple Devices</v>
      </c>
      <c r="K945" t="s">
        <v>21</v>
      </c>
      <c r="L945" s="26">
        <v>4</v>
      </c>
      <c r="M945" t="s">
        <v>114</v>
      </c>
      <c r="N945">
        <v>56</v>
      </c>
      <c r="O94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45" t="s">
        <v>42</v>
      </c>
      <c r="Q945" s="2">
        <v>9000</v>
      </c>
      <c r="R945">
        <v>11</v>
      </c>
      <c r="S945" s="3">
        <v>99000</v>
      </c>
      <c r="T945" s="3">
        <f>SUMIF(A:A,Table1[[#This Row],[Customer ID]],S:S)</f>
        <v>103500</v>
      </c>
      <c r="U945" s="3" t="str" cm="1">
        <f t="array" ref="U945">_xlfn.SWITCH(TRUE,
Table1[[#This Row],[Total user revenue]]&gt;=1500000,"High-Premium",
Table1[[#This Row],[Total user revenue]]&gt;=500000,"Premium",
Table1[[#This Row],[Total user revenue]]&gt;=100000,"Standard",
"Basic")</f>
        <v>Standard</v>
      </c>
      <c r="V945" s="32">
        <f>SUMIF(A:A,Table1[[#This Row],[Customer ID]],W:W)</f>
        <v>113.14</v>
      </c>
      <c r="W945">
        <v>91.09</v>
      </c>
      <c r="X945" t="s">
        <v>39</v>
      </c>
      <c r="Y945" s="6">
        <f>COUNTIFS(Table1[MTN Device],Table1[[#This Row],[MTN Device]],Table1[Customer Churn Status],"Yes")/COUNTIF(Table1[MTN Device],Table1[[#This Row],[MTN Device]])</f>
        <v>0.26754385964912281</v>
      </c>
      <c r="Z945">
        <f>IF(Table1[[#This Row],[Customer Churn Status]]="Yes", 1, 0)</f>
        <v>0</v>
      </c>
      <c r="AA945" t="str">
        <f>IF(Table1[[#This Row],[Reasons for Churn]]= "No reason", "No Reason", "Churned")</f>
        <v>No Reason</v>
      </c>
      <c r="AB945" t="s">
        <v>1083</v>
      </c>
      <c r="AC945">
        <f t="shared" si="14"/>
        <v>20</v>
      </c>
    </row>
    <row r="946" spans="1:29" x14ac:dyDescent="0.25">
      <c r="A946" t="s">
        <v>1044</v>
      </c>
      <c r="B946" t="s">
        <v>1045</v>
      </c>
      <c r="C946" s="1">
        <v>45658</v>
      </c>
      <c r="D946">
        <v>28</v>
      </c>
      <c r="E946" t="str">
        <f>IF(Table1[[#This Row],[Age]]&lt;=19,"Teenager",
 IF(Table1[[#This Row],[Age]]&lt;=29,"Young Adult",
 IF(Table1[[#This Row],[Age]]&lt;=39,"Adult",
 IF(Table1[[#This Row],[Age]]&lt;=54,"Middle-Aged Adult",
 IF(Table1[[#This Row],[Age]]&lt;=64,"Pre-Retirement",
 "Senior/Retiree")))))</f>
        <v>Young Adult</v>
      </c>
      <c r="F946" t="s">
        <v>110</v>
      </c>
      <c r="G946" t="e">
        <f>VLOOKUP(Table1[[#This Row],[State]],#REF!,2,FALSE)</f>
        <v>#REF!</v>
      </c>
      <c r="H946" t="s">
        <v>20</v>
      </c>
      <c r="I946">
        <f>COUNTIF(A:A,Table1[[#This Row],[Customer ID]])</f>
        <v>2</v>
      </c>
      <c r="J946" t="str">
        <f>IF(Table1[[#This Row],[Device Count]]&gt;1,"Multiple Devices", "Single Device")</f>
        <v>Multiple Devices</v>
      </c>
      <c r="K946" t="s">
        <v>21</v>
      </c>
      <c r="L946" s="26">
        <v>4</v>
      </c>
      <c r="M946" t="s">
        <v>114</v>
      </c>
      <c r="N946">
        <v>56</v>
      </c>
      <c r="O94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46" t="s">
        <v>46</v>
      </c>
      <c r="Q946" s="2">
        <v>4500</v>
      </c>
      <c r="R946">
        <v>1</v>
      </c>
      <c r="S946" s="3">
        <v>4500</v>
      </c>
      <c r="T946" s="3">
        <f>SUMIF(A:A,Table1[[#This Row],[Customer ID]],S:S)</f>
        <v>103500</v>
      </c>
      <c r="U946" s="3" t="str" cm="1">
        <f t="array" ref="U946">_xlfn.SWITCH(TRUE,
Table1[[#This Row],[Total user revenue]]&gt;=1500000,"High-Premium",
Table1[[#This Row],[Total user revenue]]&gt;=500000,"Premium",
Table1[[#This Row],[Total user revenue]]&gt;=100000,"Standard",
"Basic")</f>
        <v>Standard</v>
      </c>
      <c r="V946" s="32">
        <f>SUMIF(A:A,Table1[[#This Row],[Customer ID]],W:W)</f>
        <v>113.14</v>
      </c>
      <c r="W946">
        <v>22.05</v>
      </c>
      <c r="X946" t="s">
        <v>39</v>
      </c>
      <c r="Y946" s="6">
        <f>COUNTIFS(Table1[MTN Device],Table1[[#This Row],[MTN Device]],Table1[Customer Churn Status],"Yes")/COUNTIF(Table1[MTN Device],Table1[[#This Row],[MTN Device]])</f>
        <v>0.30092592592592593</v>
      </c>
      <c r="Z946">
        <f>IF(Table1[[#This Row],[Customer Churn Status]]="Yes", 1, 0)</f>
        <v>0</v>
      </c>
      <c r="AA946" t="str">
        <f>IF(Table1[[#This Row],[Reasons for Churn]]= "No reason", "No Reason", "Churned")</f>
        <v>No Reason</v>
      </c>
      <c r="AB946" t="s">
        <v>1083</v>
      </c>
      <c r="AC946">
        <f t="shared" si="14"/>
        <v>20</v>
      </c>
    </row>
    <row r="947" spans="1:29" x14ac:dyDescent="0.25">
      <c r="A947" t="s">
        <v>1046</v>
      </c>
      <c r="B947" t="s">
        <v>1047</v>
      </c>
      <c r="C947" s="1">
        <v>45658</v>
      </c>
      <c r="D947">
        <v>40</v>
      </c>
      <c r="E947" t="str">
        <f>IF(Table1[[#This Row],[Age]]&lt;=19,"Teenager",
 IF(Table1[[#This Row],[Age]]&lt;=29,"Young Adult",
 IF(Table1[[#This Row],[Age]]&lt;=39,"Adult",
 IF(Table1[[#This Row],[Age]]&lt;=54,"Middle-Aged Adult",
 IF(Table1[[#This Row],[Age]]&lt;=64,"Pre-Retirement",
 "Senior/Retiree")))))</f>
        <v>Middle-Aged Adult</v>
      </c>
      <c r="F947" t="s">
        <v>140</v>
      </c>
      <c r="G947" t="e">
        <f>VLOOKUP(Table1[[#This Row],[State]],#REF!,2,FALSE)</f>
        <v>#REF!</v>
      </c>
      <c r="H947" t="s">
        <v>20</v>
      </c>
      <c r="I947">
        <f>COUNTIF(A:A,Table1[[#This Row],[Customer ID]])</f>
        <v>2</v>
      </c>
      <c r="J947" t="str">
        <f>IF(Table1[[#This Row],[Device Count]]&gt;1,"Multiple Devices", "Single Device")</f>
        <v>Multiple Devices</v>
      </c>
      <c r="K947" t="s">
        <v>30</v>
      </c>
      <c r="L947" s="26">
        <v>4</v>
      </c>
      <c r="M947" t="s">
        <v>114</v>
      </c>
      <c r="N947">
        <v>23</v>
      </c>
      <c r="O94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47" t="s">
        <v>46</v>
      </c>
      <c r="Q947" s="2">
        <v>4500</v>
      </c>
      <c r="R947">
        <v>2</v>
      </c>
      <c r="S947" s="3">
        <v>9000</v>
      </c>
      <c r="T947" s="3">
        <f>SUMIF(A:A,Table1[[#This Row],[Customer ID]],S:S)</f>
        <v>289000</v>
      </c>
      <c r="U947" s="3" t="str" cm="1">
        <f t="array" ref="U947">_xlfn.SWITCH(TRUE,
Table1[[#This Row],[Total user revenue]]&gt;=1500000,"High-Premium",
Table1[[#This Row],[Total user revenue]]&gt;=500000,"Premium",
Table1[[#This Row],[Total user revenue]]&gt;=100000,"Standard",
"Basic")</f>
        <v>Standard</v>
      </c>
      <c r="V947" s="32">
        <f>SUMIF(A:A,Table1[[#This Row],[Customer ID]],W:W)</f>
        <v>222.19</v>
      </c>
      <c r="W947">
        <v>159.51</v>
      </c>
      <c r="X947" t="s">
        <v>39</v>
      </c>
      <c r="Y947" s="6">
        <f>COUNTIFS(Table1[MTN Device],Table1[[#This Row],[MTN Device]],Table1[Customer Churn Status],"Yes")/COUNTIF(Table1[MTN Device],Table1[[#This Row],[MTN Device]])</f>
        <v>0.30092592592592593</v>
      </c>
      <c r="Z947">
        <f>IF(Table1[[#This Row],[Customer Churn Status]]="Yes", 1, 0)</f>
        <v>0</v>
      </c>
      <c r="AA947" t="str">
        <f>IF(Table1[[#This Row],[Reasons for Churn]]= "No reason", "No Reason", "Churned")</f>
        <v>No Reason</v>
      </c>
      <c r="AB947" t="s">
        <v>1083</v>
      </c>
      <c r="AC947">
        <f t="shared" si="14"/>
        <v>35</v>
      </c>
    </row>
    <row r="948" spans="1:29" x14ac:dyDescent="0.25">
      <c r="A948" t="s">
        <v>1046</v>
      </c>
      <c r="B948" t="s">
        <v>1047</v>
      </c>
      <c r="C948" s="1">
        <v>45658</v>
      </c>
      <c r="D948">
        <v>40</v>
      </c>
      <c r="E948" t="str">
        <f>IF(Table1[[#This Row],[Age]]&lt;=19,"Teenager",
 IF(Table1[[#This Row],[Age]]&lt;=29,"Young Adult",
 IF(Table1[[#This Row],[Age]]&lt;=39,"Adult",
 IF(Table1[[#This Row],[Age]]&lt;=54,"Middle-Aged Adult",
 IF(Table1[[#This Row],[Age]]&lt;=64,"Pre-Retirement",
 "Senior/Retiree")))))</f>
        <v>Middle-Aged Adult</v>
      </c>
      <c r="F948" t="s">
        <v>140</v>
      </c>
      <c r="G948" t="e">
        <f>VLOOKUP(Table1[[#This Row],[State]],#REF!,2,FALSE)</f>
        <v>#REF!</v>
      </c>
      <c r="H948" t="s">
        <v>41</v>
      </c>
      <c r="I948">
        <f>COUNTIF(A:A,Table1[[#This Row],[Customer ID]])</f>
        <v>2</v>
      </c>
      <c r="J948" t="str">
        <f>IF(Table1[[#This Row],[Device Count]]&gt;1,"Multiple Devices", "Single Device")</f>
        <v>Multiple Devices</v>
      </c>
      <c r="K948" t="s">
        <v>30</v>
      </c>
      <c r="L948" s="26">
        <v>4</v>
      </c>
      <c r="M948" t="s">
        <v>114</v>
      </c>
      <c r="N948">
        <v>23</v>
      </c>
      <c r="O94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48" t="s">
        <v>38</v>
      </c>
      <c r="Q948" s="2">
        <v>20000</v>
      </c>
      <c r="R948">
        <v>14</v>
      </c>
      <c r="S948" s="3">
        <v>280000</v>
      </c>
      <c r="T948" s="3">
        <f>SUMIF(A:A,Table1[[#This Row],[Customer ID]],S:S)</f>
        <v>289000</v>
      </c>
      <c r="U948" s="3" t="str" cm="1">
        <f t="array" ref="U948">_xlfn.SWITCH(TRUE,
Table1[[#This Row],[Total user revenue]]&gt;=1500000,"High-Premium",
Table1[[#This Row],[Total user revenue]]&gt;=500000,"Premium",
Table1[[#This Row],[Total user revenue]]&gt;=100000,"Standard",
"Basic")</f>
        <v>Standard</v>
      </c>
      <c r="V948" s="32">
        <f>SUMIF(A:A,Table1[[#This Row],[Customer ID]],W:W)</f>
        <v>222.19</v>
      </c>
      <c r="W948">
        <v>62.68</v>
      </c>
      <c r="X948" t="s">
        <v>39</v>
      </c>
      <c r="Y948" s="6">
        <f>COUNTIFS(Table1[MTN Device],Table1[[#This Row],[MTN Device]],Table1[Customer Churn Status],"Yes")/COUNTIF(Table1[MTN Device],Table1[[#This Row],[MTN Device]])</f>
        <v>0.26754385964912281</v>
      </c>
      <c r="Z948">
        <f>IF(Table1[[#This Row],[Customer Churn Status]]="Yes", 1, 0)</f>
        <v>0</v>
      </c>
      <c r="AA948" t="str">
        <f>IF(Table1[[#This Row],[Reasons for Churn]]= "No reason", "No Reason", "Churned")</f>
        <v>No Reason</v>
      </c>
      <c r="AB948" t="s">
        <v>1083</v>
      </c>
      <c r="AC948">
        <f t="shared" si="14"/>
        <v>35</v>
      </c>
    </row>
    <row r="949" spans="1:29" x14ac:dyDescent="0.25">
      <c r="A949" t="s">
        <v>1048</v>
      </c>
      <c r="B949" t="s">
        <v>577</v>
      </c>
      <c r="C949" s="1">
        <v>45658</v>
      </c>
      <c r="D949">
        <v>61</v>
      </c>
      <c r="E949" t="str">
        <f>IF(Table1[[#This Row],[Age]]&lt;=19,"Teenager",
 IF(Table1[[#This Row],[Age]]&lt;=29,"Young Adult",
 IF(Table1[[#This Row],[Age]]&lt;=39,"Adult",
 IF(Table1[[#This Row],[Age]]&lt;=54,"Middle-Aged Adult",
 IF(Table1[[#This Row],[Age]]&lt;=64,"Pre-Retirement",
 "Senior/Retiree")))))</f>
        <v>Pre-Retirement</v>
      </c>
      <c r="F949" t="s">
        <v>149</v>
      </c>
      <c r="G949" t="e">
        <f>VLOOKUP(Table1[[#This Row],[State]],#REF!,2,FALSE)</f>
        <v>#REF!</v>
      </c>
      <c r="H949" t="s">
        <v>36</v>
      </c>
      <c r="I949">
        <f>COUNTIF(A:A,Table1[[#This Row],[Customer ID]])</f>
        <v>2</v>
      </c>
      <c r="J949" t="str">
        <f>IF(Table1[[#This Row],[Device Count]]&gt;1,"Multiple Devices", "Single Device")</f>
        <v>Multiple Devices</v>
      </c>
      <c r="K949" t="s">
        <v>21</v>
      </c>
      <c r="L949" s="26">
        <v>3</v>
      </c>
      <c r="M949" t="s">
        <v>50</v>
      </c>
      <c r="N949">
        <v>10</v>
      </c>
      <c r="O94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949" t="s">
        <v>65</v>
      </c>
      <c r="Q949" s="2">
        <v>30000</v>
      </c>
      <c r="R949">
        <v>17</v>
      </c>
      <c r="S949" s="3">
        <v>510000</v>
      </c>
      <c r="T949" s="3">
        <f>SUMIF(A:A,Table1[[#This Row],[Customer ID]],S:S)</f>
        <v>846000</v>
      </c>
      <c r="U949" s="3" t="str" cm="1">
        <f t="array" ref="U949">_xlfn.SWITCH(TRUE,
Table1[[#This Row],[Total user revenue]]&gt;=1500000,"High-Premium",
Table1[[#This Row],[Total user revenue]]&gt;=500000,"Premium",
Table1[[#This Row],[Total user revenue]]&gt;=100000,"Standard",
"Basic")</f>
        <v>Premium</v>
      </c>
      <c r="V949" s="32">
        <f>SUMIF(A:A,Table1[[#This Row],[Customer ID]],W:W)</f>
        <v>183.74</v>
      </c>
      <c r="W949">
        <v>11.93</v>
      </c>
      <c r="X949" t="s">
        <v>39</v>
      </c>
      <c r="Y949" s="6">
        <f>COUNTIFS(Table1[MTN Device],Table1[[#This Row],[MTN Device]],Table1[Customer Churn Status],"Yes")/COUNTIF(Table1[MTN Device],Table1[[#This Row],[MTN Device]])</f>
        <v>0.27947598253275108</v>
      </c>
      <c r="Z949">
        <f>IF(Table1[[#This Row],[Customer Churn Status]]="Yes", 1, 0)</f>
        <v>0</v>
      </c>
      <c r="AA949" t="str">
        <f>IF(Table1[[#This Row],[Reasons for Churn]]= "No reason", "No Reason", "Churned")</f>
        <v>No Reason</v>
      </c>
      <c r="AB949" t="s">
        <v>1083</v>
      </c>
      <c r="AC949">
        <f t="shared" si="14"/>
        <v>55</v>
      </c>
    </row>
    <row r="950" spans="1:29" x14ac:dyDescent="0.25">
      <c r="A950" t="s">
        <v>1048</v>
      </c>
      <c r="B950" t="s">
        <v>577</v>
      </c>
      <c r="C950" s="1">
        <v>45658</v>
      </c>
      <c r="D950">
        <v>61</v>
      </c>
      <c r="E950" t="str">
        <f>IF(Table1[[#This Row],[Age]]&lt;=19,"Teenager",
 IF(Table1[[#This Row],[Age]]&lt;=29,"Young Adult",
 IF(Table1[[#This Row],[Age]]&lt;=39,"Adult",
 IF(Table1[[#This Row],[Age]]&lt;=54,"Middle-Aged Adult",
 IF(Table1[[#This Row],[Age]]&lt;=64,"Pre-Retirement",
 "Senior/Retiree")))))</f>
        <v>Pre-Retirement</v>
      </c>
      <c r="F950" t="s">
        <v>149</v>
      </c>
      <c r="G950" t="e">
        <f>VLOOKUP(Table1[[#This Row],[State]],#REF!,2,FALSE)</f>
        <v>#REF!</v>
      </c>
      <c r="H950" t="s">
        <v>41</v>
      </c>
      <c r="I950">
        <f>COUNTIF(A:A,Table1[[#This Row],[Customer ID]])</f>
        <v>2</v>
      </c>
      <c r="J950" t="str">
        <f>IF(Table1[[#This Row],[Device Count]]&gt;1,"Multiple Devices", "Single Device")</f>
        <v>Multiple Devices</v>
      </c>
      <c r="K950" t="s">
        <v>21</v>
      </c>
      <c r="L950" s="26">
        <v>3</v>
      </c>
      <c r="M950" t="s">
        <v>50</v>
      </c>
      <c r="N950">
        <v>10</v>
      </c>
      <c r="O95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Emerging User</v>
      </c>
      <c r="P950" t="s">
        <v>62</v>
      </c>
      <c r="Q950" s="2">
        <v>24000</v>
      </c>
      <c r="R950">
        <v>14</v>
      </c>
      <c r="S950" s="3">
        <v>336000</v>
      </c>
      <c r="T950" s="3">
        <f>SUMIF(A:A,Table1[[#This Row],[Customer ID]],S:S)</f>
        <v>846000</v>
      </c>
      <c r="U950" s="3" t="str" cm="1">
        <f t="array" ref="U950">_xlfn.SWITCH(TRUE,
Table1[[#This Row],[Total user revenue]]&gt;=1500000,"High-Premium",
Table1[[#This Row],[Total user revenue]]&gt;=500000,"Premium",
Table1[[#This Row],[Total user revenue]]&gt;=100000,"Standard",
"Basic")</f>
        <v>Premium</v>
      </c>
      <c r="V950" s="32">
        <f>SUMIF(A:A,Table1[[#This Row],[Customer ID]],W:W)</f>
        <v>183.74</v>
      </c>
      <c r="W950">
        <v>171.81</v>
      </c>
      <c r="X950" t="s">
        <v>39</v>
      </c>
      <c r="Y950" s="6">
        <f>COUNTIFS(Table1[MTN Device],Table1[[#This Row],[MTN Device]],Table1[Customer Churn Status],"Yes")/COUNTIF(Table1[MTN Device],Table1[[#This Row],[MTN Device]])</f>
        <v>0.26754385964912281</v>
      </c>
      <c r="Z950">
        <f>IF(Table1[[#This Row],[Customer Churn Status]]="Yes", 1, 0)</f>
        <v>0</v>
      </c>
      <c r="AA950" t="str">
        <f>IF(Table1[[#This Row],[Reasons for Churn]]= "No reason", "No Reason", "Churned")</f>
        <v>No Reason</v>
      </c>
      <c r="AB950" t="s">
        <v>1083</v>
      </c>
      <c r="AC950">
        <f t="shared" si="14"/>
        <v>55</v>
      </c>
    </row>
    <row r="951" spans="1:29" x14ac:dyDescent="0.25">
      <c r="A951" t="s">
        <v>1049</v>
      </c>
      <c r="B951" t="s">
        <v>1050</v>
      </c>
      <c r="C951" s="1">
        <v>45658</v>
      </c>
      <c r="D951">
        <v>41</v>
      </c>
      <c r="E951" t="str">
        <f>IF(Table1[[#This Row],[Age]]&lt;=19,"Teenager",
 IF(Table1[[#This Row],[Age]]&lt;=29,"Young Adult",
 IF(Table1[[#This Row],[Age]]&lt;=39,"Adult",
 IF(Table1[[#This Row],[Age]]&lt;=54,"Middle-Aged Adult",
 IF(Table1[[#This Row],[Age]]&lt;=64,"Pre-Retirement",
 "Senior/Retiree")))))</f>
        <v>Middle-Aged Adult</v>
      </c>
      <c r="F951" t="s">
        <v>121</v>
      </c>
      <c r="G951" t="e">
        <f>VLOOKUP(Table1[[#This Row],[State]],#REF!,2,FALSE)</f>
        <v>#REF!</v>
      </c>
      <c r="H951" t="s">
        <v>29</v>
      </c>
      <c r="I951">
        <f>COUNTIF(A:A,Table1[[#This Row],[Customer ID]])</f>
        <v>3</v>
      </c>
      <c r="J951" t="str">
        <f>IF(Table1[[#This Row],[Device Count]]&gt;1,"Multiple Devices", "Single Device")</f>
        <v>Multiple Devices</v>
      </c>
      <c r="K951" t="s">
        <v>21</v>
      </c>
      <c r="L951" s="26">
        <v>3</v>
      </c>
      <c r="M951" t="s">
        <v>50</v>
      </c>
      <c r="N951">
        <v>51</v>
      </c>
      <c r="O95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51" t="s">
        <v>56</v>
      </c>
      <c r="Q951" s="2">
        <v>3500</v>
      </c>
      <c r="R951">
        <v>14</v>
      </c>
      <c r="S951" s="3">
        <v>49000</v>
      </c>
      <c r="T951" s="3">
        <f>SUMIF(A:A,Table1[[#This Row],[Customer ID]],S:S)</f>
        <v>440000</v>
      </c>
      <c r="U951" s="3" t="str" cm="1">
        <f t="array" ref="U951">_xlfn.SWITCH(TRUE,
Table1[[#This Row],[Total user revenue]]&gt;=1500000,"High-Premium",
Table1[[#This Row],[Total user revenue]]&gt;=500000,"Premium",
Table1[[#This Row],[Total user revenue]]&gt;=100000,"Standard",
"Basic")</f>
        <v>Standard</v>
      </c>
      <c r="V951" s="32">
        <f>SUMIF(A:A,Table1[[#This Row],[Customer ID]],W:W)</f>
        <v>255.72</v>
      </c>
      <c r="W951">
        <v>123.41</v>
      </c>
      <c r="X951" t="s">
        <v>24</v>
      </c>
      <c r="Y951" s="6">
        <f>COUNTIFS(Table1[MTN Device],Table1[[#This Row],[MTN Device]],Table1[Customer Churn Status],"Yes")/COUNTIF(Table1[MTN Device],Table1[[#This Row],[MTN Device]])</f>
        <v>0.3122923588039867</v>
      </c>
      <c r="Z951">
        <f>IF(Table1[[#This Row],[Customer Churn Status]]="Yes", 1, 0)</f>
        <v>1</v>
      </c>
      <c r="AA951" t="str">
        <f>IF(Table1[[#This Row],[Reasons for Churn]]= "No reason", "No Reason", "Churned")</f>
        <v>Churned</v>
      </c>
      <c r="AB951" t="s">
        <v>167</v>
      </c>
      <c r="AC951">
        <f t="shared" si="14"/>
        <v>45</v>
      </c>
    </row>
    <row r="952" spans="1:29" x14ac:dyDescent="0.25">
      <c r="A952" t="s">
        <v>1049</v>
      </c>
      <c r="B952" t="s">
        <v>1050</v>
      </c>
      <c r="C952" s="1">
        <v>45658</v>
      </c>
      <c r="D952">
        <v>41</v>
      </c>
      <c r="E952" t="str">
        <f>IF(Table1[[#This Row],[Age]]&lt;=19,"Teenager",
 IF(Table1[[#This Row],[Age]]&lt;=29,"Young Adult",
 IF(Table1[[#This Row],[Age]]&lt;=39,"Adult",
 IF(Table1[[#This Row],[Age]]&lt;=54,"Middle-Aged Adult",
 IF(Table1[[#This Row],[Age]]&lt;=64,"Pre-Retirement",
 "Senior/Retiree")))))</f>
        <v>Middle-Aged Adult</v>
      </c>
      <c r="F952" t="s">
        <v>121</v>
      </c>
      <c r="G952" t="e">
        <f>VLOOKUP(Table1[[#This Row],[State]],#REF!,2,FALSE)</f>
        <v>#REF!</v>
      </c>
      <c r="H952" t="s">
        <v>36</v>
      </c>
      <c r="I952">
        <f>COUNTIF(A:A,Table1[[#This Row],[Customer ID]])</f>
        <v>3</v>
      </c>
      <c r="J952" t="str">
        <f>IF(Table1[[#This Row],[Device Count]]&gt;1,"Multiple Devices", "Single Device")</f>
        <v>Multiple Devices</v>
      </c>
      <c r="K952" t="s">
        <v>21</v>
      </c>
      <c r="L952" s="26">
        <v>3</v>
      </c>
      <c r="M952" t="s">
        <v>50</v>
      </c>
      <c r="N952">
        <v>51</v>
      </c>
      <c r="O95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52" t="s">
        <v>115</v>
      </c>
      <c r="Q952" s="2">
        <v>25000</v>
      </c>
      <c r="R952">
        <v>15</v>
      </c>
      <c r="S952" s="3">
        <v>375000</v>
      </c>
      <c r="T952" s="3">
        <f>SUMIF(A:A,Table1[[#This Row],[Customer ID]],S:S)</f>
        <v>440000</v>
      </c>
      <c r="U952" s="3" t="str" cm="1">
        <f t="array" ref="U952">_xlfn.SWITCH(TRUE,
Table1[[#This Row],[Total user revenue]]&gt;=1500000,"High-Premium",
Table1[[#This Row],[Total user revenue]]&gt;=500000,"Premium",
Table1[[#This Row],[Total user revenue]]&gt;=100000,"Standard",
"Basic")</f>
        <v>Standard</v>
      </c>
      <c r="V952" s="32">
        <f>SUMIF(A:A,Table1[[#This Row],[Customer ID]],W:W)</f>
        <v>255.72</v>
      </c>
      <c r="W952">
        <v>32.869999999999997</v>
      </c>
      <c r="X952" t="s">
        <v>24</v>
      </c>
      <c r="Y952" s="6">
        <f>COUNTIFS(Table1[MTN Device],Table1[[#This Row],[MTN Device]],Table1[Customer Churn Status],"Yes")/COUNTIF(Table1[MTN Device],Table1[[#This Row],[MTN Device]])</f>
        <v>0.27947598253275108</v>
      </c>
      <c r="Z952">
        <f>IF(Table1[[#This Row],[Customer Churn Status]]="Yes", 1, 0)</f>
        <v>1</v>
      </c>
      <c r="AA952" t="str">
        <f>IF(Table1[[#This Row],[Reasons for Churn]]= "No reason", "No Reason", "Churned")</f>
        <v>Churned</v>
      </c>
      <c r="AB952" t="s">
        <v>167</v>
      </c>
      <c r="AC952">
        <f t="shared" si="14"/>
        <v>45</v>
      </c>
    </row>
    <row r="953" spans="1:29" x14ac:dyDescent="0.25">
      <c r="A953" t="s">
        <v>1049</v>
      </c>
      <c r="B953" t="s">
        <v>1050</v>
      </c>
      <c r="C953" s="1">
        <v>45658</v>
      </c>
      <c r="D953">
        <v>41</v>
      </c>
      <c r="E953" t="str">
        <f>IF(Table1[[#This Row],[Age]]&lt;=19,"Teenager",
 IF(Table1[[#This Row],[Age]]&lt;=29,"Young Adult",
 IF(Table1[[#This Row],[Age]]&lt;=39,"Adult",
 IF(Table1[[#This Row],[Age]]&lt;=54,"Middle-Aged Adult",
 IF(Table1[[#This Row],[Age]]&lt;=64,"Pre-Retirement",
 "Senior/Retiree")))))</f>
        <v>Middle-Aged Adult</v>
      </c>
      <c r="F953" t="s">
        <v>121</v>
      </c>
      <c r="G953" t="e">
        <f>VLOOKUP(Table1[[#This Row],[State]],#REF!,2,FALSE)</f>
        <v>#REF!</v>
      </c>
      <c r="H953" t="s">
        <v>20</v>
      </c>
      <c r="I953">
        <f>COUNTIF(A:A,Table1[[#This Row],[Customer ID]])</f>
        <v>3</v>
      </c>
      <c r="J953" t="str">
        <f>IF(Table1[[#This Row],[Device Count]]&gt;1,"Multiple Devices", "Single Device")</f>
        <v>Multiple Devices</v>
      </c>
      <c r="K953" t="s">
        <v>21</v>
      </c>
      <c r="L953" s="26">
        <v>3</v>
      </c>
      <c r="M953" t="s">
        <v>50</v>
      </c>
      <c r="N953">
        <v>51</v>
      </c>
      <c r="O95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53" t="s">
        <v>58</v>
      </c>
      <c r="Q953" s="2">
        <v>16000</v>
      </c>
      <c r="R953">
        <v>1</v>
      </c>
      <c r="S953" s="3">
        <v>16000</v>
      </c>
      <c r="T953" s="3">
        <f>SUMIF(A:A,Table1[[#This Row],[Customer ID]],S:S)</f>
        <v>440000</v>
      </c>
      <c r="U953" s="3" t="str" cm="1">
        <f t="array" ref="U953">_xlfn.SWITCH(TRUE,
Table1[[#This Row],[Total user revenue]]&gt;=1500000,"High-Premium",
Table1[[#This Row],[Total user revenue]]&gt;=500000,"Premium",
Table1[[#This Row],[Total user revenue]]&gt;=100000,"Standard",
"Basic")</f>
        <v>Standard</v>
      </c>
      <c r="V953" s="32">
        <f>SUMIF(A:A,Table1[[#This Row],[Customer ID]],W:W)</f>
        <v>255.72</v>
      </c>
      <c r="W953">
        <v>99.44</v>
      </c>
      <c r="X953" t="s">
        <v>24</v>
      </c>
      <c r="Y953" s="6">
        <f>COUNTIFS(Table1[MTN Device],Table1[[#This Row],[MTN Device]],Table1[Customer Churn Status],"Yes")/COUNTIF(Table1[MTN Device],Table1[[#This Row],[MTN Device]])</f>
        <v>0.30092592592592593</v>
      </c>
      <c r="Z953">
        <f>IF(Table1[[#This Row],[Customer Churn Status]]="Yes", 1, 0)</f>
        <v>1</v>
      </c>
      <c r="AA953" t="str">
        <f>IF(Table1[[#This Row],[Reasons for Churn]]= "No reason", "No Reason", "Churned")</f>
        <v>Churned</v>
      </c>
      <c r="AB953" t="s">
        <v>167</v>
      </c>
      <c r="AC953">
        <f t="shared" si="14"/>
        <v>45</v>
      </c>
    </row>
    <row r="954" spans="1:29" x14ac:dyDescent="0.25">
      <c r="A954" t="s">
        <v>1051</v>
      </c>
      <c r="B954" t="s">
        <v>1052</v>
      </c>
      <c r="C954" s="1">
        <v>45658</v>
      </c>
      <c r="D954">
        <v>45</v>
      </c>
      <c r="E954" t="str">
        <f>IF(Table1[[#This Row],[Age]]&lt;=19,"Teenager",
 IF(Table1[[#This Row],[Age]]&lt;=29,"Young Adult",
 IF(Table1[[#This Row],[Age]]&lt;=39,"Adult",
 IF(Table1[[#This Row],[Age]]&lt;=54,"Middle-Aged Adult",
 IF(Table1[[#This Row],[Age]]&lt;=64,"Pre-Retirement",
 "Senior/Retiree")))))</f>
        <v>Middle-Aged Adult</v>
      </c>
      <c r="F954" t="s">
        <v>35</v>
      </c>
      <c r="G954" t="e">
        <f>VLOOKUP(Table1[[#This Row],[State]],#REF!,2,FALSE)</f>
        <v>#REF!</v>
      </c>
      <c r="H954" t="s">
        <v>20</v>
      </c>
      <c r="I954">
        <f>COUNTIF(A:A,Table1[[#This Row],[Customer ID]])</f>
        <v>2</v>
      </c>
      <c r="J954" t="str">
        <f>IF(Table1[[#This Row],[Device Count]]&gt;1,"Multiple Devices", "Single Device")</f>
        <v>Multiple Devices</v>
      </c>
      <c r="K954" t="s">
        <v>21</v>
      </c>
      <c r="L954" s="26">
        <v>3</v>
      </c>
      <c r="M954" t="s">
        <v>50</v>
      </c>
      <c r="N954">
        <v>16</v>
      </c>
      <c r="O95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54" t="s">
        <v>46</v>
      </c>
      <c r="Q954" s="2">
        <v>4500</v>
      </c>
      <c r="R954">
        <v>1</v>
      </c>
      <c r="S954" s="3">
        <v>4500</v>
      </c>
      <c r="T954" s="3">
        <f>SUMIF(A:A,Table1[[#This Row],[Customer ID]],S:S)</f>
        <v>46500</v>
      </c>
      <c r="U954" s="3" t="str" cm="1">
        <f t="array" ref="U954">_xlfn.SWITCH(TRUE,
Table1[[#This Row],[Total user revenue]]&gt;=1500000,"High-Premium",
Table1[[#This Row],[Total user revenue]]&gt;=500000,"Premium",
Table1[[#This Row],[Total user revenue]]&gt;=100000,"Standard",
"Basic")</f>
        <v>Basic</v>
      </c>
      <c r="V954" s="32">
        <f>SUMIF(A:A,Table1[[#This Row],[Customer ID]],W:W)</f>
        <v>167.77</v>
      </c>
      <c r="W954">
        <v>165.3</v>
      </c>
      <c r="X954" t="s">
        <v>39</v>
      </c>
      <c r="Y954" s="6">
        <f>COUNTIFS(Table1[MTN Device],Table1[[#This Row],[MTN Device]],Table1[Customer Churn Status],"Yes")/COUNTIF(Table1[MTN Device],Table1[[#This Row],[MTN Device]])</f>
        <v>0.30092592592592593</v>
      </c>
      <c r="Z954">
        <f>IF(Table1[[#This Row],[Customer Churn Status]]="Yes", 1, 0)</f>
        <v>0</v>
      </c>
      <c r="AA954" t="str">
        <f>IF(Table1[[#This Row],[Reasons for Churn]]= "No reason", "No Reason", "Churned")</f>
        <v>No Reason</v>
      </c>
      <c r="AB954" t="s">
        <v>1083</v>
      </c>
      <c r="AC954">
        <f t="shared" si="14"/>
        <v>45</v>
      </c>
    </row>
    <row r="955" spans="1:29" x14ac:dyDescent="0.25">
      <c r="A955" t="s">
        <v>1051</v>
      </c>
      <c r="B955" t="s">
        <v>1052</v>
      </c>
      <c r="C955" s="1">
        <v>45658</v>
      </c>
      <c r="D955">
        <v>45</v>
      </c>
      <c r="E955" t="str">
        <f>IF(Table1[[#This Row],[Age]]&lt;=19,"Teenager",
 IF(Table1[[#This Row],[Age]]&lt;=29,"Young Adult",
 IF(Table1[[#This Row],[Age]]&lt;=39,"Adult",
 IF(Table1[[#This Row],[Age]]&lt;=54,"Middle-Aged Adult",
 IF(Table1[[#This Row],[Age]]&lt;=64,"Pre-Retirement",
 "Senior/Retiree")))))</f>
        <v>Middle-Aged Adult</v>
      </c>
      <c r="F955" t="s">
        <v>35</v>
      </c>
      <c r="G955" t="e">
        <f>VLOOKUP(Table1[[#This Row],[State]],#REF!,2,FALSE)</f>
        <v>#REF!</v>
      </c>
      <c r="H955" t="s">
        <v>29</v>
      </c>
      <c r="I955">
        <f>COUNTIF(A:A,Table1[[#This Row],[Customer ID]])</f>
        <v>2</v>
      </c>
      <c r="J955" t="str">
        <f>IF(Table1[[#This Row],[Device Count]]&gt;1,"Multiple Devices", "Single Device")</f>
        <v>Multiple Devices</v>
      </c>
      <c r="K955" t="s">
        <v>21</v>
      </c>
      <c r="L955" s="26">
        <v>3</v>
      </c>
      <c r="M955" t="s">
        <v>50</v>
      </c>
      <c r="N955">
        <v>16</v>
      </c>
      <c r="O95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55" t="s">
        <v>56</v>
      </c>
      <c r="Q955" s="2">
        <v>3500</v>
      </c>
      <c r="R955">
        <v>12</v>
      </c>
      <c r="S955" s="3">
        <v>42000</v>
      </c>
      <c r="T955" s="3">
        <f>SUMIF(A:A,Table1[[#This Row],[Customer ID]],S:S)</f>
        <v>46500</v>
      </c>
      <c r="U955" s="3" t="str" cm="1">
        <f t="array" ref="U955">_xlfn.SWITCH(TRUE,
Table1[[#This Row],[Total user revenue]]&gt;=1500000,"High-Premium",
Table1[[#This Row],[Total user revenue]]&gt;=500000,"Premium",
Table1[[#This Row],[Total user revenue]]&gt;=100000,"Standard",
"Basic")</f>
        <v>Basic</v>
      </c>
      <c r="V955" s="32">
        <f>SUMIF(A:A,Table1[[#This Row],[Customer ID]],W:W)</f>
        <v>167.77</v>
      </c>
      <c r="W955">
        <v>2.4700000000000002</v>
      </c>
      <c r="X955" t="s">
        <v>39</v>
      </c>
      <c r="Y955" s="6">
        <f>COUNTIFS(Table1[MTN Device],Table1[[#This Row],[MTN Device]],Table1[Customer Churn Status],"Yes")/COUNTIF(Table1[MTN Device],Table1[[#This Row],[MTN Device]])</f>
        <v>0.3122923588039867</v>
      </c>
      <c r="Z955">
        <f>IF(Table1[[#This Row],[Customer Churn Status]]="Yes", 1, 0)</f>
        <v>0</v>
      </c>
      <c r="AA955" t="str">
        <f>IF(Table1[[#This Row],[Reasons for Churn]]= "No reason", "No Reason", "Churned")</f>
        <v>No Reason</v>
      </c>
      <c r="AB955" t="s">
        <v>1083</v>
      </c>
      <c r="AC955">
        <f t="shared" si="14"/>
        <v>45</v>
      </c>
    </row>
    <row r="956" spans="1:29" x14ac:dyDescent="0.25">
      <c r="A956" t="s">
        <v>1053</v>
      </c>
      <c r="B956" t="s">
        <v>1054</v>
      </c>
      <c r="C956" s="1">
        <v>45689</v>
      </c>
      <c r="D956">
        <v>30</v>
      </c>
      <c r="E956" t="str">
        <f>IF(Table1[[#This Row],[Age]]&lt;=19,"Teenager",
 IF(Table1[[#This Row],[Age]]&lt;=29,"Young Adult",
 IF(Table1[[#This Row],[Age]]&lt;=39,"Adult",
 IF(Table1[[#This Row],[Age]]&lt;=54,"Middle-Aged Adult",
 IF(Table1[[#This Row],[Age]]&lt;=64,"Pre-Retirement",
 "Senior/Retiree")))))</f>
        <v>Adult</v>
      </c>
      <c r="F956" t="s">
        <v>54</v>
      </c>
      <c r="G956" t="e">
        <f>VLOOKUP(Table1[[#This Row],[State]],#REF!,2,FALSE)</f>
        <v>#REF!</v>
      </c>
      <c r="H956" t="s">
        <v>41</v>
      </c>
      <c r="I956">
        <f>COUNTIF(A:A,Table1[[#This Row],[Customer ID]])</f>
        <v>2</v>
      </c>
      <c r="J956" t="str">
        <f>IF(Table1[[#This Row],[Device Count]]&gt;1,"Multiple Devices", "Single Device")</f>
        <v>Multiple Devices</v>
      </c>
      <c r="K956" t="s">
        <v>30</v>
      </c>
      <c r="L956" s="26">
        <v>5</v>
      </c>
      <c r="M956" t="s">
        <v>55</v>
      </c>
      <c r="N956">
        <v>29</v>
      </c>
      <c r="O95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56" t="s">
        <v>38</v>
      </c>
      <c r="Q956" s="2">
        <v>20000</v>
      </c>
      <c r="R956">
        <v>6</v>
      </c>
      <c r="S956" s="3">
        <v>120000</v>
      </c>
      <c r="T956" s="3">
        <f>SUMIF(A:A,Table1[[#This Row],[Customer ID]],S:S)</f>
        <v>122100</v>
      </c>
      <c r="U956" s="3" t="str" cm="1">
        <f t="array" ref="U956">_xlfn.SWITCH(TRUE,
Table1[[#This Row],[Total user revenue]]&gt;=1500000,"High-Premium",
Table1[[#This Row],[Total user revenue]]&gt;=500000,"Premium",
Table1[[#This Row],[Total user revenue]]&gt;=100000,"Standard",
"Basic")</f>
        <v>Standard</v>
      </c>
      <c r="V956" s="32">
        <f>SUMIF(A:A,Table1[[#This Row],[Customer ID]],W:W)</f>
        <v>217.1</v>
      </c>
      <c r="W956">
        <v>39.97</v>
      </c>
      <c r="X956" t="s">
        <v>39</v>
      </c>
      <c r="Y956" s="6">
        <f>COUNTIFS(Table1[MTN Device],Table1[[#This Row],[MTN Device]],Table1[Customer Churn Status],"Yes")/COUNTIF(Table1[MTN Device],Table1[[#This Row],[MTN Device]])</f>
        <v>0.26754385964912281</v>
      </c>
      <c r="Z956">
        <f>IF(Table1[[#This Row],[Customer Churn Status]]="Yes", 1, 0)</f>
        <v>0</v>
      </c>
      <c r="AA956" t="str">
        <f>IF(Table1[[#This Row],[Reasons for Churn]]= "No reason", "No Reason", "Churned")</f>
        <v>No Reason</v>
      </c>
      <c r="AB956" t="s">
        <v>1083</v>
      </c>
      <c r="AC956">
        <f t="shared" si="14"/>
        <v>25</v>
      </c>
    </row>
    <row r="957" spans="1:29" x14ac:dyDescent="0.25">
      <c r="A957" t="s">
        <v>1053</v>
      </c>
      <c r="B957" t="s">
        <v>1054</v>
      </c>
      <c r="C957" s="1">
        <v>45689</v>
      </c>
      <c r="D957">
        <v>30</v>
      </c>
      <c r="E957" t="str">
        <f>IF(Table1[[#This Row],[Age]]&lt;=19,"Teenager",
 IF(Table1[[#This Row],[Age]]&lt;=29,"Young Adult",
 IF(Table1[[#This Row],[Age]]&lt;=39,"Adult",
 IF(Table1[[#This Row],[Age]]&lt;=54,"Middle-Aged Adult",
 IF(Table1[[#This Row],[Age]]&lt;=64,"Pre-Retirement",
 "Senior/Retiree")))))</f>
        <v>Adult</v>
      </c>
      <c r="F957" t="s">
        <v>54</v>
      </c>
      <c r="G957" t="e">
        <f>VLOOKUP(Table1[[#This Row],[State]],#REF!,2,FALSE)</f>
        <v>#REF!</v>
      </c>
      <c r="H957" t="s">
        <v>29</v>
      </c>
      <c r="I957">
        <f>COUNTIF(A:A,Table1[[#This Row],[Customer ID]])</f>
        <v>2</v>
      </c>
      <c r="J957" t="str">
        <f>IF(Table1[[#This Row],[Device Count]]&gt;1,"Multiple Devices", "Single Device")</f>
        <v>Multiple Devices</v>
      </c>
      <c r="K957" t="s">
        <v>30</v>
      </c>
      <c r="L957" s="26">
        <v>5</v>
      </c>
      <c r="M957" t="s">
        <v>55</v>
      </c>
      <c r="N957">
        <v>29</v>
      </c>
      <c r="O95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57" t="s">
        <v>72</v>
      </c>
      <c r="Q957" s="2">
        <v>350</v>
      </c>
      <c r="R957">
        <v>6</v>
      </c>
      <c r="S957" s="3">
        <v>2100</v>
      </c>
      <c r="T957" s="3">
        <f>SUMIF(A:A,Table1[[#This Row],[Customer ID]],S:S)</f>
        <v>122100</v>
      </c>
      <c r="U957" s="3" t="str" cm="1">
        <f t="array" ref="U957">_xlfn.SWITCH(TRUE,
Table1[[#This Row],[Total user revenue]]&gt;=1500000,"High-Premium",
Table1[[#This Row],[Total user revenue]]&gt;=500000,"Premium",
Table1[[#This Row],[Total user revenue]]&gt;=100000,"Standard",
"Basic")</f>
        <v>Standard</v>
      </c>
      <c r="V957" s="32">
        <f>SUMIF(A:A,Table1[[#This Row],[Customer ID]],W:W)</f>
        <v>217.1</v>
      </c>
      <c r="W957">
        <v>177.13</v>
      </c>
      <c r="X957" t="s">
        <v>39</v>
      </c>
      <c r="Y957" s="6">
        <f>COUNTIFS(Table1[MTN Device],Table1[[#This Row],[MTN Device]],Table1[Customer Churn Status],"Yes")/COUNTIF(Table1[MTN Device],Table1[[#This Row],[MTN Device]])</f>
        <v>0.3122923588039867</v>
      </c>
      <c r="Z957">
        <f>IF(Table1[[#This Row],[Customer Churn Status]]="Yes", 1, 0)</f>
        <v>0</v>
      </c>
      <c r="AA957" t="str">
        <f>IF(Table1[[#This Row],[Reasons for Churn]]= "No reason", "No Reason", "Churned")</f>
        <v>No Reason</v>
      </c>
      <c r="AB957" t="s">
        <v>1083</v>
      </c>
      <c r="AC957">
        <f t="shared" si="14"/>
        <v>25</v>
      </c>
    </row>
    <row r="958" spans="1:29" x14ac:dyDescent="0.25">
      <c r="A958" t="s">
        <v>1055</v>
      </c>
      <c r="B958" t="s">
        <v>1056</v>
      </c>
      <c r="C958" s="1">
        <v>45689</v>
      </c>
      <c r="D958">
        <v>47</v>
      </c>
      <c r="E958" t="str">
        <f>IF(Table1[[#This Row],[Age]]&lt;=19,"Teenager",
 IF(Table1[[#This Row],[Age]]&lt;=29,"Young Adult",
 IF(Table1[[#This Row],[Age]]&lt;=39,"Adult",
 IF(Table1[[#This Row],[Age]]&lt;=54,"Middle-Aged Adult",
 IF(Table1[[#This Row],[Age]]&lt;=64,"Pre-Retirement",
 "Senior/Retiree")))))</f>
        <v>Middle-Aged Adult</v>
      </c>
      <c r="F958" t="s">
        <v>131</v>
      </c>
      <c r="G958" t="e">
        <f>VLOOKUP(Table1[[#This Row],[State]],#REF!,2,FALSE)</f>
        <v>#REF!</v>
      </c>
      <c r="H958" t="s">
        <v>20</v>
      </c>
      <c r="I958">
        <f>COUNTIF(A:A,Table1[[#This Row],[Customer ID]])</f>
        <v>1</v>
      </c>
      <c r="J958" t="str">
        <f>IF(Table1[[#This Row],[Device Count]]&gt;1,"Multiple Devices", "Single Device")</f>
        <v>Single Device</v>
      </c>
      <c r="K958" t="s">
        <v>21</v>
      </c>
      <c r="L958" s="26">
        <v>3</v>
      </c>
      <c r="M958" t="s">
        <v>50</v>
      </c>
      <c r="N958">
        <v>2</v>
      </c>
      <c r="O95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New User</v>
      </c>
      <c r="P958" t="s">
        <v>23</v>
      </c>
      <c r="Q958" s="2">
        <v>35000</v>
      </c>
      <c r="R958">
        <v>4</v>
      </c>
      <c r="S958" s="3">
        <v>140000</v>
      </c>
      <c r="T958" s="3">
        <f>SUMIF(A:A,Table1[[#This Row],[Customer ID]],S:S)</f>
        <v>140000</v>
      </c>
      <c r="U958" s="3" t="str" cm="1">
        <f t="array" ref="U958">_xlfn.SWITCH(TRUE,
Table1[[#This Row],[Total user revenue]]&gt;=1500000,"High-Premium",
Table1[[#This Row],[Total user revenue]]&gt;=500000,"Premium",
Table1[[#This Row],[Total user revenue]]&gt;=100000,"Standard",
"Basic")</f>
        <v>Standard</v>
      </c>
      <c r="V958" s="32">
        <f>SUMIF(A:A,Table1[[#This Row],[Customer ID]],W:W)</f>
        <v>131.15</v>
      </c>
      <c r="W958">
        <v>131.15</v>
      </c>
      <c r="X958" t="s">
        <v>39</v>
      </c>
      <c r="Y958" s="6">
        <f>COUNTIFS(Table1[MTN Device],Table1[[#This Row],[MTN Device]],Table1[Customer Churn Status],"Yes")/COUNTIF(Table1[MTN Device],Table1[[#This Row],[MTN Device]])</f>
        <v>0.30092592592592593</v>
      </c>
      <c r="Z958">
        <f>IF(Table1[[#This Row],[Customer Churn Status]]="Yes", 1, 0)</f>
        <v>0</v>
      </c>
      <c r="AA958" t="str">
        <f>IF(Table1[[#This Row],[Reasons for Churn]]= "No reason", "No Reason", "Churned")</f>
        <v>No Reason</v>
      </c>
      <c r="AB958" t="s">
        <v>1083</v>
      </c>
      <c r="AC958">
        <f t="shared" si="14"/>
        <v>55</v>
      </c>
    </row>
    <row r="959" spans="1:29" x14ac:dyDescent="0.25">
      <c r="A959" t="s">
        <v>1057</v>
      </c>
      <c r="B959" t="s">
        <v>1058</v>
      </c>
      <c r="C959" s="1">
        <v>45717</v>
      </c>
      <c r="D959">
        <v>42</v>
      </c>
      <c r="E959" t="str">
        <f>IF(Table1[[#This Row],[Age]]&lt;=19,"Teenager",
 IF(Table1[[#This Row],[Age]]&lt;=29,"Young Adult",
 IF(Table1[[#This Row],[Age]]&lt;=39,"Adult",
 IF(Table1[[#This Row],[Age]]&lt;=54,"Middle-Aged Adult",
 IF(Table1[[#This Row],[Age]]&lt;=64,"Pre-Retirement",
 "Senior/Retiree")))))</f>
        <v>Middle-Aged Adult</v>
      </c>
      <c r="F959" t="s">
        <v>149</v>
      </c>
      <c r="G959" t="e">
        <f>VLOOKUP(Table1[[#This Row],[State]],#REF!,2,FALSE)</f>
        <v>#REF!</v>
      </c>
      <c r="H959" t="s">
        <v>29</v>
      </c>
      <c r="I959">
        <f>COUNTIF(A:A,Table1[[#This Row],[Customer ID]])</f>
        <v>3</v>
      </c>
      <c r="J959" t="str">
        <f>IF(Table1[[#This Row],[Device Count]]&gt;1,"Multiple Devices", "Single Device")</f>
        <v>Multiple Devices</v>
      </c>
      <c r="K959" t="s">
        <v>30</v>
      </c>
      <c r="L959" s="26">
        <v>3</v>
      </c>
      <c r="M959" t="s">
        <v>50</v>
      </c>
      <c r="N959">
        <v>16</v>
      </c>
      <c r="O95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59" t="s">
        <v>83</v>
      </c>
      <c r="Q959" s="2">
        <v>1000</v>
      </c>
      <c r="R959">
        <v>5</v>
      </c>
      <c r="S959" s="3">
        <v>5000</v>
      </c>
      <c r="T959" s="3">
        <f>SUMIF(A:A,Table1[[#This Row],[Customer ID]],S:S)</f>
        <v>613500</v>
      </c>
      <c r="U959" s="3" t="str" cm="1">
        <f t="array" ref="U959">_xlfn.SWITCH(TRUE,
Table1[[#This Row],[Total user revenue]]&gt;=1500000,"High-Premium",
Table1[[#This Row],[Total user revenue]]&gt;=500000,"Premium",
Table1[[#This Row],[Total user revenue]]&gt;=100000,"Standard",
"Basic")</f>
        <v>Premium</v>
      </c>
      <c r="V959" s="32">
        <f>SUMIF(A:A,Table1[[#This Row],[Customer ID]],W:W)</f>
        <v>131.97999999999999</v>
      </c>
      <c r="W959">
        <v>29.31</v>
      </c>
      <c r="X959" t="s">
        <v>39</v>
      </c>
      <c r="Y959" s="6">
        <f>COUNTIFS(Table1[MTN Device],Table1[[#This Row],[MTN Device]],Table1[Customer Churn Status],"Yes")/COUNTIF(Table1[MTN Device],Table1[[#This Row],[MTN Device]])</f>
        <v>0.3122923588039867</v>
      </c>
      <c r="Z959">
        <f>IF(Table1[[#This Row],[Customer Churn Status]]="Yes", 1, 0)</f>
        <v>0</v>
      </c>
      <c r="AA959" t="str">
        <f>IF(Table1[[#This Row],[Reasons for Churn]]= "No reason", "No Reason", "Churned")</f>
        <v>No Reason</v>
      </c>
      <c r="AB959" t="s">
        <v>1083</v>
      </c>
      <c r="AC959">
        <f t="shared" si="14"/>
        <v>40</v>
      </c>
    </row>
    <row r="960" spans="1:29" x14ac:dyDescent="0.25">
      <c r="A960" t="s">
        <v>1057</v>
      </c>
      <c r="B960" t="s">
        <v>1058</v>
      </c>
      <c r="C960" s="1">
        <v>45717</v>
      </c>
      <c r="D960">
        <v>42</v>
      </c>
      <c r="E960" t="str">
        <f>IF(Table1[[#This Row],[Age]]&lt;=19,"Teenager",
 IF(Table1[[#This Row],[Age]]&lt;=29,"Young Adult",
 IF(Table1[[#This Row],[Age]]&lt;=39,"Adult",
 IF(Table1[[#This Row],[Age]]&lt;=54,"Middle-Aged Adult",
 IF(Table1[[#This Row],[Age]]&lt;=64,"Pre-Retirement",
 "Senior/Retiree")))))</f>
        <v>Middle-Aged Adult</v>
      </c>
      <c r="F960" t="s">
        <v>149</v>
      </c>
      <c r="G960" t="e">
        <f>VLOOKUP(Table1[[#This Row],[State]],#REF!,2,FALSE)</f>
        <v>#REF!</v>
      </c>
      <c r="H960" t="s">
        <v>36</v>
      </c>
      <c r="I960">
        <f>COUNTIF(A:A,Table1[[#This Row],[Customer ID]])</f>
        <v>3</v>
      </c>
      <c r="J960" t="str">
        <f>IF(Table1[[#This Row],[Device Count]]&gt;1,"Multiple Devices", "Single Device")</f>
        <v>Multiple Devices</v>
      </c>
      <c r="K960" t="s">
        <v>30</v>
      </c>
      <c r="L960" s="26">
        <v>3</v>
      </c>
      <c r="M960" t="s">
        <v>50</v>
      </c>
      <c r="N960">
        <v>16</v>
      </c>
      <c r="O96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60" t="s">
        <v>71</v>
      </c>
      <c r="Q960" s="2">
        <v>14500</v>
      </c>
      <c r="R960">
        <v>13</v>
      </c>
      <c r="S960" s="3">
        <v>188500</v>
      </c>
      <c r="T960" s="3">
        <f>SUMIF(A:A,Table1[[#This Row],[Customer ID]],S:S)</f>
        <v>613500</v>
      </c>
      <c r="U960" s="3" t="str" cm="1">
        <f t="array" ref="U960">_xlfn.SWITCH(TRUE,
Table1[[#This Row],[Total user revenue]]&gt;=1500000,"High-Premium",
Table1[[#This Row],[Total user revenue]]&gt;=500000,"Premium",
Table1[[#This Row],[Total user revenue]]&gt;=100000,"Standard",
"Basic")</f>
        <v>Premium</v>
      </c>
      <c r="V960" s="32">
        <f>SUMIF(A:A,Table1[[#This Row],[Customer ID]],W:W)</f>
        <v>131.97999999999999</v>
      </c>
      <c r="W960">
        <v>38.74</v>
      </c>
      <c r="X960" t="s">
        <v>39</v>
      </c>
      <c r="Y960" s="6">
        <f>COUNTIFS(Table1[MTN Device],Table1[[#This Row],[MTN Device]],Table1[Customer Churn Status],"Yes")/COUNTIF(Table1[MTN Device],Table1[[#This Row],[MTN Device]])</f>
        <v>0.27947598253275108</v>
      </c>
      <c r="Z960">
        <f>IF(Table1[[#This Row],[Customer Churn Status]]="Yes", 1, 0)</f>
        <v>0</v>
      </c>
      <c r="AA960" t="str">
        <f>IF(Table1[[#This Row],[Reasons for Churn]]= "No reason", "No Reason", "Churned")</f>
        <v>No Reason</v>
      </c>
      <c r="AB960" t="s">
        <v>1083</v>
      </c>
      <c r="AC960">
        <f t="shared" si="14"/>
        <v>40</v>
      </c>
    </row>
    <row r="961" spans="1:29" x14ac:dyDescent="0.25">
      <c r="A961" t="s">
        <v>1057</v>
      </c>
      <c r="B961" t="s">
        <v>1058</v>
      </c>
      <c r="C961" s="1">
        <v>45717</v>
      </c>
      <c r="D961">
        <v>42</v>
      </c>
      <c r="E961" t="str">
        <f>IF(Table1[[#This Row],[Age]]&lt;=19,"Teenager",
 IF(Table1[[#This Row],[Age]]&lt;=29,"Young Adult",
 IF(Table1[[#This Row],[Age]]&lt;=39,"Adult",
 IF(Table1[[#This Row],[Age]]&lt;=54,"Middle-Aged Adult",
 IF(Table1[[#This Row],[Age]]&lt;=64,"Pre-Retirement",
 "Senior/Retiree")))))</f>
        <v>Middle-Aged Adult</v>
      </c>
      <c r="F961" t="s">
        <v>149</v>
      </c>
      <c r="G961" t="e">
        <f>VLOOKUP(Table1[[#This Row],[State]],#REF!,2,FALSE)</f>
        <v>#REF!</v>
      </c>
      <c r="H961" t="s">
        <v>41</v>
      </c>
      <c r="I961">
        <f>COUNTIF(A:A,Table1[[#This Row],[Customer ID]])</f>
        <v>3</v>
      </c>
      <c r="J961" t="str">
        <f>IF(Table1[[#This Row],[Device Count]]&gt;1,"Multiple Devices", "Single Device")</f>
        <v>Multiple Devices</v>
      </c>
      <c r="K961" t="s">
        <v>30</v>
      </c>
      <c r="L961" s="26">
        <v>3</v>
      </c>
      <c r="M961" t="s">
        <v>50</v>
      </c>
      <c r="N961">
        <v>16</v>
      </c>
      <c r="O96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61" t="s">
        <v>65</v>
      </c>
      <c r="Q961" s="2">
        <v>30000</v>
      </c>
      <c r="R961">
        <v>14</v>
      </c>
      <c r="S961" s="3">
        <v>420000</v>
      </c>
      <c r="T961" s="3">
        <f>SUMIF(A:A,Table1[[#This Row],[Customer ID]],S:S)</f>
        <v>613500</v>
      </c>
      <c r="U961" s="3" t="str" cm="1">
        <f t="array" ref="U961">_xlfn.SWITCH(TRUE,
Table1[[#This Row],[Total user revenue]]&gt;=1500000,"High-Premium",
Table1[[#This Row],[Total user revenue]]&gt;=500000,"Premium",
Table1[[#This Row],[Total user revenue]]&gt;=100000,"Standard",
"Basic")</f>
        <v>Premium</v>
      </c>
      <c r="V961" s="32">
        <f>SUMIF(A:A,Table1[[#This Row],[Customer ID]],W:W)</f>
        <v>131.97999999999999</v>
      </c>
      <c r="W961">
        <v>63.93</v>
      </c>
      <c r="X961" t="s">
        <v>39</v>
      </c>
      <c r="Y961" s="6">
        <f>COUNTIFS(Table1[MTN Device],Table1[[#This Row],[MTN Device]],Table1[Customer Churn Status],"Yes")/COUNTIF(Table1[MTN Device],Table1[[#This Row],[MTN Device]])</f>
        <v>0.26754385964912281</v>
      </c>
      <c r="Z961">
        <f>IF(Table1[[#This Row],[Customer Churn Status]]="Yes", 1, 0)</f>
        <v>0</v>
      </c>
      <c r="AA961" t="str">
        <f>IF(Table1[[#This Row],[Reasons for Churn]]= "No reason", "No Reason", "Churned")</f>
        <v>No Reason</v>
      </c>
      <c r="AB961" t="s">
        <v>1083</v>
      </c>
      <c r="AC961">
        <f t="shared" si="14"/>
        <v>40</v>
      </c>
    </row>
    <row r="962" spans="1:29" x14ac:dyDescent="0.25">
      <c r="A962" t="s">
        <v>1059</v>
      </c>
      <c r="B962" t="s">
        <v>1060</v>
      </c>
      <c r="C962" s="1">
        <v>45689</v>
      </c>
      <c r="D962">
        <v>21</v>
      </c>
      <c r="E962" t="str">
        <f>IF(Table1[[#This Row],[Age]]&lt;=19,"Teenager",
 IF(Table1[[#This Row],[Age]]&lt;=29,"Young Adult",
 IF(Table1[[#This Row],[Age]]&lt;=39,"Adult",
 IF(Table1[[#This Row],[Age]]&lt;=54,"Middle-Aged Adult",
 IF(Table1[[#This Row],[Age]]&lt;=64,"Pre-Retirement",
 "Senior/Retiree")))))</f>
        <v>Young Adult</v>
      </c>
      <c r="F962" t="s">
        <v>121</v>
      </c>
      <c r="G962" t="e">
        <f>VLOOKUP(Table1[[#This Row],[State]],#REF!,2,FALSE)</f>
        <v>#REF!</v>
      </c>
      <c r="H962" t="s">
        <v>20</v>
      </c>
      <c r="I962">
        <f>COUNTIF(A:A,Table1[[#This Row],[Customer ID]])</f>
        <v>2</v>
      </c>
      <c r="J962" t="str">
        <f>IF(Table1[[#This Row],[Device Count]]&gt;1,"Multiple Devices", "Single Device")</f>
        <v>Multiple Devices</v>
      </c>
      <c r="K962" t="s">
        <v>30</v>
      </c>
      <c r="L962" s="26">
        <v>3</v>
      </c>
      <c r="M962" t="s">
        <v>50</v>
      </c>
      <c r="N962">
        <v>51</v>
      </c>
      <c r="O96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62" t="s">
        <v>23</v>
      </c>
      <c r="Q962" s="2">
        <v>35000</v>
      </c>
      <c r="R962">
        <v>3</v>
      </c>
      <c r="S962" s="3">
        <v>105000</v>
      </c>
      <c r="T962" s="3">
        <f>SUMIF(A:A,Table1[[#This Row],[Customer ID]],S:S)</f>
        <v>3105000</v>
      </c>
      <c r="U962" s="3" t="str" cm="1">
        <f t="array" ref="U962">_xlfn.SWITCH(TRUE,
Table1[[#This Row],[Total user revenue]]&gt;=1500000,"High-Premium",
Table1[[#This Row],[Total user revenue]]&gt;=500000,"Premium",
Table1[[#This Row],[Total user revenue]]&gt;=100000,"Standard",
"Basic")</f>
        <v>High-Premium</v>
      </c>
      <c r="V962" s="32">
        <f>SUMIF(A:A,Table1[[#This Row],[Customer ID]],W:W)</f>
        <v>200.54000000000002</v>
      </c>
      <c r="W962">
        <v>42.24</v>
      </c>
      <c r="X962" t="s">
        <v>24</v>
      </c>
      <c r="Y962" s="6">
        <f>COUNTIFS(Table1[MTN Device],Table1[[#This Row],[MTN Device]],Table1[Customer Churn Status],"Yes")/COUNTIF(Table1[MTN Device],Table1[[#This Row],[MTN Device]])</f>
        <v>0.30092592592592593</v>
      </c>
      <c r="Z962">
        <f>IF(Table1[[#This Row],[Customer Churn Status]]="Yes", 1, 0)</f>
        <v>1</v>
      </c>
      <c r="AA962" t="str">
        <f>IF(Table1[[#This Row],[Reasons for Churn]]= "No reason", "No Reason", "Churned")</f>
        <v>Churned</v>
      </c>
      <c r="AB962" t="s">
        <v>284</v>
      </c>
      <c r="AC962">
        <f t="shared" ref="AC962:AC975" si="15">IF(L962=1,50,IF(L962=2,40,IF(L962=3,20,IF(L962=4,10,IF(L962=5,5,0)))))
+ IF(N962&lt;=3,30,IF(N962&lt;=12,20,IF(N962&lt;=24,10,5)))
+ IF(I962&gt;=3,10,5)
+ IF(V962&gt;150,10,0)</f>
        <v>40</v>
      </c>
    </row>
    <row r="963" spans="1:29" x14ac:dyDescent="0.25">
      <c r="A963" t="s">
        <v>1059</v>
      </c>
      <c r="B963" t="s">
        <v>1060</v>
      </c>
      <c r="C963" s="1">
        <v>45689</v>
      </c>
      <c r="D963">
        <v>21</v>
      </c>
      <c r="E963" t="str">
        <f>IF(Table1[[#This Row],[Age]]&lt;=19,"Teenager",
 IF(Table1[[#This Row],[Age]]&lt;=29,"Young Adult",
 IF(Table1[[#This Row],[Age]]&lt;=39,"Adult",
 IF(Table1[[#This Row],[Age]]&lt;=54,"Middle-Aged Adult",
 IF(Table1[[#This Row],[Age]]&lt;=64,"Pre-Retirement",
 "Senior/Retiree")))))</f>
        <v>Young Adult</v>
      </c>
      <c r="F963" t="s">
        <v>121</v>
      </c>
      <c r="G963" t="e">
        <f>VLOOKUP(Table1[[#This Row],[State]],#REF!,2,FALSE)</f>
        <v>#REF!</v>
      </c>
      <c r="H963" t="s">
        <v>36</v>
      </c>
      <c r="I963">
        <f>COUNTIF(A:A,Table1[[#This Row],[Customer ID]])</f>
        <v>2</v>
      </c>
      <c r="J963" t="str">
        <f>IF(Table1[[#This Row],[Device Count]]&gt;1,"Multiple Devices", "Single Device")</f>
        <v>Multiple Devices</v>
      </c>
      <c r="K963" t="s">
        <v>30</v>
      </c>
      <c r="L963" s="26">
        <v>3</v>
      </c>
      <c r="M963" t="s">
        <v>50</v>
      </c>
      <c r="N963">
        <v>51</v>
      </c>
      <c r="O96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63" t="s">
        <v>57</v>
      </c>
      <c r="Q963" s="2">
        <v>150000</v>
      </c>
      <c r="R963">
        <v>20</v>
      </c>
      <c r="S963" s="3">
        <v>3000000</v>
      </c>
      <c r="T963" s="3">
        <f>SUMIF(A:A,Table1[[#This Row],[Customer ID]],S:S)</f>
        <v>3105000</v>
      </c>
      <c r="U963" s="3" t="str" cm="1">
        <f t="array" ref="U963">_xlfn.SWITCH(TRUE,
Table1[[#This Row],[Total user revenue]]&gt;=1500000,"High-Premium",
Table1[[#This Row],[Total user revenue]]&gt;=500000,"Premium",
Table1[[#This Row],[Total user revenue]]&gt;=100000,"Standard",
"Basic")</f>
        <v>High-Premium</v>
      </c>
      <c r="V963" s="32">
        <f>SUMIF(A:A,Table1[[#This Row],[Customer ID]],W:W)</f>
        <v>200.54000000000002</v>
      </c>
      <c r="W963">
        <v>158.30000000000001</v>
      </c>
      <c r="X963" t="s">
        <v>24</v>
      </c>
      <c r="Y963" s="6">
        <f>COUNTIFS(Table1[MTN Device],Table1[[#This Row],[MTN Device]],Table1[Customer Churn Status],"Yes")/COUNTIF(Table1[MTN Device],Table1[[#This Row],[MTN Device]])</f>
        <v>0.27947598253275108</v>
      </c>
      <c r="Z963">
        <f>IF(Table1[[#This Row],[Customer Churn Status]]="Yes", 1, 0)</f>
        <v>1</v>
      </c>
      <c r="AA963" t="str">
        <f>IF(Table1[[#This Row],[Reasons for Churn]]= "No reason", "No Reason", "Churned")</f>
        <v>Churned</v>
      </c>
      <c r="AB963" t="s">
        <v>284</v>
      </c>
      <c r="AC963">
        <f t="shared" si="15"/>
        <v>40</v>
      </c>
    </row>
    <row r="964" spans="1:29" x14ac:dyDescent="0.25">
      <c r="A964" t="s">
        <v>1061</v>
      </c>
      <c r="B964" t="s">
        <v>1062</v>
      </c>
      <c r="C964" s="1">
        <v>45717</v>
      </c>
      <c r="D964">
        <v>37</v>
      </c>
      <c r="E964" t="str">
        <f>IF(Table1[[#This Row],[Age]]&lt;=19,"Teenager",
 IF(Table1[[#This Row],[Age]]&lt;=29,"Young Adult",
 IF(Table1[[#This Row],[Age]]&lt;=39,"Adult",
 IF(Table1[[#This Row],[Age]]&lt;=54,"Middle-Aged Adult",
 IF(Table1[[#This Row],[Age]]&lt;=64,"Pre-Retirement",
 "Senior/Retiree")))))</f>
        <v>Adult</v>
      </c>
      <c r="F964" t="s">
        <v>189</v>
      </c>
      <c r="G964" t="e">
        <f>VLOOKUP(Table1[[#This Row],[State]],#REF!,2,FALSE)</f>
        <v>#REF!</v>
      </c>
      <c r="H964" t="s">
        <v>36</v>
      </c>
      <c r="I964">
        <f>COUNTIF(A:A,Table1[[#This Row],[Customer ID]])</f>
        <v>1</v>
      </c>
      <c r="J964" t="str">
        <f>IF(Table1[[#This Row],[Device Count]]&gt;1,"Multiple Devices", "Single Device")</f>
        <v>Single Device</v>
      </c>
      <c r="K964" t="s">
        <v>30</v>
      </c>
      <c r="L964" s="26">
        <v>4</v>
      </c>
      <c r="M964" t="s">
        <v>114</v>
      </c>
      <c r="N964">
        <v>49</v>
      </c>
      <c r="O96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64" t="s">
        <v>115</v>
      </c>
      <c r="Q964" s="2">
        <v>25000</v>
      </c>
      <c r="R964">
        <v>16</v>
      </c>
      <c r="S964" s="3">
        <v>400000</v>
      </c>
      <c r="T964" s="3">
        <f>SUMIF(A:A,Table1[[#This Row],[Customer ID]],S:S)</f>
        <v>400000</v>
      </c>
      <c r="U964" s="3" t="str" cm="1">
        <f t="array" ref="U964">_xlfn.SWITCH(TRUE,
Table1[[#This Row],[Total user revenue]]&gt;=1500000,"High-Premium",
Table1[[#This Row],[Total user revenue]]&gt;=500000,"Premium",
Table1[[#This Row],[Total user revenue]]&gt;=100000,"Standard",
"Basic")</f>
        <v>Standard</v>
      </c>
      <c r="V964" s="32">
        <f>SUMIF(A:A,Table1[[#This Row],[Customer ID]],W:W)</f>
        <v>105.33</v>
      </c>
      <c r="W964">
        <v>105.33</v>
      </c>
      <c r="X964" t="s">
        <v>39</v>
      </c>
      <c r="Y964" s="6">
        <f>COUNTIFS(Table1[MTN Device],Table1[[#This Row],[MTN Device]],Table1[Customer Churn Status],"Yes")/COUNTIF(Table1[MTN Device],Table1[[#This Row],[MTN Device]])</f>
        <v>0.27947598253275108</v>
      </c>
      <c r="Z964">
        <f>IF(Table1[[#This Row],[Customer Churn Status]]="Yes", 1, 0)</f>
        <v>0</v>
      </c>
      <c r="AA964" t="str">
        <f>IF(Table1[[#This Row],[Reasons for Churn]]= "No reason", "No Reason", "Churned")</f>
        <v>No Reason</v>
      </c>
      <c r="AB964" t="s">
        <v>1083</v>
      </c>
      <c r="AC964">
        <f t="shared" si="15"/>
        <v>20</v>
      </c>
    </row>
    <row r="965" spans="1:29" x14ac:dyDescent="0.25">
      <c r="A965" t="s">
        <v>1063</v>
      </c>
      <c r="B965" t="s">
        <v>1064</v>
      </c>
      <c r="C965" s="1">
        <v>45658</v>
      </c>
      <c r="D965">
        <v>76</v>
      </c>
      <c r="E965" t="str">
        <f>IF(Table1[[#This Row],[Age]]&lt;=19,"Teenager",
 IF(Table1[[#This Row],[Age]]&lt;=29,"Young Adult",
 IF(Table1[[#This Row],[Age]]&lt;=39,"Adult",
 IF(Table1[[#This Row],[Age]]&lt;=54,"Middle-Aged Adult",
 IF(Table1[[#This Row],[Age]]&lt;=64,"Pre-Retirement",
 "Senior/Retiree")))))</f>
        <v>Senior/Retiree</v>
      </c>
      <c r="F965" t="s">
        <v>192</v>
      </c>
      <c r="G965" t="e">
        <f>VLOOKUP(Table1[[#This Row],[State]],#REF!,2,FALSE)</f>
        <v>#REF!</v>
      </c>
      <c r="H965" t="s">
        <v>20</v>
      </c>
      <c r="I965">
        <f>COUNTIF(A:A,Table1[[#This Row],[Customer ID]])</f>
        <v>2</v>
      </c>
      <c r="J965" t="str">
        <f>IF(Table1[[#This Row],[Device Count]]&gt;1,"Multiple Devices", "Single Device")</f>
        <v>Multiple Devices</v>
      </c>
      <c r="K965" t="s">
        <v>30</v>
      </c>
      <c r="L965" s="26">
        <v>2</v>
      </c>
      <c r="M965" t="s">
        <v>22</v>
      </c>
      <c r="N965">
        <v>41</v>
      </c>
      <c r="O96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65" t="s">
        <v>46</v>
      </c>
      <c r="Q965" s="2">
        <v>4500</v>
      </c>
      <c r="R965">
        <v>13</v>
      </c>
      <c r="S965" s="3">
        <v>58500</v>
      </c>
      <c r="T965" s="3">
        <f>SUMIF(A:A,Table1[[#This Row],[Customer ID]],S:S)</f>
        <v>65700</v>
      </c>
      <c r="U965" s="3" t="str" cm="1">
        <f t="array" ref="U965">_xlfn.SWITCH(TRUE,
Table1[[#This Row],[Total user revenue]]&gt;=1500000,"High-Premium",
Table1[[#This Row],[Total user revenue]]&gt;=500000,"Premium",
Table1[[#This Row],[Total user revenue]]&gt;=100000,"Standard",
"Basic")</f>
        <v>Basic</v>
      </c>
      <c r="V965" s="32">
        <f>SUMIF(A:A,Table1[[#This Row],[Customer ID]],W:W)</f>
        <v>248.68</v>
      </c>
      <c r="W965">
        <v>61.55</v>
      </c>
      <c r="X965" t="s">
        <v>24</v>
      </c>
      <c r="Y965" s="6">
        <f>COUNTIFS(Table1[MTN Device],Table1[[#This Row],[MTN Device]],Table1[Customer Churn Status],"Yes")/COUNTIF(Table1[MTN Device],Table1[[#This Row],[MTN Device]])</f>
        <v>0.30092592592592593</v>
      </c>
      <c r="Z965">
        <f>IF(Table1[[#This Row],[Customer Churn Status]]="Yes", 1, 0)</f>
        <v>1</v>
      </c>
      <c r="AA965" t="str">
        <f>IF(Table1[[#This Row],[Reasons for Churn]]= "No reason", "No Reason", "Churned")</f>
        <v>Churned</v>
      </c>
      <c r="AB965" t="s">
        <v>265</v>
      </c>
      <c r="AC965">
        <f t="shared" si="15"/>
        <v>60</v>
      </c>
    </row>
    <row r="966" spans="1:29" x14ac:dyDescent="0.25">
      <c r="A966" t="s">
        <v>1063</v>
      </c>
      <c r="B966" t="s">
        <v>1064</v>
      </c>
      <c r="C966" s="1">
        <v>45658</v>
      </c>
      <c r="D966">
        <v>76</v>
      </c>
      <c r="E966" t="str">
        <f>IF(Table1[[#This Row],[Age]]&lt;=19,"Teenager",
 IF(Table1[[#This Row],[Age]]&lt;=29,"Young Adult",
 IF(Table1[[#This Row],[Age]]&lt;=39,"Adult",
 IF(Table1[[#This Row],[Age]]&lt;=54,"Middle-Aged Adult",
 IF(Table1[[#This Row],[Age]]&lt;=64,"Pre-Retirement",
 "Senior/Retiree")))))</f>
        <v>Senior/Retiree</v>
      </c>
      <c r="F966" t="s">
        <v>192</v>
      </c>
      <c r="G966" t="e">
        <f>VLOOKUP(Table1[[#This Row],[State]],#REF!,2,FALSE)</f>
        <v>#REF!</v>
      </c>
      <c r="H966" t="s">
        <v>29</v>
      </c>
      <c r="I966">
        <f>COUNTIF(A:A,Table1[[#This Row],[Customer ID]])</f>
        <v>2</v>
      </c>
      <c r="J966" t="str">
        <f>IF(Table1[[#This Row],[Device Count]]&gt;1,"Multiple Devices", "Single Device")</f>
        <v>Multiple Devices</v>
      </c>
      <c r="K966" t="s">
        <v>30</v>
      </c>
      <c r="L966" s="26">
        <v>2</v>
      </c>
      <c r="M966" t="s">
        <v>22</v>
      </c>
      <c r="N966">
        <v>41</v>
      </c>
      <c r="O966"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66" t="s">
        <v>164</v>
      </c>
      <c r="Q966" s="2">
        <v>600</v>
      </c>
      <c r="R966">
        <v>12</v>
      </c>
      <c r="S966" s="3">
        <v>7200</v>
      </c>
      <c r="T966" s="3">
        <f>SUMIF(A:A,Table1[[#This Row],[Customer ID]],S:S)</f>
        <v>65700</v>
      </c>
      <c r="U966" s="3" t="str" cm="1">
        <f t="array" ref="U966">_xlfn.SWITCH(TRUE,
Table1[[#This Row],[Total user revenue]]&gt;=1500000,"High-Premium",
Table1[[#This Row],[Total user revenue]]&gt;=500000,"Premium",
Table1[[#This Row],[Total user revenue]]&gt;=100000,"Standard",
"Basic")</f>
        <v>Basic</v>
      </c>
      <c r="V966" s="32">
        <f>SUMIF(A:A,Table1[[#This Row],[Customer ID]],W:W)</f>
        <v>248.68</v>
      </c>
      <c r="W966">
        <v>187.13</v>
      </c>
      <c r="X966" t="s">
        <v>24</v>
      </c>
      <c r="Y966" s="6">
        <f>COUNTIFS(Table1[MTN Device],Table1[[#This Row],[MTN Device]],Table1[Customer Churn Status],"Yes")/COUNTIF(Table1[MTN Device],Table1[[#This Row],[MTN Device]])</f>
        <v>0.3122923588039867</v>
      </c>
      <c r="Z966">
        <f>IF(Table1[[#This Row],[Customer Churn Status]]="Yes", 1, 0)</f>
        <v>1</v>
      </c>
      <c r="AA966" t="str">
        <f>IF(Table1[[#This Row],[Reasons for Churn]]= "No reason", "No Reason", "Churned")</f>
        <v>Churned</v>
      </c>
      <c r="AB966" t="s">
        <v>265</v>
      </c>
      <c r="AC966">
        <f t="shared" si="15"/>
        <v>60</v>
      </c>
    </row>
    <row r="967" spans="1:29" x14ac:dyDescent="0.25">
      <c r="A967" t="s">
        <v>1065</v>
      </c>
      <c r="B967" t="s">
        <v>1066</v>
      </c>
      <c r="C967" s="1">
        <v>45658</v>
      </c>
      <c r="D967">
        <v>26</v>
      </c>
      <c r="E967" t="str">
        <f>IF(Table1[[#This Row],[Age]]&lt;=19,"Teenager",
 IF(Table1[[#This Row],[Age]]&lt;=29,"Young Adult",
 IF(Table1[[#This Row],[Age]]&lt;=39,"Adult",
 IF(Table1[[#This Row],[Age]]&lt;=54,"Middle-Aged Adult",
 IF(Table1[[#This Row],[Age]]&lt;=64,"Pre-Retirement",
 "Senior/Retiree")))))</f>
        <v>Young Adult</v>
      </c>
      <c r="F967" t="s">
        <v>140</v>
      </c>
      <c r="G967" t="e">
        <f>VLOOKUP(Table1[[#This Row],[State]],#REF!,2,FALSE)</f>
        <v>#REF!</v>
      </c>
      <c r="H967" t="s">
        <v>41</v>
      </c>
      <c r="I967">
        <f>COUNTIF(A:A,Table1[[#This Row],[Customer ID]])</f>
        <v>3</v>
      </c>
      <c r="J967" t="str">
        <f>IF(Table1[[#This Row],[Device Count]]&gt;1,"Multiple Devices", "Single Device")</f>
        <v>Multiple Devices</v>
      </c>
      <c r="K967" t="s">
        <v>21</v>
      </c>
      <c r="L967" s="26">
        <v>5</v>
      </c>
      <c r="M967" t="s">
        <v>55</v>
      </c>
      <c r="N967">
        <v>19</v>
      </c>
      <c r="O967"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67" t="s">
        <v>71</v>
      </c>
      <c r="Q967" s="2">
        <v>14500</v>
      </c>
      <c r="R967">
        <v>14</v>
      </c>
      <c r="S967" s="3">
        <v>203000</v>
      </c>
      <c r="T967" s="3">
        <f>SUMIF(A:A,Table1[[#This Row],[Customer ID]],S:S)</f>
        <v>788000</v>
      </c>
      <c r="U967" s="3" t="str" cm="1">
        <f t="array" ref="U967">_xlfn.SWITCH(TRUE,
Table1[[#This Row],[Total user revenue]]&gt;=1500000,"High-Premium",
Table1[[#This Row],[Total user revenue]]&gt;=500000,"Premium",
Table1[[#This Row],[Total user revenue]]&gt;=100000,"Standard",
"Basic")</f>
        <v>Premium</v>
      </c>
      <c r="V967" s="32">
        <f>SUMIF(A:A,Table1[[#This Row],[Customer ID]],W:W)</f>
        <v>219.29</v>
      </c>
      <c r="W967">
        <v>90.5</v>
      </c>
      <c r="X967" t="s">
        <v>39</v>
      </c>
      <c r="Y967" s="6">
        <f>COUNTIFS(Table1[MTN Device],Table1[[#This Row],[MTN Device]],Table1[Customer Churn Status],"Yes")/COUNTIF(Table1[MTN Device],Table1[[#This Row],[MTN Device]])</f>
        <v>0.26754385964912281</v>
      </c>
      <c r="Z967">
        <f>IF(Table1[[#This Row],[Customer Churn Status]]="Yes", 1, 0)</f>
        <v>0</v>
      </c>
      <c r="AA967" t="str">
        <f>IF(Table1[[#This Row],[Reasons for Churn]]= "No reason", "No Reason", "Churned")</f>
        <v>No Reason</v>
      </c>
      <c r="AB967" t="s">
        <v>1083</v>
      </c>
      <c r="AC967">
        <f t="shared" si="15"/>
        <v>35</v>
      </c>
    </row>
    <row r="968" spans="1:29" x14ac:dyDescent="0.25">
      <c r="A968" t="s">
        <v>1065</v>
      </c>
      <c r="B968" t="s">
        <v>1066</v>
      </c>
      <c r="C968" s="1">
        <v>45658</v>
      </c>
      <c r="D968">
        <v>26</v>
      </c>
      <c r="E968" t="str">
        <f>IF(Table1[[#This Row],[Age]]&lt;=19,"Teenager",
 IF(Table1[[#This Row],[Age]]&lt;=29,"Young Adult",
 IF(Table1[[#This Row],[Age]]&lt;=39,"Adult",
 IF(Table1[[#This Row],[Age]]&lt;=54,"Middle-Aged Adult",
 IF(Table1[[#This Row],[Age]]&lt;=64,"Pre-Retirement",
 "Senior/Retiree")))))</f>
        <v>Young Adult</v>
      </c>
      <c r="F968" t="s">
        <v>140</v>
      </c>
      <c r="G968" t="e">
        <f>VLOOKUP(Table1[[#This Row],[State]],#REF!,2,FALSE)</f>
        <v>#REF!</v>
      </c>
      <c r="H968" t="s">
        <v>20</v>
      </c>
      <c r="I968">
        <f>COUNTIF(A:A,Table1[[#This Row],[Customer ID]])</f>
        <v>3</v>
      </c>
      <c r="J968" t="str">
        <f>IF(Table1[[#This Row],[Device Count]]&gt;1,"Multiple Devices", "Single Device")</f>
        <v>Multiple Devices</v>
      </c>
      <c r="K968" t="s">
        <v>21</v>
      </c>
      <c r="L968" s="26">
        <v>5</v>
      </c>
      <c r="M968" t="s">
        <v>55</v>
      </c>
      <c r="N968">
        <v>19</v>
      </c>
      <c r="O968"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68" t="s">
        <v>23</v>
      </c>
      <c r="Q968" s="2">
        <v>35000</v>
      </c>
      <c r="R968">
        <v>16</v>
      </c>
      <c r="S968" s="3">
        <v>560000</v>
      </c>
      <c r="T968" s="3">
        <f>SUMIF(A:A,Table1[[#This Row],[Customer ID]],S:S)</f>
        <v>788000</v>
      </c>
      <c r="U968" s="3" t="str" cm="1">
        <f t="array" ref="U968">_xlfn.SWITCH(TRUE,
Table1[[#This Row],[Total user revenue]]&gt;=1500000,"High-Premium",
Table1[[#This Row],[Total user revenue]]&gt;=500000,"Premium",
Table1[[#This Row],[Total user revenue]]&gt;=100000,"Standard",
"Basic")</f>
        <v>Premium</v>
      </c>
      <c r="V968" s="32">
        <f>SUMIF(A:A,Table1[[#This Row],[Customer ID]],W:W)</f>
        <v>219.29</v>
      </c>
      <c r="W968">
        <v>73.819999999999993</v>
      </c>
      <c r="X968" t="s">
        <v>39</v>
      </c>
      <c r="Y968" s="6">
        <f>COUNTIFS(Table1[MTN Device],Table1[[#This Row],[MTN Device]],Table1[Customer Churn Status],"Yes")/COUNTIF(Table1[MTN Device],Table1[[#This Row],[MTN Device]])</f>
        <v>0.30092592592592593</v>
      </c>
      <c r="Z968">
        <f>IF(Table1[[#This Row],[Customer Churn Status]]="Yes", 1, 0)</f>
        <v>0</v>
      </c>
      <c r="AA968" t="str">
        <f>IF(Table1[[#This Row],[Reasons for Churn]]= "No reason", "No Reason", "Churned")</f>
        <v>No Reason</v>
      </c>
      <c r="AB968" t="s">
        <v>1083</v>
      </c>
      <c r="AC968">
        <f t="shared" si="15"/>
        <v>35</v>
      </c>
    </row>
    <row r="969" spans="1:29" x14ac:dyDescent="0.25">
      <c r="A969" t="s">
        <v>1065</v>
      </c>
      <c r="B969" t="s">
        <v>1066</v>
      </c>
      <c r="C969" s="1">
        <v>45658</v>
      </c>
      <c r="D969">
        <v>26</v>
      </c>
      <c r="E969" t="str">
        <f>IF(Table1[[#This Row],[Age]]&lt;=19,"Teenager",
 IF(Table1[[#This Row],[Age]]&lt;=29,"Young Adult",
 IF(Table1[[#This Row],[Age]]&lt;=39,"Adult",
 IF(Table1[[#This Row],[Age]]&lt;=54,"Middle-Aged Adult",
 IF(Table1[[#This Row],[Age]]&lt;=64,"Pre-Retirement",
 "Senior/Retiree")))))</f>
        <v>Young Adult</v>
      </c>
      <c r="F969" t="s">
        <v>140</v>
      </c>
      <c r="G969" t="e">
        <f>VLOOKUP(Table1[[#This Row],[State]],#REF!,2,FALSE)</f>
        <v>#REF!</v>
      </c>
      <c r="H969" t="s">
        <v>36</v>
      </c>
      <c r="I969">
        <f>COUNTIF(A:A,Table1[[#This Row],[Customer ID]])</f>
        <v>3</v>
      </c>
      <c r="J969" t="str">
        <f>IF(Table1[[#This Row],[Device Count]]&gt;1,"Multiple Devices", "Single Device")</f>
        <v>Multiple Devices</v>
      </c>
      <c r="K969" t="s">
        <v>21</v>
      </c>
      <c r="L969" s="26">
        <v>5</v>
      </c>
      <c r="M969" t="s">
        <v>55</v>
      </c>
      <c r="N969">
        <v>19</v>
      </c>
      <c r="O969"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69" t="s">
        <v>115</v>
      </c>
      <c r="Q969" s="2">
        <v>25000</v>
      </c>
      <c r="R969">
        <v>1</v>
      </c>
      <c r="S969" s="3">
        <v>25000</v>
      </c>
      <c r="T969" s="3">
        <f>SUMIF(A:A,Table1[[#This Row],[Customer ID]],S:S)</f>
        <v>788000</v>
      </c>
      <c r="U969" s="3" t="str" cm="1">
        <f t="array" ref="U969">_xlfn.SWITCH(TRUE,
Table1[[#This Row],[Total user revenue]]&gt;=1500000,"High-Premium",
Table1[[#This Row],[Total user revenue]]&gt;=500000,"Premium",
Table1[[#This Row],[Total user revenue]]&gt;=100000,"Standard",
"Basic")</f>
        <v>Premium</v>
      </c>
      <c r="V969" s="32">
        <f>SUMIF(A:A,Table1[[#This Row],[Customer ID]],W:W)</f>
        <v>219.29</v>
      </c>
      <c r="W969">
        <v>54.97</v>
      </c>
      <c r="X969" t="s">
        <v>39</v>
      </c>
      <c r="Y969" s="6">
        <f>COUNTIFS(Table1[MTN Device],Table1[[#This Row],[MTN Device]],Table1[Customer Churn Status],"Yes")/COUNTIF(Table1[MTN Device],Table1[[#This Row],[MTN Device]])</f>
        <v>0.27947598253275108</v>
      </c>
      <c r="Z969">
        <f>IF(Table1[[#This Row],[Customer Churn Status]]="Yes", 1, 0)</f>
        <v>0</v>
      </c>
      <c r="AA969" t="str">
        <f>IF(Table1[[#This Row],[Reasons for Churn]]= "No reason", "No Reason", "Churned")</f>
        <v>No Reason</v>
      </c>
      <c r="AB969" t="s">
        <v>1083</v>
      </c>
      <c r="AC969">
        <f t="shared" si="15"/>
        <v>35</v>
      </c>
    </row>
    <row r="970" spans="1:29" x14ac:dyDescent="0.25">
      <c r="A970" t="s">
        <v>1067</v>
      </c>
      <c r="B970" t="s">
        <v>1068</v>
      </c>
      <c r="C970" s="1">
        <v>45658</v>
      </c>
      <c r="D970">
        <v>72</v>
      </c>
      <c r="E970" t="str">
        <f>IF(Table1[[#This Row],[Age]]&lt;=19,"Teenager",
 IF(Table1[[#This Row],[Age]]&lt;=29,"Young Adult",
 IF(Table1[[#This Row],[Age]]&lt;=39,"Adult",
 IF(Table1[[#This Row],[Age]]&lt;=54,"Middle-Aged Adult",
 IF(Table1[[#This Row],[Age]]&lt;=64,"Pre-Retirement",
 "Senior/Retiree")))))</f>
        <v>Senior/Retiree</v>
      </c>
      <c r="F970" t="s">
        <v>113</v>
      </c>
      <c r="G970" t="e">
        <f>VLOOKUP(Table1[[#This Row],[State]],#REF!,2,FALSE)</f>
        <v>#REF!</v>
      </c>
      <c r="H970" t="s">
        <v>41</v>
      </c>
      <c r="I970">
        <f>COUNTIF(A:A,Table1[[#This Row],[Customer ID]])</f>
        <v>2</v>
      </c>
      <c r="J970" t="str">
        <f>IF(Table1[[#This Row],[Device Count]]&gt;1,"Multiple Devices", "Single Device")</f>
        <v>Multiple Devices</v>
      </c>
      <c r="K970" t="s">
        <v>30</v>
      </c>
      <c r="L970" s="26">
        <v>3</v>
      </c>
      <c r="M970" t="s">
        <v>50</v>
      </c>
      <c r="N970">
        <v>42</v>
      </c>
      <c r="O970"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70" t="s">
        <v>38</v>
      </c>
      <c r="Q970" s="2">
        <v>20000</v>
      </c>
      <c r="R970">
        <v>3</v>
      </c>
      <c r="S970" s="3">
        <v>60000</v>
      </c>
      <c r="T970" s="3">
        <f>SUMIF(A:A,Table1[[#This Row],[Customer ID]],S:S)</f>
        <v>123000</v>
      </c>
      <c r="U970" s="3" t="str" cm="1">
        <f t="array" ref="U970">_xlfn.SWITCH(TRUE,
Table1[[#This Row],[Total user revenue]]&gt;=1500000,"High-Premium",
Table1[[#This Row],[Total user revenue]]&gt;=500000,"Premium",
Table1[[#This Row],[Total user revenue]]&gt;=100000,"Standard",
"Basic")</f>
        <v>Standard</v>
      </c>
      <c r="V970" s="32">
        <f>SUMIF(A:A,Table1[[#This Row],[Customer ID]],W:W)</f>
        <v>28.27</v>
      </c>
      <c r="W970">
        <v>20.13</v>
      </c>
      <c r="X970" t="s">
        <v>39</v>
      </c>
      <c r="Y970" s="6">
        <f>COUNTIFS(Table1[MTN Device],Table1[[#This Row],[MTN Device]],Table1[Customer Churn Status],"Yes")/COUNTIF(Table1[MTN Device],Table1[[#This Row],[MTN Device]])</f>
        <v>0.26754385964912281</v>
      </c>
      <c r="Z970">
        <f>IF(Table1[[#This Row],[Customer Churn Status]]="Yes", 1, 0)</f>
        <v>0</v>
      </c>
      <c r="AA970" t="str">
        <f>IF(Table1[[#This Row],[Reasons for Churn]]= "No reason", "No Reason", "Churned")</f>
        <v>No Reason</v>
      </c>
      <c r="AB970" t="s">
        <v>1083</v>
      </c>
      <c r="AC970">
        <f t="shared" si="15"/>
        <v>30</v>
      </c>
    </row>
    <row r="971" spans="1:29" x14ac:dyDescent="0.25">
      <c r="A971" t="s">
        <v>1067</v>
      </c>
      <c r="B971" t="s">
        <v>1068</v>
      </c>
      <c r="C971" s="1">
        <v>45658</v>
      </c>
      <c r="D971">
        <v>72</v>
      </c>
      <c r="E971" t="str">
        <f>IF(Table1[[#This Row],[Age]]&lt;=19,"Teenager",
 IF(Table1[[#This Row],[Age]]&lt;=29,"Young Adult",
 IF(Table1[[#This Row],[Age]]&lt;=39,"Adult",
 IF(Table1[[#This Row],[Age]]&lt;=54,"Middle-Aged Adult",
 IF(Table1[[#This Row],[Age]]&lt;=64,"Pre-Retirement",
 "Senior/Retiree")))))</f>
        <v>Senior/Retiree</v>
      </c>
      <c r="F971" t="s">
        <v>113</v>
      </c>
      <c r="G971" t="e">
        <f>VLOOKUP(Table1[[#This Row],[State]],#REF!,2,FALSE)</f>
        <v>#REF!</v>
      </c>
      <c r="H971" t="s">
        <v>20</v>
      </c>
      <c r="I971">
        <f>COUNTIF(A:A,Table1[[#This Row],[Customer ID]])</f>
        <v>2</v>
      </c>
      <c r="J971" t="str">
        <f>IF(Table1[[#This Row],[Device Count]]&gt;1,"Multiple Devices", "Single Device")</f>
        <v>Multiple Devices</v>
      </c>
      <c r="K971" t="s">
        <v>30</v>
      </c>
      <c r="L971" s="26">
        <v>3</v>
      </c>
      <c r="M971" t="s">
        <v>50</v>
      </c>
      <c r="N971">
        <v>42</v>
      </c>
      <c r="O971"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Established Customer</v>
      </c>
      <c r="P971" t="s">
        <v>51</v>
      </c>
      <c r="Q971" s="2">
        <v>9000</v>
      </c>
      <c r="R971">
        <v>7</v>
      </c>
      <c r="S971" s="3">
        <v>63000</v>
      </c>
      <c r="T971" s="3">
        <f>SUMIF(A:A,Table1[[#This Row],[Customer ID]],S:S)</f>
        <v>123000</v>
      </c>
      <c r="U971" s="3" t="str" cm="1">
        <f t="array" ref="U971">_xlfn.SWITCH(TRUE,
Table1[[#This Row],[Total user revenue]]&gt;=1500000,"High-Premium",
Table1[[#This Row],[Total user revenue]]&gt;=500000,"Premium",
Table1[[#This Row],[Total user revenue]]&gt;=100000,"Standard",
"Basic")</f>
        <v>Standard</v>
      </c>
      <c r="V971" s="32">
        <f>SUMIF(A:A,Table1[[#This Row],[Customer ID]],W:W)</f>
        <v>28.27</v>
      </c>
      <c r="W971">
        <v>8.14</v>
      </c>
      <c r="X971" t="s">
        <v>39</v>
      </c>
      <c r="Y971" s="6">
        <f>COUNTIFS(Table1[MTN Device],Table1[[#This Row],[MTN Device]],Table1[Customer Churn Status],"Yes")/COUNTIF(Table1[MTN Device],Table1[[#This Row],[MTN Device]])</f>
        <v>0.30092592592592593</v>
      </c>
      <c r="Z971">
        <f>IF(Table1[[#This Row],[Customer Churn Status]]="Yes", 1, 0)</f>
        <v>0</v>
      </c>
      <c r="AA971" t="str">
        <f>IF(Table1[[#This Row],[Reasons for Churn]]= "No reason", "No Reason", "Churned")</f>
        <v>No Reason</v>
      </c>
      <c r="AB971" t="s">
        <v>1083</v>
      </c>
      <c r="AC971">
        <f t="shared" si="15"/>
        <v>30</v>
      </c>
    </row>
    <row r="972" spans="1:29" x14ac:dyDescent="0.25">
      <c r="A972" t="s">
        <v>1069</v>
      </c>
      <c r="B972" t="s">
        <v>1070</v>
      </c>
      <c r="C972" s="1">
        <v>45717</v>
      </c>
      <c r="D972">
        <v>41</v>
      </c>
      <c r="E972" t="str">
        <f>IF(Table1[[#This Row],[Age]]&lt;=19,"Teenager",
 IF(Table1[[#This Row],[Age]]&lt;=29,"Young Adult",
 IF(Table1[[#This Row],[Age]]&lt;=39,"Adult",
 IF(Table1[[#This Row],[Age]]&lt;=54,"Middle-Aged Adult",
 IF(Table1[[#This Row],[Age]]&lt;=64,"Pre-Retirement",
 "Senior/Retiree")))))</f>
        <v>Middle-Aged Adult</v>
      </c>
      <c r="F972" t="s">
        <v>157</v>
      </c>
      <c r="G972" t="e">
        <f>VLOOKUP(Table1[[#This Row],[State]],#REF!,2,FALSE)</f>
        <v>#REF!</v>
      </c>
      <c r="H972" t="s">
        <v>36</v>
      </c>
      <c r="I972">
        <f>COUNTIF(A:A,Table1[[#This Row],[Customer ID]])</f>
        <v>1</v>
      </c>
      <c r="J972" t="str">
        <f>IF(Table1[[#This Row],[Device Count]]&gt;1,"Multiple Devices", "Single Device")</f>
        <v>Single Device</v>
      </c>
      <c r="K972" t="s">
        <v>30</v>
      </c>
      <c r="L972" s="26">
        <v>2</v>
      </c>
      <c r="M972" t="s">
        <v>22</v>
      </c>
      <c r="N972">
        <v>20</v>
      </c>
      <c r="O972"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Regular User</v>
      </c>
      <c r="P972" t="s">
        <v>42</v>
      </c>
      <c r="Q972" s="2">
        <v>9000</v>
      </c>
      <c r="R972">
        <v>10</v>
      </c>
      <c r="S972" s="3">
        <v>90000</v>
      </c>
      <c r="T972" s="3">
        <f>SUMIF(A:A,Table1[[#This Row],[Customer ID]],S:S)</f>
        <v>90000</v>
      </c>
      <c r="U972" s="3" t="str" cm="1">
        <f t="array" ref="U972">_xlfn.SWITCH(TRUE,
Table1[[#This Row],[Total user revenue]]&gt;=1500000,"High-Premium",
Table1[[#This Row],[Total user revenue]]&gt;=500000,"Premium",
Table1[[#This Row],[Total user revenue]]&gt;=100000,"Standard",
"Basic")</f>
        <v>Basic</v>
      </c>
      <c r="V972" s="32">
        <f>SUMIF(A:A,Table1[[#This Row],[Customer ID]],W:W)</f>
        <v>154.13</v>
      </c>
      <c r="W972">
        <v>154.13</v>
      </c>
      <c r="X972" t="s">
        <v>39</v>
      </c>
      <c r="Y972" s="6">
        <f>COUNTIFS(Table1[MTN Device],Table1[[#This Row],[MTN Device]],Table1[Customer Churn Status],"Yes")/COUNTIF(Table1[MTN Device],Table1[[#This Row],[MTN Device]])</f>
        <v>0.27947598253275108</v>
      </c>
      <c r="Z972">
        <f>IF(Table1[[#This Row],[Customer Churn Status]]="Yes", 1, 0)</f>
        <v>0</v>
      </c>
      <c r="AA972" t="str">
        <f>IF(Table1[[#This Row],[Reasons for Churn]]= "No reason", "No Reason", "Churned")</f>
        <v>No Reason</v>
      </c>
      <c r="AB972" t="s">
        <v>1083</v>
      </c>
      <c r="AC972">
        <f t="shared" si="15"/>
        <v>65</v>
      </c>
    </row>
    <row r="973" spans="1:29" x14ac:dyDescent="0.25">
      <c r="A973" t="s">
        <v>1071</v>
      </c>
      <c r="B973" t="s">
        <v>1072</v>
      </c>
      <c r="C973" s="1">
        <v>45689</v>
      </c>
      <c r="D973">
        <v>67</v>
      </c>
      <c r="E973" t="str">
        <f>IF(Table1[[#This Row],[Age]]&lt;=19,"Teenager",
 IF(Table1[[#This Row],[Age]]&lt;=29,"Young Adult",
 IF(Table1[[#This Row],[Age]]&lt;=39,"Adult",
 IF(Table1[[#This Row],[Age]]&lt;=54,"Middle-Aged Adult",
 IF(Table1[[#This Row],[Age]]&lt;=64,"Pre-Retirement",
 "Senior/Retiree")))))</f>
        <v>Senior/Retiree</v>
      </c>
      <c r="F973" t="s">
        <v>82</v>
      </c>
      <c r="G973" t="e">
        <f>VLOOKUP(Table1[[#This Row],[State]],#REF!,2,FALSE)</f>
        <v>#REF!</v>
      </c>
      <c r="H973" t="s">
        <v>20</v>
      </c>
      <c r="I973">
        <f>COUNTIF(A:A,Table1[[#This Row],[Customer ID]])</f>
        <v>3</v>
      </c>
      <c r="J973" t="str">
        <f>IF(Table1[[#This Row],[Device Count]]&gt;1,"Multiple Devices", "Single Device")</f>
        <v>Multiple Devices</v>
      </c>
      <c r="K973" t="s">
        <v>21</v>
      </c>
      <c r="L973" s="26">
        <v>4</v>
      </c>
      <c r="M973" t="s">
        <v>114</v>
      </c>
      <c r="N973">
        <v>31</v>
      </c>
      <c r="O973"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73" t="s">
        <v>23</v>
      </c>
      <c r="Q973" s="2">
        <v>35000</v>
      </c>
      <c r="R973">
        <v>15</v>
      </c>
      <c r="S973" s="3">
        <v>525000</v>
      </c>
      <c r="T973" s="3">
        <f>SUMIF(A:A,Table1[[#This Row],[Customer ID]],S:S)</f>
        <v>843500</v>
      </c>
      <c r="U973" s="3" t="str" cm="1">
        <f t="array" ref="U973">_xlfn.SWITCH(TRUE,
Table1[[#This Row],[Total user revenue]]&gt;=1500000,"High-Premium",
Table1[[#This Row],[Total user revenue]]&gt;=500000,"Premium",
Table1[[#This Row],[Total user revenue]]&gt;=100000,"Standard",
"Basic")</f>
        <v>Premium</v>
      </c>
      <c r="V973" s="32">
        <f>SUMIF(A:A,Table1[[#This Row],[Customer ID]],W:W)</f>
        <v>389.17</v>
      </c>
      <c r="W973">
        <v>144.63999999999999</v>
      </c>
      <c r="X973" t="s">
        <v>24</v>
      </c>
      <c r="Y973" s="6">
        <f>COUNTIFS(Table1[MTN Device],Table1[[#This Row],[MTN Device]],Table1[Customer Churn Status],"Yes")/COUNTIF(Table1[MTN Device],Table1[[#This Row],[MTN Device]])</f>
        <v>0.30092592592592593</v>
      </c>
      <c r="Z973">
        <f>IF(Table1[[#This Row],[Customer Churn Status]]="Yes", 1, 0)</f>
        <v>1</v>
      </c>
      <c r="AA973" t="str">
        <f>IF(Table1[[#This Row],[Reasons for Churn]]= "No reason", "No Reason", "Churned")</f>
        <v>Churned</v>
      </c>
      <c r="AB973" t="s">
        <v>284</v>
      </c>
      <c r="AC973">
        <f t="shared" si="15"/>
        <v>35</v>
      </c>
    </row>
    <row r="974" spans="1:29" x14ac:dyDescent="0.25">
      <c r="A974" t="s">
        <v>1071</v>
      </c>
      <c r="B974" t="s">
        <v>1072</v>
      </c>
      <c r="C974" s="1">
        <v>45689</v>
      </c>
      <c r="D974">
        <v>67</v>
      </c>
      <c r="E974" t="str">
        <f>IF(Table1[[#This Row],[Age]]&lt;=19,"Teenager",
 IF(Table1[[#This Row],[Age]]&lt;=29,"Young Adult",
 IF(Table1[[#This Row],[Age]]&lt;=39,"Adult",
 IF(Table1[[#This Row],[Age]]&lt;=54,"Middle-Aged Adult",
 IF(Table1[[#This Row],[Age]]&lt;=64,"Pre-Retirement",
 "Senior/Retiree")))))</f>
        <v>Senior/Retiree</v>
      </c>
      <c r="F974" t="s">
        <v>82</v>
      </c>
      <c r="G974" t="e">
        <f>VLOOKUP(Table1[[#This Row],[State]],#REF!,2,FALSE)</f>
        <v>#REF!</v>
      </c>
      <c r="H974" t="s">
        <v>29</v>
      </c>
      <c r="I974">
        <f>COUNTIF(A:A,Table1[[#This Row],[Customer ID]])</f>
        <v>3</v>
      </c>
      <c r="J974" t="str">
        <f>IF(Table1[[#This Row],[Device Count]]&gt;1,"Multiple Devices", "Single Device")</f>
        <v>Multiple Devices</v>
      </c>
      <c r="K974" t="s">
        <v>21</v>
      </c>
      <c r="L974" s="26">
        <v>4</v>
      </c>
      <c r="M974" t="s">
        <v>114</v>
      </c>
      <c r="N974">
        <v>31</v>
      </c>
      <c r="O974"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74" t="s">
        <v>56</v>
      </c>
      <c r="Q974" s="2">
        <v>3500</v>
      </c>
      <c r="R974">
        <v>11</v>
      </c>
      <c r="S974" s="3">
        <v>38500</v>
      </c>
      <c r="T974" s="3">
        <f>SUMIF(A:A,Table1[[#This Row],[Customer ID]],S:S)</f>
        <v>843500</v>
      </c>
      <c r="U974" s="3" t="str" cm="1">
        <f t="array" ref="U974">_xlfn.SWITCH(TRUE,
Table1[[#This Row],[Total user revenue]]&gt;=1500000,"High-Premium",
Table1[[#This Row],[Total user revenue]]&gt;=500000,"Premium",
Table1[[#This Row],[Total user revenue]]&gt;=100000,"Standard",
"Basic")</f>
        <v>Premium</v>
      </c>
      <c r="V974" s="32">
        <f>SUMIF(A:A,Table1[[#This Row],[Customer ID]],W:W)</f>
        <v>389.17</v>
      </c>
      <c r="W974">
        <v>158.49</v>
      </c>
      <c r="X974" t="s">
        <v>24</v>
      </c>
      <c r="Y974" s="6">
        <f>COUNTIFS(Table1[MTN Device],Table1[[#This Row],[MTN Device]],Table1[Customer Churn Status],"Yes")/COUNTIF(Table1[MTN Device],Table1[[#This Row],[MTN Device]])</f>
        <v>0.3122923588039867</v>
      </c>
      <c r="Z974">
        <f>IF(Table1[[#This Row],[Customer Churn Status]]="Yes", 1, 0)</f>
        <v>1</v>
      </c>
      <c r="AA974" t="str">
        <f>IF(Table1[[#This Row],[Reasons for Churn]]= "No reason", "No Reason", "Churned")</f>
        <v>Churned</v>
      </c>
      <c r="AB974" t="s">
        <v>284</v>
      </c>
      <c r="AC974">
        <f t="shared" si="15"/>
        <v>35</v>
      </c>
    </row>
    <row r="975" spans="1:29" x14ac:dyDescent="0.25">
      <c r="A975" t="s">
        <v>1071</v>
      </c>
      <c r="B975" t="s">
        <v>1072</v>
      </c>
      <c r="C975" s="1">
        <v>45689</v>
      </c>
      <c r="D975">
        <v>67</v>
      </c>
      <c r="E975" t="str">
        <f>IF(Table1[[#This Row],[Age]]&lt;=19,"Teenager",
 IF(Table1[[#This Row],[Age]]&lt;=29,"Young Adult",
 IF(Table1[[#This Row],[Age]]&lt;=39,"Adult",
 IF(Table1[[#This Row],[Age]]&lt;=54,"Middle-Aged Adult",
 IF(Table1[[#This Row],[Age]]&lt;=64,"Pre-Retirement",
 "Senior/Retiree")))))</f>
        <v>Senior/Retiree</v>
      </c>
      <c r="F975" t="s">
        <v>82</v>
      </c>
      <c r="G975" t="e">
        <f>VLOOKUP(Table1[[#This Row],[State]],#REF!,2,FALSE)</f>
        <v>#REF!</v>
      </c>
      <c r="H975" t="s">
        <v>41</v>
      </c>
      <c r="I975">
        <f>COUNTIF(A:A,Table1[[#This Row],[Customer ID]])</f>
        <v>3</v>
      </c>
      <c r="J975" t="str">
        <f>IF(Table1[[#This Row],[Device Count]]&gt;1,"Multiple Devices", "Single Device")</f>
        <v>Multiple Devices</v>
      </c>
      <c r="K975" t="s">
        <v>21</v>
      </c>
      <c r="L975" s="26">
        <v>4</v>
      </c>
      <c r="M975" t="s">
        <v>114</v>
      </c>
      <c r="N975">
        <v>31</v>
      </c>
      <c r="O975" t="str">
        <f>IF(Table1[[#This Row],[Customer Tenure in months]]&lt;=6,"New User",
   IF(Table1[[#This Row],[Customer Tenure in months]]&lt;=12,"Emerging User",
   IF(Table1[[#This Row],[Customer Tenure in months]]&lt;=24,"Regular User",
   IF(Table1[[#This Row],[Customer Tenure in months]]&lt;=36,"Loyal User",
   IF(Table1[[#This Row],[Customer Tenure in months]]&lt;=60,"Established Customer",
   "Long-Term Partner")))))</f>
        <v>Loyal User</v>
      </c>
      <c r="P975" t="s">
        <v>38</v>
      </c>
      <c r="Q975" s="2">
        <v>20000</v>
      </c>
      <c r="R975">
        <v>14</v>
      </c>
      <c r="S975" s="3">
        <v>280000</v>
      </c>
      <c r="T975" s="3">
        <f>SUMIF(A:A,Table1[[#This Row],[Customer ID]],S:S)</f>
        <v>843500</v>
      </c>
      <c r="U975" s="3" t="str" cm="1">
        <f t="array" ref="U975">_xlfn.SWITCH(TRUE,
Table1[[#This Row],[Total user revenue]]&gt;=1500000,"High-Premium",
Table1[[#This Row],[Total user revenue]]&gt;=500000,"Premium",
Table1[[#This Row],[Total user revenue]]&gt;=100000,"Standard",
"Basic")</f>
        <v>Premium</v>
      </c>
      <c r="V975" s="32">
        <f>SUMIF(A:A,Table1[[#This Row],[Customer ID]],W:W)</f>
        <v>389.17</v>
      </c>
      <c r="W975">
        <v>86.04</v>
      </c>
      <c r="X975" t="s">
        <v>24</v>
      </c>
      <c r="Y975" s="6">
        <f>COUNTIFS(Table1[MTN Device],Table1[[#This Row],[MTN Device]],Table1[Customer Churn Status],"Yes")/COUNTIF(Table1[MTN Device],Table1[[#This Row],[MTN Device]])</f>
        <v>0.26754385964912281</v>
      </c>
      <c r="Z975">
        <f>IF(Table1[[#This Row],[Customer Churn Status]]="Yes", 1, 0)</f>
        <v>1</v>
      </c>
      <c r="AA975" t="str">
        <f>IF(Table1[[#This Row],[Reasons for Churn]]= "No reason", "No Reason", "Churned")</f>
        <v>Churned</v>
      </c>
      <c r="AB975" t="s">
        <v>284</v>
      </c>
      <c r="AC975">
        <f t="shared" si="15"/>
        <v>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1D576-2236-4B2C-82CB-BAEA667759D7}">
  <dimension ref="A1:AC497"/>
  <sheetViews>
    <sheetView zoomScale="81" workbookViewId="0">
      <selection activeCell="U31" sqref="U31"/>
    </sheetView>
  </sheetViews>
  <sheetFormatPr defaultRowHeight="15" x14ac:dyDescent="0.25"/>
  <cols>
    <col min="1" max="1" width="15.140625" bestFit="1" customWidth="1"/>
    <col min="2" max="2" width="21.140625" bestFit="1" customWidth="1"/>
    <col min="3" max="3" width="19.140625" style="4" bestFit="1" customWidth="1"/>
    <col min="4" max="4" width="7.42578125" bestFit="1" customWidth="1"/>
    <col min="5" max="5" width="17.28515625" bestFit="1" customWidth="1"/>
    <col min="6" max="6" width="11.140625" bestFit="1" customWidth="1"/>
    <col min="7" max="7" width="8.28515625" bestFit="1" customWidth="1"/>
    <col min="8" max="8" width="20" bestFit="1" customWidth="1"/>
    <col min="9" max="10" width="15.7109375" bestFit="1" customWidth="1"/>
    <col min="11" max="11" width="10.42578125" bestFit="1" customWidth="1"/>
    <col min="12" max="12" width="19.140625" style="26" bestFit="1" customWidth="1"/>
    <col min="13" max="13" width="19.5703125" bestFit="1" customWidth="1"/>
    <col min="14" max="14" width="29" bestFit="1" customWidth="1"/>
    <col min="15" max="15" width="20.42578125" style="3" bestFit="1" customWidth="1"/>
    <col min="16" max="16" width="29.42578125" style="3" bestFit="1" customWidth="1"/>
    <col min="17" max="17" width="12.42578125" bestFit="1" customWidth="1"/>
    <col min="18" max="18" width="29.140625" style="3" bestFit="1" customWidth="1"/>
    <col min="19" max="19" width="16.28515625" style="3" bestFit="1" customWidth="1"/>
    <col min="20" max="20" width="20.28515625" bestFit="1" customWidth="1"/>
    <col min="21" max="21" width="16.140625" bestFit="1" customWidth="1"/>
    <col min="22" max="22" width="18.28515625" bestFit="1" customWidth="1"/>
    <col min="23" max="23" width="14.140625" style="6" bestFit="1" customWidth="1"/>
    <col min="24" max="24" width="24.85546875" bestFit="1" customWidth="1"/>
    <col min="25" max="25" width="19.85546875" bestFit="1" customWidth="1"/>
    <col min="26" max="26" width="13.42578125" bestFit="1" customWidth="1"/>
    <col min="27" max="27" width="14.28515625" bestFit="1" customWidth="1"/>
    <col min="28" max="28" width="28.140625" customWidth="1"/>
    <col min="29" max="29" width="14.5703125" bestFit="1" customWidth="1"/>
    <col min="30" max="30" width="12" bestFit="1" customWidth="1"/>
    <col min="31" max="31" width="28" customWidth="1"/>
  </cols>
  <sheetData>
    <row r="1" spans="1:29" x14ac:dyDescent="0.25">
      <c r="A1" t="s">
        <v>0</v>
      </c>
      <c r="B1" t="s">
        <v>1</v>
      </c>
      <c r="C1" s="4" t="s">
        <v>2</v>
      </c>
      <c r="D1" t="s">
        <v>3</v>
      </c>
      <c r="E1" t="s">
        <v>1073</v>
      </c>
      <c r="F1" t="s">
        <v>4</v>
      </c>
      <c r="G1" t="s">
        <v>1074</v>
      </c>
      <c r="H1" t="s">
        <v>5</v>
      </c>
      <c r="I1" t="s">
        <v>1075</v>
      </c>
      <c r="J1" t="s">
        <v>1076</v>
      </c>
      <c r="K1" t="s">
        <v>6</v>
      </c>
      <c r="L1" s="26" t="s">
        <v>7</v>
      </c>
      <c r="M1" t="s">
        <v>8</v>
      </c>
      <c r="N1" t="s">
        <v>9</v>
      </c>
      <c r="O1" t="s">
        <v>1077</v>
      </c>
      <c r="P1" t="s">
        <v>10</v>
      </c>
      <c r="Q1" s="3" t="s">
        <v>11</v>
      </c>
      <c r="R1" t="s">
        <v>12</v>
      </c>
      <c r="S1" s="3" t="s">
        <v>13</v>
      </c>
      <c r="T1" s="3" t="s">
        <v>1078</v>
      </c>
      <c r="U1" t="s">
        <v>1079</v>
      </c>
      <c r="V1" t="s">
        <v>1132</v>
      </c>
      <c r="W1" t="s">
        <v>14</v>
      </c>
      <c r="X1" t="s">
        <v>15</v>
      </c>
      <c r="Y1" s="6" t="s">
        <v>1080</v>
      </c>
      <c r="Z1" t="s">
        <v>1081</v>
      </c>
      <c r="AA1" t="s">
        <v>1082</v>
      </c>
      <c r="AB1" t="s">
        <v>16</v>
      </c>
      <c r="AC1" t="s">
        <v>1133</v>
      </c>
    </row>
    <row r="2" spans="1:29" x14ac:dyDescent="0.25">
      <c r="A2" t="s">
        <v>17</v>
      </c>
      <c r="B2" t="s">
        <v>18</v>
      </c>
      <c r="C2" s="4">
        <v>45658</v>
      </c>
      <c r="D2">
        <v>27</v>
      </c>
      <c r="E2" t="s">
        <v>1089</v>
      </c>
      <c r="F2" t="s">
        <v>19</v>
      </c>
      <c r="H2" t="s">
        <v>20</v>
      </c>
      <c r="I2">
        <v>1</v>
      </c>
      <c r="J2" t="s">
        <v>1092</v>
      </c>
      <c r="K2" t="s">
        <v>21</v>
      </c>
      <c r="L2" s="26">
        <v>2</v>
      </c>
      <c r="M2" t="s">
        <v>22</v>
      </c>
      <c r="N2">
        <v>2</v>
      </c>
      <c r="O2" t="s">
        <v>1096</v>
      </c>
      <c r="P2" t="s">
        <v>23</v>
      </c>
      <c r="Q2" s="3">
        <v>35000</v>
      </c>
      <c r="R2">
        <v>19</v>
      </c>
      <c r="S2" s="3">
        <v>665000</v>
      </c>
      <c r="T2" s="3">
        <v>665000</v>
      </c>
      <c r="U2" t="s">
        <v>1097</v>
      </c>
      <c r="V2">
        <v>44.48</v>
      </c>
      <c r="W2">
        <v>44.48</v>
      </c>
      <c r="X2" t="s">
        <v>24</v>
      </c>
      <c r="Y2" s="6">
        <v>0.30092592592592593</v>
      </c>
      <c r="Z2">
        <v>1</v>
      </c>
      <c r="AA2" t="s">
        <v>1130</v>
      </c>
      <c r="AB2" t="s">
        <v>25</v>
      </c>
      <c r="AC2">
        <v>75</v>
      </c>
    </row>
    <row r="3" spans="1:29" x14ac:dyDescent="0.25">
      <c r="A3" t="s">
        <v>26</v>
      </c>
      <c r="B3" t="s">
        <v>27</v>
      </c>
      <c r="C3" s="4">
        <v>45717</v>
      </c>
      <c r="D3">
        <v>16</v>
      </c>
      <c r="E3" t="s">
        <v>1099</v>
      </c>
      <c r="F3" t="s">
        <v>28</v>
      </c>
      <c r="H3" t="s">
        <v>29</v>
      </c>
      <c r="I3">
        <v>1</v>
      </c>
      <c r="J3" t="s">
        <v>1092</v>
      </c>
      <c r="K3" t="s">
        <v>30</v>
      </c>
      <c r="L3" s="26">
        <v>2</v>
      </c>
      <c r="M3" t="s">
        <v>22</v>
      </c>
      <c r="N3">
        <v>22</v>
      </c>
      <c r="O3" t="s">
        <v>1093</v>
      </c>
      <c r="P3" t="s">
        <v>31</v>
      </c>
      <c r="Q3" s="3">
        <v>5500</v>
      </c>
      <c r="R3">
        <v>12</v>
      </c>
      <c r="S3" s="3">
        <v>66000</v>
      </c>
      <c r="T3" s="3">
        <v>66000</v>
      </c>
      <c r="U3" t="s">
        <v>1100</v>
      </c>
      <c r="V3">
        <v>19.79</v>
      </c>
      <c r="W3">
        <v>19.79</v>
      </c>
      <c r="X3" t="s">
        <v>24</v>
      </c>
      <c r="Y3" s="6">
        <v>0.3122923588039867</v>
      </c>
      <c r="Z3">
        <v>1</v>
      </c>
      <c r="AA3" t="s">
        <v>1130</v>
      </c>
      <c r="AB3" t="s">
        <v>32</v>
      </c>
      <c r="AC3">
        <v>55</v>
      </c>
    </row>
    <row r="4" spans="1:29" x14ac:dyDescent="0.25">
      <c r="A4" t="s">
        <v>33</v>
      </c>
      <c r="B4" t="s">
        <v>34</v>
      </c>
      <c r="C4" s="4">
        <v>45717</v>
      </c>
      <c r="D4">
        <v>21</v>
      </c>
      <c r="E4" t="s">
        <v>1089</v>
      </c>
      <c r="F4" t="s">
        <v>35</v>
      </c>
      <c r="H4" t="s">
        <v>36</v>
      </c>
      <c r="I4">
        <v>3</v>
      </c>
      <c r="J4" t="s">
        <v>1085</v>
      </c>
      <c r="K4" t="s">
        <v>21</v>
      </c>
      <c r="L4" s="26">
        <v>1</v>
      </c>
      <c r="M4" t="s">
        <v>37</v>
      </c>
      <c r="N4">
        <v>60</v>
      </c>
      <c r="O4" t="s">
        <v>1090</v>
      </c>
      <c r="P4" t="s">
        <v>38</v>
      </c>
      <c r="Q4" s="3">
        <v>20000</v>
      </c>
      <c r="R4">
        <v>8</v>
      </c>
      <c r="S4" s="3">
        <v>160000</v>
      </c>
      <c r="T4" s="3">
        <v>299000</v>
      </c>
      <c r="U4" t="s">
        <v>1098</v>
      </c>
      <c r="V4">
        <v>283.02999999999997</v>
      </c>
      <c r="W4">
        <v>9.64</v>
      </c>
      <c r="X4" t="s">
        <v>39</v>
      </c>
      <c r="Y4" s="6">
        <v>0.27947598253275108</v>
      </c>
      <c r="Z4">
        <v>0</v>
      </c>
      <c r="AA4" t="s">
        <v>1131</v>
      </c>
      <c r="AB4" t="s">
        <v>1083</v>
      </c>
      <c r="AC4">
        <v>75</v>
      </c>
    </row>
    <row r="5" spans="1:29" x14ac:dyDescent="0.25">
      <c r="A5" t="s">
        <v>43</v>
      </c>
      <c r="B5" t="s">
        <v>44</v>
      </c>
      <c r="C5" s="4">
        <v>45717</v>
      </c>
      <c r="D5">
        <v>36</v>
      </c>
      <c r="E5" t="s">
        <v>1084</v>
      </c>
      <c r="F5" t="s">
        <v>45</v>
      </c>
      <c r="H5" t="s">
        <v>20</v>
      </c>
      <c r="I5">
        <v>1</v>
      </c>
      <c r="J5" t="s">
        <v>1092</v>
      </c>
      <c r="K5" t="s">
        <v>30</v>
      </c>
      <c r="L5" s="26">
        <v>1</v>
      </c>
      <c r="M5" t="s">
        <v>37</v>
      </c>
      <c r="N5">
        <v>14</v>
      </c>
      <c r="O5" t="s">
        <v>1093</v>
      </c>
      <c r="P5" t="s">
        <v>46</v>
      </c>
      <c r="Q5" s="3">
        <v>4500</v>
      </c>
      <c r="R5">
        <v>9</v>
      </c>
      <c r="S5" s="3">
        <v>40500</v>
      </c>
      <c r="T5" s="3">
        <v>40500</v>
      </c>
      <c r="U5" t="s">
        <v>1100</v>
      </c>
      <c r="V5">
        <v>92.72</v>
      </c>
      <c r="W5">
        <v>92.72</v>
      </c>
      <c r="X5" t="s">
        <v>39</v>
      </c>
      <c r="Y5" s="6">
        <v>0.30092592592592593</v>
      </c>
      <c r="Z5">
        <v>0</v>
      </c>
      <c r="AA5" t="s">
        <v>1131</v>
      </c>
      <c r="AB5" t="s">
        <v>1083</v>
      </c>
      <c r="AC5">
        <v>65</v>
      </c>
    </row>
    <row r="6" spans="1:29" x14ac:dyDescent="0.25">
      <c r="A6" t="s">
        <v>47</v>
      </c>
      <c r="B6" t="s">
        <v>48</v>
      </c>
      <c r="C6" s="4">
        <v>45658</v>
      </c>
      <c r="D6">
        <v>57</v>
      </c>
      <c r="E6" t="s">
        <v>1094</v>
      </c>
      <c r="F6" t="s">
        <v>49</v>
      </c>
      <c r="H6" t="s">
        <v>20</v>
      </c>
      <c r="I6">
        <v>1</v>
      </c>
      <c r="J6" t="s">
        <v>1092</v>
      </c>
      <c r="K6" t="s">
        <v>21</v>
      </c>
      <c r="L6" s="26">
        <v>3</v>
      </c>
      <c r="M6" t="s">
        <v>50</v>
      </c>
      <c r="N6">
        <v>53</v>
      </c>
      <c r="O6" t="s">
        <v>1090</v>
      </c>
      <c r="P6" t="s">
        <v>51</v>
      </c>
      <c r="Q6" s="3">
        <v>9000</v>
      </c>
      <c r="R6">
        <v>16</v>
      </c>
      <c r="S6" s="3">
        <v>144000</v>
      </c>
      <c r="T6" s="3">
        <v>144000</v>
      </c>
      <c r="U6" t="s">
        <v>1098</v>
      </c>
      <c r="V6">
        <v>42.92</v>
      </c>
      <c r="W6">
        <v>42.92</v>
      </c>
      <c r="X6" t="s">
        <v>39</v>
      </c>
      <c r="Y6" s="6">
        <v>0.30092592592592593</v>
      </c>
      <c r="Z6">
        <v>0</v>
      </c>
      <c r="AA6" t="s">
        <v>1131</v>
      </c>
      <c r="AB6" t="s">
        <v>1083</v>
      </c>
      <c r="AC6">
        <v>30</v>
      </c>
    </row>
    <row r="7" spans="1:29" x14ac:dyDescent="0.25">
      <c r="A7" t="s">
        <v>52</v>
      </c>
      <c r="B7" t="s">
        <v>53</v>
      </c>
      <c r="C7" s="4">
        <v>45689</v>
      </c>
      <c r="D7">
        <v>74</v>
      </c>
      <c r="E7" t="s">
        <v>1091</v>
      </c>
      <c r="F7" t="s">
        <v>54</v>
      </c>
      <c r="H7" t="s">
        <v>29</v>
      </c>
      <c r="I7">
        <v>3</v>
      </c>
      <c r="J7" t="s">
        <v>1085</v>
      </c>
      <c r="K7" t="s">
        <v>30</v>
      </c>
      <c r="L7" s="26">
        <v>5</v>
      </c>
      <c r="M7" t="s">
        <v>55</v>
      </c>
      <c r="N7">
        <v>9</v>
      </c>
      <c r="O7" t="s">
        <v>1095</v>
      </c>
      <c r="P7" t="s">
        <v>56</v>
      </c>
      <c r="Q7" s="3">
        <v>3500</v>
      </c>
      <c r="R7">
        <v>5</v>
      </c>
      <c r="S7" s="3">
        <v>17500</v>
      </c>
      <c r="T7" s="3">
        <v>413500</v>
      </c>
      <c r="U7" t="s">
        <v>1098</v>
      </c>
      <c r="V7">
        <v>93.88</v>
      </c>
      <c r="W7">
        <v>44.25</v>
      </c>
      <c r="X7" t="s">
        <v>39</v>
      </c>
      <c r="Y7" s="6">
        <v>0.3122923588039867</v>
      </c>
      <c r="Z7">
        <v>0</v>
      </c>
      <c r="AA7" t="s">
        <v>1131</v>
      </c>
      <c r="AB7" t="s">
        <v>1083</v>
      </c>
      <c r="AC7">
        <v>35</v>
      </c>
    </row>
    <row r="8" spans="1:29" x14ac:dyDescent="0.25">
      <c r="A8" t="s">
        <v>59</v>
      </c>
      <c r="B8" t="s">
        <v>60</v>
      </c>
      <c r="C8" s="4">
        <v>45717</v>
      </c>
      <c r="D8">
        <v>24</v>
      </c>
      <c r="E8" t="s">
        <v>1089</v>
      </c>
      <c r="F8" t="s">
        <v>61</v>
      </c>
      <c r="H8" t="s">
        <v>41</v>
      </c>
      <c r="I8">
        <v>1</v>
      </c>
      <c r="J8" t="s">
        <v>1092</v>
      </c>
      <c r="K8" t="s">
        <v>30</v>
      </c>
      <c r="L8" s="26">
        <v>5</v>
      </c>
      <c r="M8" t="s">
        <v>55</v>
      </c>
      <c r="N8">
        <v>39</v>
      </c>
      <c r="O8" t="s">
        <v>1090</v>
      </c>
      <c r="P8" t="s">
        <v>62</v>
      </c>
      <c r="Q8" s="3">
        <v>24000</v>
      </c>
      <c r="R8">
        <v>11</v>
      </c>
      <c r="S8" s="3">
        <v>264000</v>
      </c>
      <c r="T8" s="3">
        <v>264000</v>
      </c>
      <c r="U8" t="s">
        <v>1098</v>
      </c>
      <c r="V8">
        <v>150.30000000000001</v>
      </c>
      <c r="W8">
        <v>150.30000000000001</v>
      </c>
      <c r="X8" t="s">
        <v>24</v>
      </c>
      <c r="Y8" s="6">
        <v>0.26754385964912281</v>
      </c>
      <c r="Z8">
        <v>1</v>
      </c>
      <c r="AA8" t="s">
        <v>1130</v>
      </c>
      <c r="AB8" t="s">
        <v>25</v>
      </c>
      <c r="AC8">
        <v>25</v>
      </c>
    </row>
    <row r="9" spans="1:29" x14ac:dyDescent="0.25">
      <c r="A9" t="s">
        <v>63</v>
      </c>
      <c r="B9" t="s">
        <v>64</v>
      </c>
      <c r="C9" s="4">
        <v>45658</v>
      </c>
      <c r="D9">
        <v>53</v>
      </c>
      <c r="E9" t="s">
        <v>1088</v>
      </c>
      <c r="F9" t="s">
        <v>19</v>
      </c>
      <c r="H9" t="s">
        <v>41</v>
      </c>
      <c r="I9">
        <v>1</v>
      </c>
      <c r="J9" t="s">
        <v>1092</v>
      </c>
      <c r="K9" t="s">
        <v>21</v>
      </c>
      <c r="L9" s="26">
        <v>3</v>
      </c>
      <c r="M9" t="s">
        <v>50</v>
      </c>
      <c r="N9">
        <v>30</v>
      </c>
      <c r="O9" t="s">
        <v>1086</v>
      </c>
      <c r="P9" t="s">
        <v>65</v>
      </c>
      <c r="Q9" s="3">
        <v>30000</v>
      </c>
      <c r="R9">
        <v>17</v>
      </c>
      <c r="S9" s="3">
        <v>510000</v>
      </c>
      <c r="T9" s="3">
        <v>510000</v>
      </c>
      <c r="U9" t="s">
        <v>1097</v>
      </c>
      <c r="V9">
        <v>168.41</v>
      </c>
      <c r="W9">
        <v>168.41</v>
      </c>
      <c r="X9" t="s">
        <v>39</v>
      </c>
      <c r="Y9" s="6">
        <v>0.26754385964912281</v>
      </c>
      <c r="Z9">
        <v>0</v>
      </c>
      <c r="AA9" t="s">
        <v>1131</v>
      </c>
      <c r="AB9" t="s">
        <v>1083</v>
      </c>
      <c r="AC9">
        <v>40</v>
      </c>
    </row>
    <row r="10" spans="1:29" x14ac:dyDescent="0.25">
      <c r="A10" t="s">
        <v>66</v>
      </c>
      <c r="B10" t="s">
        <v>67</v>
      </c>
      <c r="C10" s="4">
        <v>45658</v>
      </c>
      <c r="D10">
        <v>35</v>
      </c>
      <c r="E10" t="s">
        <v>1084</v>
      </c>
      <c r="F10" t="s">
        <v>45</v>
      </c>
      <c r="H10" t="s">
        <v>41</v>
      </c>
      <c r="I10">
        <v>1</v>
      </c>
      <c r="J10" t="s">
        <v>1092</v>
      </c>
      <c r="K10" t="s">
        <v>21</v>
      </c>
      <c r="L10" s="26">
        <v>5</v>
      </c>
      <c r="M10" t="s">
        <v>55</v>
      </c>
      <c r="N10">
        <v>35</v>
      </c>
      <c r="O10" t="s">
        <v>1086</v>
      </c>
      <c r="P10" t="s">
        <v>65</v>
      </c>
      <c r="Q10" s="3">
        <v>30000</v>
      </c>
      <c r="R10">
        <v>10</v>
      </c>
      <c r="S10" s="3">
        <v>300000</v>
      </c>
      <c r="T10" s="3">
        <v>300000</v>
      </c>
      <c r="U10" t="s">
        <v>1098</v>
      </c>
      <c r="V10">
        <v>175.81</v>
      </c>
      <c r="W10">
        <v>175.81</v>
      </c>
      <c r="X10" t="s">
        <v>39</v>
      </c>
      <c r="Y10" s="6">
        <v>0.26754385964912281</v>
      </c>
      <c r="Z10">
        <v>0</v>
      </c>
      <c r="AA10" t="s">
        <v>1131</v>
      </c>
      <c r="AB10" t="s">
        <v>1083</v>
      </c>
      <c r="AC10">
        <v>25</v>
      </c>
    </row>
    <row r="11" spans="1:29" x14ac:dyDescent="0.25">
      <c r="A11" t="s">
        <v>68</v>
      </c>
      <c r="B11" t="s">
        <v>69</v>
      </c>
      <c r="C11" s="4">
        <v>45717</v>
      </c>
      <c r="D11">
        <v>23</v>
      </c>
      <c r="E11" t="s">
        <v>1089</v>
      </c>
      <c r="F11" t="s">
        <v>70</v>
      </c>
      <c r="H11" t="s">
        <v>20</v>
      </c>
      <c r="I11">
        <v>3</v>
      </c>
      <c r="J11" t="s">
        <v>1085</v>
      </c>
      <c r="K11" t="s">
        <v>21</v>
      </c>
      <c r="L11" s="26">
        <v>1</v>
      </c>
      <c r="M11" t="s">
        <v>37</v>
      </c>
      <c r="N11">
        <v>6</v>
      </c>
      <c r="O11" t="s">
        <v>1096</v>
      </c>
      <c r="P11" t="s">
        <v>46</v>
      </c>
      <c r="Q11" s="3">
        <v>4500</v>
      </c>
      <c r="R11">
        <v>20</v>
      </c>
      <c r="S11" s="3">
        <v>90000</v>
      </c>
      <c r="T11" s="3">
        <v>355550</v>
      </c>
      <c r="U11" t="s">
        <v>1098</v>
      </c>
      <c r="V11">
        <v>389</v>
      </c>
      <c r="W11">
        <v>53.38</v>
      </c>
      <c r="X11" t="s">
        <v>39</v>
      </c>
      <c r="Y11" s="6">
        <v>0.30092592592592593</v>
      </c>
      <c r="Z11">
        <v>0</v>
      </c>
      <c r="AA11" t="s">
        <v>1131</v>
      </c>
      <c r="AB11" t="s">
        <v>1083</v>
      </c>
      <c r="AC11">
        <v>90</v>
      </c>
    </row>
    <row r="12" spans="1:29" x14ac:dyDescent="0.25">
      <c r="A12" t="s">
        <v>73</v>
      </c>
      <c r="B12" t="s">
        <v>74</v>
      </c>
      <c r="C12" s="4">
        <v>45689</v>
      </c>
      <c r="D12">
        <v>72</v>
      </c>
      <c r="E12" t="s">
        <v>1091</v>
      </c>
      <c r="F12" t="s">
        <v>75</v>
      </c>
      <c r="H12" t="s">
        <v>20</v>
      </c>
      <c r="I12">
        <v>3</v>
      </c>
      <c r="J12" t="s">
        <v>1085</v>
      </c>
      <c r="K12" t="s">
        <v>30</v>
      </c>
      <c r="L12" s="26">
        <v>2</v>
      </c>
      <c r="M12" t="s">
        <v>22</v>
      </c>
      <c r="N12">
        <v>8</v>
      </c>
      <c r="O12" t="s">
        <v>1095</v>
      </c>
      <c r="P12" t="s">
        <v>58</v>
      </c>
      <c r="Q12" s="3">
        <v>16000</v>
      </c>
      <c r="R12">
        <v>2</v>
      </c>
      <c r="S12" s="3">
        <v>32000</v>
      </c>
      <c r="T12" s="3">
        <v>301000</v>
      </c>
      <c r="U12" t="s">
        <v>1098</v>
      </c>
      <c r="V12">
        <v>43.25</v>
      </c>
      <c r="W12">
        <v>14.66</v>
      </c>
      <c r="X12" t="s">
        <v>24</v>
      </c>
      <c r="Y12" s="6">
        <v>0.30092592592592593</v>
      </c>
      <c r="Z12">
        <v>1</v>
      </c>
      <c r="AA12" t="s">
        <v>1130</v>
      </c>
      <c r="AB12" t="s">
        <v>76</v>
      </c>
      <c r="AC12">
        <v>70</v>
      </c>
    </row>
    <row r="13" spans="1:29" x14ac:dyDescent="0.25">
      <c r="A13" t="s">
        <v>77</v>
      </c>
      <c r="B13" t="s">
        <v>78</v>
      </c>
      <c r="C13" s="4">
        <v>45717</v>
      </c>
      <c r="D13">
        <v>78</v>
      </c>
      <c r="E13" t="s">
        <v>1091</v>
      </c>
      <c r="F13" t="s">
        <v>79</v>
      </c>
      <c r="H13" t="s">
        <v>20</v>
      </c>
      <c r="I13">
        <v>2</v>
      </c>
      <c r="J13" t="s">
        <v>1085</v>
      </c>
      <c r="K13" t="s">
        <v>21</v>
      </c>
      <c r="L13" s="26">
        <v>2</v>
      </c>
      <c r="M13" t="s">
        <v>22</v>
      </c>
      <c r="N13">
        <v>47</v>
      </c>
      <c r="O13" t="s">
        <v>1090</v>
      </c>
      <c r="P13" t="s">
        <v>58</v>
      </c>
      <c r="Q13" s="3">
        <v>16000</v>
      </c>
      <c r="R13">
        <v>12</v>
      </c>
      <c r="S13" s="3">
        <v>192000</v>
      </c>
      <c r="T13" s="3">
        <v>221000</v>
      </c>
      <c r="U13" t="s">
        <v>1098</v>
      </c>
      <c r="V13">
        <v>214.48000000000002</v>
      </c>
      <c r="W13">
        <v>131.97</v>
      </c>
      <c r="X13" t="s">
        <v>39</v>
      </c>
      <c r="Y13" s="6">
        <v>0.30092592592592593</v>
      </c>
      <c r="Z13">
        <v>0</v>
      </c>
      <c r="AA13" t="s">
        <v>1131</v>
      </c>
      <c r="AB13" t="s">
        <v>1083</v>
      </c>
      <c r="AC13">
        <v>60</v>
      </c>
    </row>
    <row r="14" spans="1:29" x14ac:dyDescent="0.25">
      <c r="A14" t="s">
        <v>80</v>
      </c>
      <c r="B14" t="s">
        <v>81</v>
      </c>
      <c r="C14" s="4">
        <v>45658</v>
      </c>
      <c r="D14">
        <v>23</v>
      </c>
      <c r="E14" t="s">
        <v>1089</v>
      </c>
      <c r="F14" t="s">
        <v>82</v>
      </c>
      <c r="H14" t="s">
        <v>20</v>
      </c>
      <c r="I14">
        <v>2</v>
      </c>
      <c r="J14" t="s">
        <v>1085</v>
      </c>
      <c r="K14" t="s">
        <v>30</v>
      </c>
      <c r="L14" s="26">
        <v>2</v>
      </c>
      <c r="M14" t="s">
        <v>22</v>
      </c>
      <c r="N14">
        <v>52</v>
      </c>
      <c r="O14" t="s">
        <v>1090</v>
      </c>
      <c r="P14" t="s">
        <v>46</v>
      </c>
      <c r="Q14" s="3">
        <v>4500</v>
      </c>
      <c r="R14">
        <v>8</v>
      </c>
      <c r="S14" s="3">
        <v>36000</v>
      </c>
      <c r="T14" s="3">
        <v>54000</v>
      </c>
      <c r="U14" t="s">
        <v>1100</v>
      </c>
      <c r="V14">
        <v>144.97</v>
      </c>
      <c r="W14">
        <v>56.07</v>
      </c>
      <c r="X14" t="s">
        <v>24</v>
      </c>
      <c r="Y14" s="6">
        <v>0.30092592592592593</v>
      </c>
      <c r="Z14">
        <v>1</v>
      </c>
      <c r="AA14" t="s">
        <v>1130</v>
      </c>
      <c r="AB14" t="s">
        <v>25</v>
      </c>
      <c r="AC14">
        <v>50</v>
      </c>
    </row>
    <row r="15" spans="1:29" x14ac:dyDescent="0.25">
      <c r="A15" t="s">
        <v>84</v>
      </c>
      <c r="B15" t="s">
        <v>85</v>
      </c>
      <c r="C15" s="4">
        <v>45689</v>
      </c>
      <c r="D15">
        <v>22</v>
      </c>
      <c r="E15" t="s">
        <v>1089</v>
      </c>
      <c r="F15" t="s">
        <v>86</v>
      </c>
      <c r="H15" t="s">
        <v>20</v>
      </c>
      <c r="I15">
        <v>2</v>
      </c>
      <c r="J15" t="s">
        <v>1085</v>
      </c>
      <c r="K15" t="s">
        <v>21</v>
      </c>
      <c r="L15" s="26">
        <v>2</v>
      </c>
      <c r="M15" t="s">
        <v>22</v>
      </c>
      <c r="N15">
        <v>6</v>
      </c>
      <c r="O15" t="s">
        <v>1096</v>
      </c>
      <c r="P15" t="s">
        <v>58</v>
      </c>
      <c r="Q15" s="3">
        <v>16000</v>
      </c>
      <c r="R15">
        <v>1</v>
      </c>
      <c r="S15" s="3">
        <v>16000</v>
      </c>
      <c r="T15" s="3">
        <v>128500</v>
      </c>
      <c r="U15" t="s">
        <v>1098</v>
      </c>
      <c r="V15">
        <v>86.759999999999991</v>
      </c>
      <c r="W15">
        <v>33.35</v>
      </c>
      <c r="X15" t="s">
        <v>39</v>
      </c>
      <c r="Y15" s="6">
        <v>0.30092592592592593</v>
      </c>
      <c r="Z15">
        <v>0</v>
      </c>
      <c r="AA15" t="s">
        <v>1131</v>
      </c>
      <c r="AB15" t="s">
        <v>1083</v>
      </c>
      <c r="AC15">
        <v>65</v>
      </c>
    </row>
    <row r="16" spans="1:29" x14ac:dyDescent="0.25">
      <c r="A16" t="s">
        <v>88</v>
      </c>
      <c r="B16" t="s">
        <v>89</v>
      </c>
      <c r="C16" s="4">
        <v>45717</v>
      </c>
      <c r="D16">
        <v>70</v>
      </c>
      <c r="E16" t="s">
        <v>1091</v>
      </c>
      <c r="F16" t="s">
        <v>90</v>
      </c>
      <c r="H16" t="s">
        <v>41</v>
      </c>
      <c r="I16">
        <v>3</v>
      </c>
      <c r="J16" t="s">
        <v>1085</v>
      </c>
      <c r="K16" t="s">
        <v>21</v>
      </c>
      <c r="L16" s="26">
        <v>2</v>
      </c>
      <c r="M16" t="s">
        <v>22</v>
      </c>
      <c r="N16">
        <v>13</v>
      </c>
      <c r="O16" t="s">
        <v>1093</v>
      </c>
      <c r="P16" t="s">
        <v>42</v>
      </c>
      <c r="Q16" s="3">
        <v>9000</v>
      </c>
      <c r="R16">
        <v>16</v>
      </c>
      <c r="S16" s="3">
        <v>144000</v>
      </c>
      <c r="T16" s="3">
        <v>702000</v>
      </c>
      <c r="U16" t="s">
        <v>1097</v>
      </c>
      <c r="V16">
        <v>192.69</v>
      </c>
      <c r="W16">
        <v>10.5</v>
      </c>
      <c r="X16" t="s">
        <v>39</v>
      </c>
      <c r="Y16" s="6">
        <v>0.26754385964912281</v>
      </c>
      <c r="Z16">
        <v>0</v>
      </c>
      <c r="AA16" t="s">
        <v>1131</v>
      </c>
      <c r="AB16" t="s">
        <v>1083</v>
      </c>
      <c r="AC16">
        <v>70</v>
      </c>
    </row>
    <row r="17" spans="1:29" x14ac:dyDescent="0.25">
      <c r="A17" t="s">
        <v>91</v>
      </c>
      <c r="B17" t="s">
        <v>92</v>
      </c>
      <c r="C17" s="4">
        <v>45689</v>
      </c>
      <c r="D17">
        <v>46</v>
      </c>
      <c r="E17" t="s">
        <v>1088</v>
      </c>
      <c r="F17" t="s">
        <v>82</v>
      </c>
      <c r="H17" t="s">
        <v>41</v>
      </c>
      <c r="I17">
        <v>3</v>
      </c>
      <c r="J17" t="s">
        <v>1085</v>
      </c>
      <c r="K17" t="s">
        <v>21</v>
      </c>
      <c r="L17" s="26">
        <v>5</v>
      </c>
      <c r="M17" t="s">
        <v>55</v>
      </c>
      <c r="N17">
        <v>57</v>
      </c>
      <c r="O17" t="s">
        <v>1090</v>
      </c>
      <c r="P17" t="s">
        <v>65</v>
      </c>
      <c r="Q17" s="3">
        <v>30000</v>
      </c>
      <c r="R17">
        <v>11</v>
      </c>
      <c r="S17" s="3">
        <v>330000</v>
      </c>
      <c r="T17" s="3">
        <v>424500</v>
      </c>
      <c r="U17" t="s">
        <v>1098</v>
      </c>
      <c r="V17">
        <v>186.46</v>
      </c>
      <c r="W17">
        <v>41.25</v>
      </c>
      <c r="X17" t="s">
        <v>39</v>
      </c>
      <c r="Y17" s="6">
        <v>0.26754385964912281</v>
      </c>
      <c r="Z17">
        <v>0</v>
      </c>
      <c r="AA17" t="s">
        <v>1131</v>
      </c>
      <c r="AB17" t="s">
        <v>1083</v>
      </c>
      <c r="AC17">
        <v>30</v>
      </c>
    </row>
    <row r="18" spans="1:29" x14ac:dyDescent="0.25">
      <c r="A18" t="s">
        <v>93</v>
      </c>
      <c r="B18" t="s">
        <v>94</v>
      </c>
      <c r="C18" s="4">
        <v>45689</v>
      </c>
      <c r="D18">
        <v>74</v>
      </c>
      <c r="E18" t="s">
        <v>1091</v>
      </c>
      <c r="F18" t="s">
        <v>95</v>
      </c>
      <c r="H18" t="s">
        <v>20</v>
      </c>
      <c r="I18">
        <v>1</v>
      </c>
      <c r="J18" t="s">
        <v>1092</v>
      </c>
      <c r="K18" t="s">
        <v>21</v>
      </c>
      <c r="L18" s="26">
        <v>5</v>
      </c>
      <c r="M18" t="s">
        <v>55</v>
      </c>
      <c r="N18">
        <v>35</v>
      </c>
      <c r="O18" t="s">
        <v>1086</v>
      </c>
      <c r="P18" t="s">
        <v>51</v>
      </c>
      <c r="Q18" s="3">
        <v>9000</v>
      </c>
      <c r="R18">
        <v>15</v>
      </c>
      <c r="S18" s="3">
        <v>135000</v>
      </c>
      <c r="T18" s="3">
        <v>135000</v>
      </c>
      <c r="U18" t="s">
        <v>1098</v>
      </c>
      <c r="V18">
        <v>57.35</v>
      </c>
      <c r="W18">
        <v>57.35</v>
      </c>
      <c r="X18" t="s">
        <v>24</v>
      </c>
      <c r="Y18" s="6">
        <v>0.30092592592592593</v>
      </c>
      <c r="Z18">
        <v>1</v>
      </c>
      <c r="AA18" t="s">
        <v>1130</v>
      </c>
      <c r="AB18" t="s">
        <v>96</v>
      </c>
      <c r="AC18">
        <v>15</v>
      </c>
    </row>
    <row r="19" spans="1:29" x14ac:dyDescent="0.25">
      <c r="A19" t="s">
        <v>97</v>
      </c>
      <c r="B19" t="s">
        <v>98</v>
      </c>
      <c r="C19" s="4">
        <v>45717</v>
      </c>
      <c r="D19">
        <v>54</v>
      </c>
      <c r="E19" t="s">
        <v>1088</v>
      </c>
      <c r="F19" t="s">
        <v>75</v>
      </c>
      <c r="H19" t="s">
        <v>36</v>
      </c>
      <c r="I19">
        <v>1</v>
      </c>
      <c r="J19" t="s">
        <v>1092</v>
      </c>
      <c r="K19" t="s">
        <v>21</v>
      </c>
      <c r="L19" s="26">
        <v>1</v>
      </c>
      <c r="M19" t="s">
        <v>37</v>
      </c>
      <c r="N19">
        <v>43</v>
      </c>
      <c r="O19" t="s">
        <v>1090</v>
      </c>
      <c r="P19" t="s">
        <v>38</v>
      </c>
      <c r="Q19" s="3">
        <v>20000</v>
      </c>
      <c r="R19">
        <v>18</v>
      </c>
      <c r="S19" s="3">
        <v>360000</v>
      </c>
      <c r="T19" s="3">
        <v>360000</v>
      </c>
      <c r="U19" t="s">
        <v>1098</v>
      </c>
      <c r="V19">
        <v>178</v>
      </c>
      <c r="W19">
        <v>178</v>
      </c>
      <c r="X19" t="s">
        <v>39</v>
      </c>
      <c r="Y19" s="6">
        <v>0.27947598253275108</v>
      </c>
      <c r="Z19">
        <v>0</v>
      </c>
      <c r="AA19" t="s">
        <v>1131</v>
      </c>
      <c r="AB19" t="s">
        <v>1083</v>
      </c>
      <c r="AC19">
        <v>70</v>
      </c>
    </row>
    <row r="20" spans="1:29" x14ac:dyDescent="0.25">
      <c r="A20" t="s">
        <v>99</v>
      </c>
      <c r="B20" t="s">
        <v>100</v>
      </c>
      <c r="C20" s="4">
        <v>45717</v>
      </c>
      <c r="D20">
        <v>50</v>
      </c>
      <c r="E20" t="s">
        <v>1088</v>
      </c>
      <c r="F20" t="s">
        <v>101</v>
      </c>
      <c r="H20" t="s">
        <v>29</v>
      </c>
      <c r="I20">
        <v>2</v>
      </c>
      <c r="J20" t="s">
        <v>1085</v>
      </c>
      <c r="K20" t="s">
        <v>21</v>
      </c>
      <c r="L20" s="26">
        <v>2</v>
      </c>
      <c r="M20" t="s">
        <v>22</v>
      </c>
      <c r="N20">
        <v>46</v>
      </c>
      <c r="O20" t="s">
        <v>1090</v>
      </c>
      <c r="P20" t="s">
        <v>102</v>
      </c>
      <c r="Q20" s="3">
        <v>900</v>
      </c>
      <c r="R20">
        <v>14</v>
      </c>
      <c r="S20" s="3">
        <v>12600</v>
      </c>
      <c r="T20" s="3">
        <v>111600</v>
      </c>
      <c r="U20" t="s">
        <v>1098</v>
      </c>
      <c r="V20">
        <v>28.21</v>
      </c>
      <c r="W20">
        <v>18.91</v>
      </c>
      <c r="X20" t="s">
        <v>39</v>
      </c>
      <c r="Y20" s="6">
        <v>0.3122923588039867</v>
      </c>
      <c r="Z20">
        <v>0</v>
      </c>
      <c r="AA20" t="s">
        <v>1131</v>
      </c>
      <c r="AB20" t="s">
        <v>1083</v>
      </c>
      <c r="AC20">
        <v>50</v>
      </c>
    </row>
    <row r="21" spans="1:29" x14ac:dyDescent="0.25">
      <c r="A21" t="s">
        <v>103</v>
      </c>
      <c r="B21" t="s">
        <v>104</v>
      </c>
      <c r="C21" s="4">
        <v>45717</v>
      </c>
      <c r="D21">
        <v>49</v>
      </c>
      <c r="E21" t="s">
        <v>1088</v>
      </c>
      <c r="F21" t="s">
        <v>28</v>
      </c>
      <c r="H21" t="s">
        <v>20</v>
      </c>
      <c r="I21">
        <v>3</v>
      </c>
      <c r="J21" t="s">
        <v>1085</v>
      </c>
      <c r="K21" t="s">
        <v>30</v>
      </c>
      <c r="L21" s="26">
        <v>5</v>
      </c>
      <c r="M21" t="s">
        <v>55</v>
      </c>
      <c r="N21">
        <v>36</v>
      </c>
      <c r="O21" t="s">
        <v>1086</v>
      </c>
      <c r="P21" t="s">
        <v>51</v>
      </c>
      <c r="Q21" s="3">
        <v>9000</v>
      </c>
      <c r="R21">
        <v>5</v>
      </c>
      <c r="S21" s="3">
        <v>45000</v>
      </c>
      <c r="T21" s="3">
        <v>855000</v>
      </c>
      <c r="U21" t="s">
        <v>1097</v>
      </c>
      <c r="V21">
        <v>322.49</v>
      </c>
      <c r="W21">
        <v>116.71</v>
      </c>
      <c r="X21" t="s">
        <v>24</v>
      </c>
      <c r="Y21" s="6">
        <v>0.30092592592592593</v>
      </c>
      <c r="Z21">
        <v>1</v>
      </c>
      <c r="AA21" t="s">
        <v>1130</v>
      </c>
      <c r="AB21" t="s">
        <v>76</v>
      </c>
      <c r="AC21">
        <v>30</v>
      </c>
    </row>
    <row r="22" spans="1:29" x14ac:dyDescent="0.25">
      <c r="A22" t="s">
        <v>106</v>
      </c>
      <c r="B22" t="s">
        <v>107</v>
      </c>
      <c r="C22" s="4">
        <v>45717</v>
      </c>
      <c r="D22">
        <v>42</v>
      </c>
      <c r="E22" t="s">
        <v>1088</v>
      </c>
      <c r="F22" t="s">
        <v>70</v>
      </c>
      <c r="H22" t="s">
        <v>29</v>
      </c>
      <c r="I22">
        <v>1</v>
      </c>
      <c r="J22" t="s">
        <v>1092</v>
      </c>
      <c r="K22" t="s">
        <v>21</v>
      </c>
      <c r="L22" s="26">
        <v>5</v>
      </c>
      <c r="M22" t="s">
        <v>55</v>
      </c>
      <c r="N22">
        <v>23</v>
      </c>
      <c r="O22" t="s">
        <v>1093</v>
      </c>
      <c r="P22" t="s">
        <v>46</v>
      </c>
      <c r="Q22" s="3">
        <v>4500</v>
      </c>
      <c r="R22">
        <v>1</v>
      </c>
      <c r="S22" s="3">
        <v>4500</v>
      </c>
      <c r="T22" s="3">
        <v>4500</v>
      </c>
      <c r="U22" t="s">
        <v>1100</v>
      </c>
      <c r="V22">
        <v>176.34</v>
      </c>
      <c r="W22">
        <v>176.34</v>
      </c>
      <c r="X22" t="s">
        <v>39</v>
      </c>
      <c r="Y22" s="6">
        <v>0.3122923588039867</v>
      </c>
      <c r="Z22">
        <v>0</v>
      </c>
      <c r="AA22" t="s">
        <v>1131</v>
      </c>
      <c r="AB22" t="s">
        <v>1083</v>
      </c>
      <c r="AC22">
        <v>30</v>
      </c>
    </row>
    <row r="23" spans="1:29" x14ac:dyDescent="0.25">
      <c r="A23" t="s">
        <v>108</v>
      </c>
      <c r="B23" t="s">
        <v>109</v>
      </c>
      <c r="C23" s="4">
        <v>45689</v>
      </c>
      <c r="D23">
        <v>58</v>
      </c>
      <c r="E23" t="s">
        <v>1094</v>
      </c>
      <c r="F23" t="s">
        <v>110</v>
      </c>
      <c r="H23" t="s">
        <v>29</v>
      </c>
      <c r="I23">
        <v>1</v>
      </c>
      <c r="J23" t="s">
        <v>1092</v>
      </c>
      <c r="K23" t="s">
        <v>21</v>
      </c>
      <c r="L23" s="26">
        <v>1</v>
      </c>
      <c r="M23" t="s">
        <v>37</v>
      </c>
      <c r="N23">
        <v>18</v>
      </c>
      <c r="O23" t="s">
        <v>1093</v>
      </c>
      <c r="P23" t="s">
        <v>72</v>
      </c>
      <c r="Q23" s="3">
        <v>350</v>
      </c>
      <c r="R23">
        <v>15</v>
      </c>
      <c r="S23" s="3">
        <v>5250</v>
      </c>
      <c r="T23" s="3">
        <v>5250</v>
      </c>
      <c r="U23" t="s">
        <v>1100</v>
      </c>
      <c r="V23">
        <v>40.31</v>
      </c>
      <c r="W23">
        <v>40.31</v>
      </c>
      <c r="X23" t="s">
        <v>39</v>
      </c>
      <c r="Y23" s="6">
        <v>0.3122923588039867</v>
      </c>
      <c r="Z23">
        <v>0</v>
      </c>
      <c r="AA23" t="s">
        <v>1131</v>
      </c>
      <c r="AB23" t="s">
        <v>1083</v>
      </c>
      <c r="AC23">
        <v>65</v>
      </c>
    </row>
    <row r="24" spans="1:29" x14ac:dyDescent="0.25">
      <c r="A24" t="s">
        <v>111</v>
      </c>
      <c r="B24" t="s">
        <v>112</v>
      </c>
      <c r="C24" s="4">
        <v>45689</v>
      </c>
      <c r="D24">
        <v>55</v>
      </c>
      <c r="E24" t="s">
        <v>1094</v>
      </c>
      <c r="F24" t="s">
        <v>113</v>
      </c>
      <c r="H24" t="s">
        <v>36</v>
      </c>
      <c r="I24">
        <v>1</v>
      </c>
      <c r="J24" t="s">
        <v>1092</v>
      </c>
      <c r="K24" t="s">
        <v>21</v>
      </c>
      <c r="L24" s="26">
        <v>4</v>
      </c>
      <c r="M24" t="s">
        <v>114</v>
      </c>
      <c r="N24">
        <v>2</v>
      </c>
      <c r="O24" t="s">
        <v>1096</v>
      </c>
      <c r="P24" t="s">
        <v>115</v>
      </c>
      <c r="Q24" s="3">
        <v>25000</v>
      </c>
      <c r="R24">
        <v>13</v>
      </c>
      <c r="S24" s="3">
        <v>325000</v>
      </c>
      <c r="T24" s="3">
        <v>325000</v>
      </c>
      <c r="U24" t="s">
        <v>1098</v>
      </c>
      <c r="V24">
        <v>128.47999999999999</v>
      </c>
      <c r="W24">
        <v>128.47999999999999</v>
      </c>
      <c r="X24" t="s">
        <v>39</v>
      </c>
      <c r="Y24" s="6">
        <v>0.27947598253275108</v>
      </c>
      <c r="Z24">
        <v>0</v>
      </c>
      <c r="AA24" t="s">
        <v>1131</v>
      </c>
      <c r="AB24" t="s">
        <v>1083</v>
      </c>
      <c r="AC24">
        <v>45</v>
      </c>
    </row>
    <row r="25" spans="1:29" x14ac:dyDescent="0.25">
      <c r="A25" t="s">
        <v>116</v>
      </c>
      <c r="B25" t="s">
        <v>117</v>
      </c>
      <c r="C25" s="4">
        <v>45717</v>
      </c>
      <c r="D25">
        <v>58</v>
      </c>
      <c r="E25" t="s">
        <v>1094</v>
      </c>
      <c r="F25" t="s">
        <v>118</v>
      </c>
      <c r="H25" t="s">
        <v>41</v>
      </c>
      <c r="I25">
        <v>2</v>
      </c>
      <c r="J25" t="s">
        <v>1085</v>
      </c>
      <c r="K25" t="s">
        <v>21</v>
      </c>
      <c r="L25" s="26">
        <v>2</v>
      </c>
      <c r="M25" t="s">
        <v>22</v>
      </c>
      <c r="N25">
        <v>57</v>
      </c>
      <c r="O25" t="s">
        <v>1090</v>
      </c>
      <c r="P25" t="s">
        <v>62</v>
      </c>
      <c r="Q25" s="3">
        <v>24000</v>
      </c>
      <c r="R25">
        <v>11</v>
      </c>
      <c r="S25" s="3">
        <v>264000</v>
      </c>
      <c r="T25" s="3">
        <v>391500</v>
      </c>
      <c r="U25" t="s">
        <v>1098</v>
      </c>
      <c r="V25">
        <v>208.64</v>
      </c>
      <c r="W25">
        <v>87.2</v>
      </c>
      <c r="X25" t="s">
        <v>39</v>
      </c>
      <c r="Y25" s="6">
        <v>0.26754385964912281</v>
      </c>
      <c r="Z25">
        <v>0</v>
      </c>
      <c r="AA25" t="s">
        <v>1131</v>
      </c>
      <c r="AB25" t="s">
        <v>1083</v>
      </c>
      <c r="AC25">
        <v>60</v>
      </c>
    </row>
    <row r="26" spans="1:29" x14ac:dyDescent="0.25">
      <c r="A26" t="s">
        <v>119</v>
      </c>
      <c r="B26" t="s">
        <v>120</v>
      </c>
      <c r="C26" s="4">
        <v>45717</v>
      </c>
      <c r="D26">
        <v>65</v>
      </c>
      <c r="E26" t="s">
        <v>1091</v>
      </c>
      <c r="F26" t="s">
        <v>121</v>
      </c>
      <c r="H26" t="s">
        <v>20</v>
      </c>
      <c r="I26">
        <v>3</v>
      </c>
      <c r="J26" t="s">
        <v>1085</v>
      </c>
      <c r="K26" t="s">
        <v>30</v>
      </c>
      <c r="L26" s="26">
        <v>1</v>
      </c>
      <c r="M26" t="s">
        <v>37</v>
      </c>
      <c r="N26">
        <v>3</v>
      </c>
      <c r="O26" t="s">
        <v>1096</v>
      </c>
      <c r="P26" t="s">
        <v>58</v>
      </c>
      <c r="Q26" s="3">
        <v>16000</v>
      </c>
      <c r="R26">
        <v>11</v>
      </c>
      <c r="S26" s="3">
        <v>176000</v>
      </c>
      <c r="T26" s="3">
        <v>526000</v>
      </c>
      <c r="U26" t="s">
        <v>1097</v>
      </c>
      <c r="V26">
        <v>424.32</v>
      </c>
      <c r="W26">
        <v>189.8</v>
      </c>
      <c r="X26" t="s">
        <v>39</v>
      </c>
      <c r="Y26" s="6">
        <v>0.30092592592592593</v>
      </c>
      <c r="Z26">
        <v>0</v>
      </c>
      <c r="AA26" t="s">
        <v>1131</v>
      </c>
      <c r="AB26" t="s">
        <v>1083</v>
      </c>
      <c r="AC26">
        <v>100</v>
      </c>
    </row>
    <row r="27" spans="1:29" x14ac:dyDescent="0.25">
      <c r="A27" t="s">
        <v>122</v>
      </c>
      <c r="B27" t="s">
        <v>123</v>
      </c>
      <c r="C27" s="4">
        <v>45717</v>
      </c>
      <c r="D27">
        <v>67</v>
      </c>
      <c r="E27" t="s">
        <v>1091</v>
      </c>
      <c r="F27" t="s">
        <v>101</v>
      </c>
      <c r="H27" t="s">
        <v>36</v>
      </c>
      <c r="I27">
        <v>1</v>
      </c>
      <c r="J27" t="s">
        <v>1092</v>
      </c>
      <c r="K27" t="s">
        <v>21</v>
      </c>
      <c r="L27" s="26">
        <v>4</v>
      </c>
      <c r="M27" t="s">
        <v>114</v>
      </c>
      <c r="N27">
        <v>13</v>
      </c>
      <c r="O27" t="s">
        <v>1093</v>
      </c>
      <c r="P27" t="s">
        <v>105</v>
      </c>
      <c r="Q27" s="3">
        <v>75000</v>
      </c>
      <c r="R27">
        <v>1</v>
      </c>
      <c r="S27" s="3">
        <v>75000</v>
      </c>
      <c r="T27" s="3">
        <v>75000</v>
      </c>
      <c r="U27" t="s">
        <v>1100</v>
      </c>
      <c r="V27">
        <v>109.81</v>
      </c>
      <c r="W27">
        <v>109.81</v>
      </c>
      <c r="X27" t="s">
        <v>39</v>
      </c>
      <c r="Y27" s="6">
        <v>0.27947598253275108</v>
      </c>
      <c r="Z27">
        <v>0</v>
      </c>
      <c r="AA27" t="s">
        <v>1131</v>
      </c>
      <c r="AB27" t="s">
        <v>1083</v>
      </c>
      <c r="AC27">
        <v>25</v>
      </c>
    </row>
    <row r="28" spans="1:29" x14ac:dyDescent="0.25">
      <c r="A28" t="s">
        <v>124</v>
      </c>
      <c r="B28" t="s">
        <v>125</v>
      </c>
      <c r="C28" s="4">
        <v>45717</v>
      </c>
      <c r="D28">
        <v>52</v>
      </c>
      <c r="E28" t="s">
        <v>1088</v>
      </c>
      <c r="F28" t="s">
        <v>79</v>
      </c>
      <c r="H28" t="s">
        <v>20</v>
      </c>
      <c r="I28">
        <v>3</v>
      </c>
      <c r="J28" t="s">
        <v>1085</v>
      </c>
      <c r="K28" t="s">
        <v>30</v>
      </c>
      <c r="L28" s="26">
        <v>4</v>
      </c>
      <c r="M28" t="s">
        <v>114</v>
      </c>
      <c r="N28">
        <v>51</v>
      </c>
      <c r="O28" t="s">
        <v>1090</v>
      </c>
      <c r="P28" t="s">
        <v>46</v>
      </c>
      <c r="Q28" s="3">
        <v>4500</v>
      </c>
      <c r="R28">
        <v>10</v>
      </c>
      <c r="S28" s="3">
        <v>45000</v>
      </c>
      <c r="T28" s="3">
        <v>248500</v>
      </c>
      <c r="U28" t="s">
        <v>1098</v>
      </c>
      <c r="V28">
        <v>196.39</v>
      </c>
      <c r="W28">
        <v>131.94</v>
      </c>
      <c r="X28" t="s">
        <v>39</v>
      </c>
      <c r="Y28" s="6">
        <v>0.30092592592592593</v>
      </c>
      <c r="Z28">
        <v>0</v>
      </c>
      <c r="AA28" t="s">
        <v>1131</v>
      </c>
      <c r="AB28" t="s">
        <v>1083</v>
      </c>
      <c r="AC28">
        <v>35</v>
      </c>
    </row>
    <row r="29" spans="1:29" x14ac:dyDescent="0.25">
      <c r="A29" t="s">
        <v>126</v>
      </c>
      <c r="B29" t="s">
        <v>127</v>
      </c>
      <c r="C29" s="4">
        <v>45658</v>
      </c>
      <c r="D29">
        <v>19</v>
      </c>
      <c r="E29" t="s">
        <v>1099</v>
      </c>
      <c r="F29" t="s">
        <v>128</v>
      </c>
      <c r="H29" t="s">
        <v>29</v>
      </c>
      <c r="I29">
        <v>2</v>
      </c>
      <c r="J29" t="s">
        <v>1085</v>
      </c>
      <c r="K29" t="s">
        <v>21</v>
      </c>
      <c r="L29" s="26">
        <v>4</v>
      </c>
      <c r="M29" t="s">
        <v>114</v>
      </c>
      <c r="N29">
        <v>31</v>
      </c>
      <c r="O29" t="s">
        <v>1086</v>
      </c>
      <c r="P29" t="s">
        <v>46</v>
      </c>
      <c r="Q29" s="3">
        <v>4500</v>
      </c>
      <c r="R29">
        <v>5</v>
      </c>
      <c r="S29" s="3">
        <v>22500</v>
      </c>
      <c r="T29" s="3">
        <v>26100</v>
      </c>
      <c r="U29" t="s">
        <v>1100</v>
      </c>
      <c r="V29">
        <v>258.82</v>
      </c>
      <c r="W29">
        <v>80.23</v>
      </c>
      <c r="X29" t="s">
        <v>39</v>
      </c>
      <c r="Y29" s="6">
        <v>0.3122923588039867</v>
      </c>
      <c r="Z29">
        <v>0</v>
      </c>
      <c r="AA29" t="s">
        <v>1131</v>
      </c>
      <c r="AB29" t="s">
        <v>1083</v>
      </c>
      <c r="AC29">
        <v>30</v>
      </c>
    </row>
    <row r="30" spans="1:29" x14ac:dyDescent="0.25">
      <c r="A30" t="s">
        <v>129</v>
      </c>
      <c r="B30" t="s">
        <v>130</v>
      </c>
      <c r="C30" s="4">
        <v>45689</v>
      </c>
      <c r="D30">
        <v>44</v>
      </c>
      <c r="E30" t="s">
        <v>1088</v>
      </c>
      <c r="F30" t="s">
        <v>131</v>
      </c>
      <c r="H30" t="s">
        <v>36</v>
      </c>
      <c r="I30">
        <v>2</v>
      </c>
      <c r="J30" t="s">
        <v>1085</v>
      </c>
      <c r="K30" t="s">
        <v>30</v>
      </c>
      <c r="L30" s="26">
        <v>1</v>
      </c>
      <c r="M30" t="s">
        <v>37</v>
      </c>
      <c r="N30">
        <v>4</v>
      </c>
      <c r="O30" t="s">
        <v>1096</v>
      </c>
      <c r="P30" t="s">
        <v>105</v>
      </c>
      <c r="Q30" s="3">
        <v>75000</v>
      </c>
      <c r="R30" s="3">
        <v>18</v>
      </c>
      <c r="S30" s="3">
        <v>1350000</v>
      </c>
      <c r="T30" s="3">
        <v>1910000</v>
      </c>
      <c r="U30" t="s">
        <v>1087</v>
      </c>
      <c r="V30">
        <v>345.69</v>
      </c>
      <c r="W30">
        <v>166.2</v>
      </c>
      <c r="X30" t="s">
        <v>39</v>
      </c>
      <c r="Y30" s="6">
        <v>0.27947598253275108</v>
      </c>
      <c r="Z30">
        <v>0</v>
      </c>
      <c r="AA30" t="s">
        <v>1131</v>
      </c>
      <c r="AB30" t="s">
        <v>1083</v>
      </c>
      <c r="AC30">
        <v>85</v>
      </c>
    </row>
    <row r="31" spans="1:29" x14ac:dyDescent="0.25">
      <c r="A31" t="s">
        <v>132</v>
      </c>
      <c r="B31" t="s">
        <v>133</v>
      </c>
      <c r="C31" s="4">
        <v>45717</v>
      </c>
      <c r="D31">
        <v>49</v>
      </c>
      <c r="E31" t="s">
        <v>1088</v>
      </c>
      <c r="F31" t="s">
        <v>70</v>
      </c>
      <c r="H31" t="s">
        <v>36</v>
      </c>
      <c r="I31">
        <v>3</v>
      </c>
      <c r="J31" t="s">
        <v>1085</v>
      </c>
      <c r="K31" t="s">
        <v>30</v>
      </c>
      <c r="L31" s="26">
        <v>2</v>
      </c>
      <c r="M31" t="s">
        <v>22</v>
      </c>
      <c r="N31">
        <v>50</v>
      </c>
      <c r="O31" t="s">
        <v>1090</v>
      </c>
      <c r="P31" t="s">
        <v>115</v>
      </c>
      <c r="Q31" s="3">
        <v>25000</v>
      </c>
      <c r="R31">
        <v>18</v>
      </c>
      <c r="S31" s="3">
        <v>450000</v>
      </c>
      <c r="T31" s="3">
        <v>767000</v>
      </c>
      <c r="U31" t="s">
        <v>1097</v>
      </c>
      <c r="V31">
        <v>231.32999999999998</v>
      </c>
      <c r="W31">
        <v>64.28</v>
      </c>
      <c r="X31" t="s">
        <v>24</v>
      </c>
      <c r="Y31" s="6">
        <v>0.27947598253275108</v>
      </c>
      <c r="Z31">
        <v>1</v>
      </c>
      <c r="AA31" t="s">
        <v>1130</v>
      </c>
      <c r="AB31" t="s">
        <v>76</v>
      </c>
      <c r="AC31">
        <v>65</v>
      </c>
    </row>
    <row r="32" spans="1:29" x14ac:dyDescent="0.25">
      <c r="A32" t="s">
        <v>134</v>
      </c>
      <c r="B32" t="s">
        <v>135</v>
      </c>
      <c r="C32" s="4">
        <v>45717</v>
      </c>
      <c r="D32">
        <v>69</v>
      </c>
      <c r="E32" t="s">
        <v>1091</v>
      </c>
      <c r="F32" t="s">
        <v>110</v>
      </c>
      <c r="H32" t="s">
        <v>29</v>
      </c>
      <c r="I32">
        <v>2</v>
      </c>
      <c r="J32" t="s">
        <v>1085</v>
      </c>
      <c r="K32" t="s">
        <v>30</v>
      </c>
      <c r="L32" s="26">
        <v>4</v>
      </c>
      <c r="M32" t="s">
        <v>114</v>
      </c>
      <c r="N32">
        <v>35</v>
      </c>
      <c r="O32" t="s">
        <v>1086</v>
      </c>
      <c r="P32" t="s">
        <v>102</v>
      </c>
      <c r="Q32" s="3">
        <v>900</v>
      </c>
      <c r="R32">
        <v>19</v>
      </c>
      <c r="S32" s="3">
        <v>17100</v>
      </c>
      <c r="T32" s="3">
        <v>917100</v>
      </c>
      <c r="U32" t="s">
        <v>1097</v>
      </c>
      <c r="V32">
        <v>267.08</v>
      </c>
      <c r="W32">
        <v>171.42</v>
      </c>
      <c r="X32" t="s">
        <v>24</v>
      </c>
      <c r="Y32" s="6">
        <v>0.3122923588039867</v>
      </c>
      <c r="Z32">
        <v>1</v>
      </c>
      <c r="AA32" t="s">
        <v>1130</v>
      </c>
      <c r="AB32" t="s">
        <v>32</v>
      </c>
      <c r="AC32">
        <v>30</v>
      </c>
    </row>
    <row r="33" spans="1:29" x14ac:dyDescent="0.25">
      <c r="A33" t="s">
        <v>136</v>
      </c>
      <c r="B33" t="s">
        <v>137</v>
      </c>
      <c r="C33" s="4">
        <v>45689</v>
      </c>
      <c r="D33">
        <v>65</v>
      </c>
      <c r="E33" t="s">
        <v>1091</v>
      </c>
      <c r="F33" t="s">
        <v>110</v>
      </c>
      <c r="H33" t="s">
        <v>29</v>
      </c>
      <c r="I33">
        <v>1</v>
      </c>
      <c r="J33" t="s">
        <v>1092</v>
      </c>
      <c r="K33" t="s">
        <v>21</v>
      </c>
      <c r="L33" s="26">
        <v>3</v>
      </c>
      <c r="M33" t="s">
        <v>50</v>
      </c>
      <c r="N33">
        <v>32</v>
      </c>
      <c r="O33" t="s">
        <v>1086</v>
      </c>
      <c r="P33" t="s">
        <v>56</v>
      </c>
      <c r="Q33" s="3">
        <v>3500</v>
      </c>
      <c r="R33">
        <v>13</v>
      </c>
      <c r="S33" s="3">
        <v>45500</v>
      </c>
      <c r="T33" s="3">
        <v>45500</v>
      </c>
      <c r="U33" t="s">
        <v>1100</v>
      </c>
      <c r="V33">
        <v>133.94</v>
      </c>
      <c r="W33">
        <v>133.94</v>
      </c>
      <c r="X33" t="s">
        <v>39</v>
      </c>
      <c r="Y33" s="6">
        <v>0.3122923588039867</v>
      </c>
      <c r="Z33">
        <v>0</v>
      </c>
      <c r="AA33" t="s">
        <v>1131</v>
      </c>
      <c r="AB33" t="s">
        <v>1083</v>
      </c>
      <c r="AC33">
        <v>30</v>
      </c>
    </row>
    <row r="34" spans="1:29" x14ac:dyDescent="0.25">
      <c r="A34" t="s">
        <v>138</v>
      </c>
      <c r="B34" t="s">
        <v>139</v>
      </c>
      <c r="C34" s="4">
        <v>45689</v>
      </c>
      <c r="D34">
        <v>75</v>
      </c>
      <c r="E34" t="s">
        <v>1091</v>
      </c>
      <c r="F34" t="s">
        <v>140</v>
      </c>
      <c r="H34" t="s">
        <v>41</v>
      </c>
      <c r="I34">
        <v>1</v>
      </c>
      <c r="J34" t="s">
        <v>1092</v>
      </c>
      <c r="K34" t="s">
        <v>21</v>
      </c>
      <c r="L34" s="26">
        <v>5</v>
      </c>
      <c r="M34" t="s">
        <v>55</v>
      </c>
      <c r="N34">
        <v>59</v>
      </c>
      <c r="O34" t="s">
        <v>1090</v>
      </c>
      <c r="P34" t="s">
        <v>71</v>
      </c>
      <c r="Q34" s="3">
        <v>14500</v>
      </c>
      <c r="R34">
        <v>15</v>
      </c>
      <c r="S34" s="3">
        <v>217500</v>
      </c>
      <c r="T34" s="3">
        <v>217500</v>
      </c>
      <c r="U34" t="s">
        <v>1098</v>
      </c>
      <c r="V34">
        <v>27.57</v>
      </c>
      <c r="W34">
        <v>27.57</v>
      </c>
      <c r="X34" t="s">
        <v>39</v>
      </c>
      <c r="Y34" s="6">
        <v>0.26754385964912281</v>
      </c>
      <c r="Z34">
        <v>0</v>
      </c>
      <c r="AA34" t="s">
        <v>1131</v>
      </c>
      <c r="AB34" t="s">
        <v>1083</v>
      </c>
      <c r="AC34">
        <v>15</v>
      </c>
    </row>
    <row r="35" spans="1:29" x14ac:dyDescent="0.25">
      <c r="A35" t="s">
        <v>141</v>
      </c>
      <c r="B35" t="s">
        <v>142</v>
      </c>
      <c r="C35" s="4">
        <v>45689</v>
      </c>
      <c r="D35">
        <v>22</v>
      </c>
      <c r="E35" t="s">
        <v>1089</v>
      </c>
      <c r="F35" t="s">
        <v>143</v>
      </c>
      <c r="H35" t="s">
        <v>36</v>
      </c>
      <c r="I35">
        <v>2</v>
      </c>
      <c r="J35" t="s">
        <v>1085</v>
      </c>
      <c r="K35" t="s">
        <v>30</v>
      </c>
      <c r="L35" s="26">
        <v>4</v>
      </c>
      <c r="M35" t="s">
        <v>114</v>
      </c>
      <c r="N35">
        <v>21</v>
      </c>
      <c r="O35" t="s">
        <v>1093</v>
      </c>
      <c r="P35" t="s">
        <v>62</v>
      </c>
      <c r="Q35" s="3">
        <v>24000</v>
      </c>
      <c r="R35">
        <v>16</v>
      </c>
      <c r="S35" s="3">
        <v>384000</v>
      </c>
      <c r="T35" s="3">
        <v>416000</v>
      </c>
      <c r="U35" t="s">
        <v>1098</v>
      </c>
      <c r="V35">
        <v>316.99</v>
      </c>
      <c r="W35">
        <v>167.06</v>
      </c>
      <c r="X35" t="s">
        <v>39</v>
      </c>
      <c r="Y35" s="6">
        <v>0.27947598253275108</v>
      </c>
      <c r="Z35">
        <v>0</v>
      </c>
      <c r="AA35" t="s">
        <v>1131</v>
      </c>
      <c r="AB35" t="s">
        <v>1083</v>
      </c>
      <c r="AC35">
        <v>35</v>
      </c>
    </row>
    <row r="36" spans="1:29" x14ac:dyDescent="0.25">
      <c r="A36" t="s">
        <v>144</v>
      </c>
      <c r="B36" t="s">
        <v>145</v>
      </c>
      <c r="C36" s="4">
        <v>45658</v>
      </c>
      <c r="D36">
        <v>44</v>
      </c>
      <c r="E36" t="s">
        <v>1088</v>
      </c>
      <c r="F36" t="s">
        <v>146</v>
      </c>
      <c r="H36" t="s">
        <v>20</v>
      </c>
      <c r="I36">
        <v>3</v>
      </c>
      <c r="J36" t="s">
        <v>1085</v>
      </c>
      <c r="K36" t="s">
        <v>21</v>
      </c>
      <c r="L36" s="26">
        <v>2</v>
      </c>
      <c r="M36" t="s">
        <v>22</v>
      </c>
      <c r="N36">
        <v>49</v>
      </c>
      <c r="O36" t="s">
        <v>1090</v>
      </c>
      <c r="P36" t="s">
        <v>23</v>
      </c>
      <c r="Q36" s="3">
        <v>35000</v>
      </c>
      <c r="R36">
        <v>19</v>
      </c>
      <c r="S36" s="3">
        <v>665000</v>
      </c>
      <c r="T36" s="3">
        <v>1345000</v>
      </c>
      <c r="U36" t="s">
        <v>1097</v>
      </c>
      <c r="V36">
        <v>261.29999999999995</v>
      </c>
      <c r="W36">
        <v>134.06</v>
      </c>
      <c r="X36" t="s">
        <v>24</v>
      </c>
      <c r="Y36" s="6">
        <v>0.30092592592592593</v>
      </c>
      <c r="Z36">
        <v>1</v>
      </c>
      <c r="AA36" t="s">
        <v>1130</v>
      </c>
      <c r="AB36" t="s">
        <v>76</v>
      </c>
      <c r="AC36">
        <v>65</v>
      </c>
    </row>
    <row r="37" spans="1:29" x14ac:dyDescent="0.25">
      <c r="A37" t="s">
        <v>147</v>
      </c>
      <c r="B37" t="s">
        <v>148</v>
      </c>
      <c r="C37" s="4">
        <v>45658</v>
      </c>
      <c r="D37">
        <v>36</v>
      </c>
      <c r="E37" t="s">
        <v>1084</v>
      </c>
      <c r="F37" t="s">
        <v>149</v>
      </c>
      <c r="H37" t="s">
        <v>29</v>
      </c>
      <c r="I37">
        <v>2</v>
      </c>
      <c r="J37" t="s">
        <v>1085</v>
      </c>
      <c r="K37" t="s">
        <v>21</v>
      </c>
      <c r="L37" s="26">
        <v>3</v>
      </c>
      <c r="M37" t="s">
        <v>50</v>
      </c>
      <c r="N37">
        <v>38</v>
      </c>
      <c r="O37" t="s">
        <v>1090</v>
      </c>
      <c r="P37" t="s">
        <v>72</v>
      </c>
      <c r="Q37" s="3">
        <v>350</v>
      </c>
      <c r="R37">
        <v>8</v>
      </c>
      <c r="S37" s="3">
        <v>2800</v>
      </c>
      <c r="T37" s="3">
        <v>202800</v>
      </c>
      <c r="U37" t="s">
        <v>1098</v>
      </c>
      <c r="V37">
        <v>155.25</v>
      </c>
      <c r="W37">
        <v>15.66</v>
      </c>
      <c r="X37" t="s">
        <v>39</v>
      </c>
      <c r="Y37" s="6">
        <v>0.3122923588039867</v>
      </c>
      <c r="Z37">
        <v>0</v>
      </c>
      <c r="AA37" t="s">
        <v>1131</v>
      </c>
      <c r="AB37" t="s">
        <v>1083</v>
      </c>
      <c r="AC37">
        <v>40</v>
      </c>
    </row>
    <row r="38" spans="1:29" x14ac:dyDescent="0.25">
      <c r="A38" t="s">
        <v>150</v>
      </c>
      <c r="B38" t="s">
        <v>151</v>
      </c>
      <c r="C38" s="4">
        <v>45717</v>
      </c>
      <c r="D38">
        <v>21</v>
      </c>
      <c r="E38" t="s">
        <v>1089</v>
      </c>
      <c r="F38" t="s">
        <v>152</v>
      </c>
      <c r="H38" t="s">
        <v>41</v>
      </c>
      <c r="I38">
        <v>2</v>
      </c>
      <c r="J38" t="s">
        <v>1085</v>
      </c>
      <c r="K38" t="s">
        <v>30</v>
      </c>
      <c r="L38" s="26">
        <v>1</v>
      </c>
      <c r="M38" t="s">
        <v>37</v>
      </c>
      <c r="N38">
        <v>43</v>
      </c>
      <c r="O38" t="s">
        <v>1090</v>
      </c>
      <c r="P38" t="s">
        <v>71</v>
      </c>
      <c r="Q38" s="3">
        <v>14500</v>
      </c>
      <c r="R38">
        <v>12</v>
      </c>
      <c r="S38" s="3">
        <v>174000</v>
      </c>
      <c r="T38" s="3">
        <v>664000</v>
      </c>
      <c r="U38" t="s">
        <v>1097</v>
      </c>
      <c r="V38">
        <v>163.17000000000002</v>
      </c>
      <c r="W38">
        <v>21.56</v>
      </c>
      <c r="X38" t="s">
        <v>39</v>
      </c>
      <c r="Y38" s="6">
        <v>0.26754385964912281</v>
      </c>
      <c r="Z38">
        <v>0</v>
      </c>
      <c r="AA38" t="s">
        <v>1131</v>
      </c>
      <c r="AB38" t="s">
        <v>1083</v>
      </c>
      <c r="AC38">
        <v>70</v>
      </c>
    </row>
    <row r="39" spans="1:29" x14ac:dyDescent="0.25">
      <c r="A39" t="s">
        <v>153</v>
      </c>
      <c r="B39" t="s">
        <v>154</v>
      </c>
      <c r="C39" s="4">
        <v>45689</v>
      </c>
      <c r="D39">
        <v>50</v>
      </c>
      <c r="E39" t="s">
        <v>1088</v>
      </c>
      <c r="F39" t="s">
        <v>86</v>
      </c>
      <c r="H39" t="s">
        <v>41</v>
      </c>
      <c r="I39">
        <v>1</v>
      </c>
      <c r="J39" t="s">
        <v>1092</v>
      </c>
      <c r="K39" t="s">
        <v>30</v>
      </c>
      <c r="L39" s="26">
        <v>5</v>
      </c>
      <c r="M39" t="s">
        <v>55</v>
      </c>
      <c r="N39">
        <v>30</v>
      </c>
      <c r="O39" t="s">
        <v>1086</v>
      </c>
      <c r="P39" t="s">
        <v>65</v>
      </c>
      <c r="Q39" s="3">
        <v>30000</v>
      </c>
      <c r="R39">
        <v>8</v>
      </c>
      <c r="S39" s="3">
        <v>240000</v>
      </c>
      <c r="T39" s="3">
        <v>240000</v>
      </c>
      <c r="U39" t="s">
        <v>1098</v>
      </c>
      <c r="V39">
        <v>176.39</v>
      </c>
      <c r="W39">
        <v>176.39</v>
      </c>
      <c r="X39" t="s">
        <v>24</v>
      </c>
      <c r="Y39" s="6">
        <v>0.26754385964912281</v>
      </c>
      <c r="Z39">
        <v>1</v>
      </c>
      <c r="AA39" t="s">
        <v>1130</v>
      </c>
      <c r="AB39" t="s">
        <v>32</v>
      </c>
      <c r="AC39">
        <v>25</v>
      </c>
    </row>
    <row r="40" spans="1:29" x14ac:dyDescent="0.25">
      <c r="A40" t="s">
        <v>155</v>
      </c>
      <c r="B40" t="s">
        <v>156</v>
      </c>
      <c r="C40" s="4">
        <v>45717</v>
      </c>
      <c r="D40">
        <v>64</v>
      </c>
      <c r="E40" t="s">
        <v>1094</v>
      </c>
      <c r="F40" t="s">
        <v>157</v>
      </c>
      <c r="H40" t="s">
        <v>36</v>
      </c>
      <c r="I40">
        <v>2</v>
      </c>
      <c r="J40" t="s">
        <v>1085</v>
      </c>
      <c r="K40" t="s">
        <v>21</v>
      </c>
      <c r="L40" s="26">
        <v>2</v>
      </c>
      <c r="M40" t="s">
        <v>22</v>
      </c>
      <c r="N40">
        <v>32</v>
      </c>
      <c r="O40" t="s">
        <v>1086</v>
      </c>
      <c r="P40" t="s">
        <v>62</v>
      </c>
      <c r="Q40" s="3">
        <v>24000</v>
      </c>
      <c r="R40">
        <v>9</v>
      </c>
      <c r="S40" s="3">
        <v>216000</v>
      </c>
      <c r="T40" s="3">
        <v>328000</v>
      </c>
      <c r="U40" t="s">
        <v>1098</v>
      </c>
      <c r="V40">
        <v>279.69</v>
      </c>
      <c r="W40">
        <v>176.12</v>
      </c>
      <c r="X40" t="s">
        <v>39</v>
      </c>
      <c r="Y40" s="6">
        <v>0.27947598253275108</v>
      </c>
      <c r="Z40">
        <v>0</v>
      </c>
      <c r="AA40" t="s">
        <v>1131</v>
      </c>
      <c r="AB40" t="s">
        <v>1083</v>
      </c>
      <c r="AC40">
        <v>60</v>
      </c>
    </row>
    <row r="41" spans="1:29" x14ac:dyDescent="0.25">
      <c r="A41" t="s">
        <v>158</v>
      </c>
      <c r="B41" t="s">
        <v>159</v>
      </c>
      <c r="C41" s="4">
        <v>45689</v>
      </c>
      <c r="D41">
        <v>46</v>
      </c>
      <c r="E41" t="s">
        <v>1088</v>
      </c>
      <c r="F41" t="s">
        <v>110</v>
      </c>
      <c r="H41" t="s">
        <v>29</v>
      </c>
      <c r="I41">
        <v>2</v>
      </c>
      <c r="J41" t="s">
        <v>1085</v>
      </c>
      <c r="K41" t="s">
        <v>30</v>
      </c>
      <c r="L41" s="26">
        <v>4</v>
      </c>
      <c r="M41" t="s">
        <v>114</v>
      </c>
      <c r="N41">
        <v>36</v>
      </c>
      <c r="O41" t="s">
        <v>1086</v>
      </c>
      <c r="P41" t="s">
        <v>83</v>
      </c>
      <c r="Q41" s="3">
        <v>1000</v>
      </c>
      <c r="R41">
        <v>13</v>
      </c>
      <c r="S41" s="3">
        <v>13000</v>
      </c>
      <c r="T41" s="3">
        <v>393000</v>
      </c>
      <c r="U41" t="s">
        <v>1098</v>
      </c>
      <c r="V41">
        <v>120.79</v>
      </c>
      <c r="W41">
        <v>59.2</v>
      </c>
      <c r="X41" t="s">
        <v>39</v>
      </c>
      <c r="Y41" s="6">
        <v>0.3122923588039867</v>
      </c>
      <c r="Z41">
        <v>0</v>
      </c>
      <c r="AA41" t="s">
        <v>1131</v>
      </c>
      <c r="AB41" t="s">
        <v>1083</v>
      </c>
      <c r="AC41">
        <v>20</v>
      </c>
    </row>
    <row r="42" spans="1:29" x14ac:dyDescent="0.25">
      <c r="A42" t="s">
        <v>160</v>
      </c>
      <c r="B42" t="s">
        <v>161</v>
      </c>
      <c r="C42" s="4">
        <v>45717</v>
      </c>
      <c r="D42">
        <v>76</v>
      </c>
      <c r="E42" t="s">
        <v>1091</v>
      </c>
      <c r="F42" t="s">
        <v>75</v>
      </c>
      <c r="H42" t="s">
        <v>36</v>
      </c>
      <c r="I42">
        <v>2</v>
      </c>
      <c r="J42" t="s">
        <v>1085</v>
      </c>
      <c r="K42" t="s">
        <v>30</v>
      </c>
      <c r="L42" s="26">
        <v>3</v>
      </c>
      <c r="M42" t="s">
        <v>50</v>
      </c>
      <c r="N42">
        <v>28</v>
      </c>
      <c r="O42" t="s">
        <v>1086</v>
      </c>
      <c r="P42" t="s">
        <v>71</v>
      </c>
      <c r="Q42" s="3">
        <v>14500</v>
      </c>
      <c r="R42">
        <v>7</v>
      </c>
      <c r="S42" s="3">
        <v>101500</v>
      </c>
      <c r="T42" s="3">
        <v>263500</v>
      </c>
      <c r="U42" t="s">
        <v>1098</v>
      </c>
      <c r="V42">
        <v>48.92</v>
      </c>
      <c r="W42">
        <v>24.57</v>
      </c>
      <c r="X42" t="s">
        <v>39</v>
      </c>
      <c r="Y42" s="6">
        <v>0.27947598253275108</v>
      </c>
      <c r="Z42">
        <v>0</v>
      </c>
      <c r="AA42" t="s">
        <v>1131</v>
      </c>
      <c r="AB42" t="s">
        <v>1083</v>
      </c>
      <c r="AC42">
        <v>30</v>
      </c>
    </row>
    <row r="43" spans="1:29" x14ac:dyDescent="0.25">
      <c r="A43" t="s">
        <v>162</v>
      </c>
      <c r="B43" t="s">
        <v>163</v>
      </c>
      <c r="C43" s="4">
        <v>45717</v>
      </c>
      <c r="D43">
        <v>40</v>
      </c>
      <c r="E43" t="s">
        <v>1088</v>
      </c>
      <c r="F43" t="s">
        <v>79</v>
      </c>
      <c r="H43" t="s">
        <v>20</v>
      </c>
      <c r="I43">
        <v>2</v>
      </c>
      <c r="J43" t="s">
        <v>1085</v>
      </c>
      <c r="K43" t="s">
        <v>30</v>
      </c>
      <c r="L43" s="26">
        <v>1</v>
      </c>
      <c r="M43" t="s">
        <v>37</v>
      </c>
      <c r="N43">
        <v>18</v>
      </c>
      <c r="O43" t="s">
        <v>1093</v>
      </c>
      <c r="P43" t="s">
        <v>46</v>
      </c>
      <c r="Q43" s="3">
        <v>4500</v>
      </c>
      <c r="R43">
        <v>18</v>
      </c>
      <c r="S43" s="3">
        <v>81000</v>
      </c>
      <c r="T43" s="3">
        <v>82200</v>
      </c>
      <c r="U43" t="s">
        <v>1100</v>
      </c>
      <c r="V43">
        <v>116.03</v>
      </c>
      <c r="W43">
        <v>60.8</v>
      </c>
      <c r="X43" t="s">
        <v>39</v>
      </c>
      <c r="Y43" s="6">
        <v>0.30092592592592593</v>
      </c>
      <c r="Z43">
        <v>0</v>
      </c>
      <c r="AA43" t="s">
        <v>1131</v>
      </c>
      <c r="AB43" t="s">
        <v>1083</v>
      </c>
      <c r="AC43">
        <v>65</v>
      </c>
    </row>
    <row r="44" spans="1:29" x14ac:dyDescent="0.25">
      <c r="A44" t="s">
        <v>165</v>
      </c>
      <c r="B44" t="s">
        <v>166</v>
      </c>
      <c r="C44" s="4">
        <v>45658</v>
      </c>
      <c r="D44">
        <v>32</v>
      </c>
      <c r="E44" t="s">
        <v>1084</v>
      </c>
      <c r="F44" t="s">
        <v>90</v>
      </c>
      <c r="H44" t="s">
        <v>36</v>
      </c>
      <c r="I44">
        <v>2</v>
      </c>
      <c r="J44" t="s">
        <v>1085</v>
      </c>
      <c r="K44" t="s">
        <v>21</v>
      </c>
      <c r="L44" s="26">
        <v>5</v>
      </c>
      <c r="M44" t="s">
        <v>55</v>
      </c>
      <c r="N44">
        <v>56</v>
      </c>
      <c r="O44" t="s">
        <v>1090</v>
      </c>
      <c r="P44" t="s">
        <v>42</v>
      </c>
      <c r="Q44" s="3">
        <v>9000</v>
      </c>
      <c r="R44">
        <v>16</v>
      </c>
      <c r="S44" s="3">
        <v>144000</v>
      </c>
      <c r="T44" s="3">
        <v>261000</v>
      </c>
      <c r="U44" t="s">
        <v>1098</v>
      </c>
      <c r="V44">
        <v>215.38</v>
      </c>
      <c r="W44">
        <v>50.87</v>
      </c>
      <c r="X44" t="s">
        <v>24</v>
      </c>
      <c r="Y44" s="6">
        <v>0.27947598253275108</v>
      </c>
      <c r="Z44">
        <v>1</v>
      </c>
      <c r="AA44" t="s">
        <v>1130</v>
      </c>
      <c r="AB44" t="s">
        <v>167</v>
      </c>
      <c r="AC44">
        <v>25</v>
      </c>
    </row>
    <row r="45" spans="1:29" x14ac:dyDescent="0.25">
      <c r="A45" t="s">
        <v>168</v>
      </c>
      <c r="B45" t="s">
        <v>169</v>
      </c>
      <c r="C45" s="4">
        <v>45717</v>
      </c>
      <c r="D45">
        <v>25</v>
      </c>
      <c r="E45" t="s">
        <v>1089</v>
      </c>
      <c r="F45" t="s">
        <v>49</v>
      </c>
      <c r="H45" t="s">
        <v>29</v>
      </c>
      <c r="I45">
        <v>1</v>
      </c>
      <c r="J45" t="s">
        <v>1092</v>
      </c>
      <c r="K45" t="s">
        <v>21</v>
      </c>
      <c r="L45" s="26">
        <v>1</v>
      </c>
      <c r="M45" t="s">
        <v>37</v>
      </c>
      <c r="N45">
        <v>10</v>
      </c>
      <c r="O45" t="s">
        <v>1095</v>
      </c>
      <c r="P45" t="s">
        <v>72</v>
      </c>
      <c r="Q45" s="3">
        <v>350</v>
      </c>
      <c r="R45">
        <v>13</v>
      </c>
      <c r="S45" s="3">
        <v>4550</v>
      </c>
      <c r="T45" s="3">
        <v>4550</v>
      </c>
      <c r="U45" t="s">
        <v>1100</v>
      </c>
      <c r="V45">
        <v>155.25</v>
      </c>
      <c r="W45">
        <v>155.25</v>
      </c>
      <c r="X45" t="s">
        <v>39</v>
      </c>
      <c r="Y45" s="6">
        <v>0.3122923588039867</v>
      </c>
      <c r="Z45">
        <v>0</v>
      </c>
      <c r="AA45" t="s">
        <v>1131</v>
      </c>
      <c r="AB45" t="s">
        <v>1083</v>
      </c>
      <c r="AC45">
        <v>85</v>
      </c>
    </row>
    <row r="46" spans="1:29" x14ac:dyDescent="0.25">
      <c r="A46" t="s">
        <v>170</v>
      </c>
      <c r="B46" t="s">
        <v>171</v>
      </c>
      <c r="C46" s="4">
        <v>45658</v>
      </c>
      <c r="D46">
        <v>72</v>
      </c>
      <c r="E46" t="s">
        <v>1091</v>
      </c>
      <c r="F46" t="s">
        <v>149</v>
      </c>
      <c r="H46" t="s">
        <v>20</v>
      </c>
      <c r="I46">
        <v>1</v>
      </c>
      <c r="J46" t="s">
        <v>1092</v>
      </c>
      <c r="K46" t="s">
        <v>30</v>
      </c>
      <c r="L46" s="26">
        <v>5</v>
      </c>
      <c r="M46" t="s">
        <v>55</v>
      </c>
      <c r="N46">
        <v>20</v>
      </c>
      <c r="O46" t="s">
        <v>1093</v>
      </c>
      <c r="P46" t="s">
        <v>46</v>
      </c>
      <c r="Q46" s="3">
        <v>4500</v>
      </c>
      <c r="R46">
        <v>3</v>
      </c>
      <c r="S46" s="3">
        <v>13500</v>
      </c>
      <c r="T46" s="3">
        <v>13500</v>
      </c>
      <c r="U46" t="s">
        <v>1100</v>
      </c>
      <c r="V46">
        <v>53.3</v>
      </c>
      <c r="W46">
        <v>53.3</v>
      </c>
      <c r="X46" t="s">
        <v>39</v>
      </c>
      <c r="Y46" s="6">
        <v>0.30092592592592593</v>
      </c>
      <c r="Z46">
        <v>0</v>
      </c>
      <c r="AA46" t="s">
        <v>1131</v>
      </c>
      <c r="AB46" t="s">
        <v>1083</v>
      </c>
      <c r="AC46">
        <v>20</v>
      </c>
    </row>
    <row r="47" spans="1:29" x14ac:dyDescent="0.25">
      <c r="A47" t="s">
        <v>172</v>
      </c>
      <c r="B47" t="s">
        <v>173</v>
      </c>
      <c r="C47" s="4">
        <v>45658</v>
      </c>
      <c r="D47">
        <v>46</v>
      </c>
      <c r="E47" t="s">
        <v>1088</v>
      </c>
      <c r="F47" t="s">
        <v>131</v>
      </c>
      <c r="H47" t="s">
        <v>29</v>
      </c>
      <c r="I47">
        <v>3</v>
      </c>
      <c r="J47" t="s">
        <v>1085</v>
      </c>
      <c r="K47" t="s">
        <v>21</v>
      </c>
      <c r="L47" s="26">
        <v>4</v>
      </c>
      <c r="M47" t="s">
        <v>114</v>
      </c>
      <c r="N47">
        <v>11</v>
      </c>
      <c r="O47" t="s">
        <v>1095</v>
      </c>
      <c r="P47" t="s">
        <v>72</v>
      </c>
      <c r="Q47" s="3">
        <v>350</v>
      </c>
      <c r="R47">
        <v>10</v>
      </c>
      <c r="S47" s="3">
        <v>3500</v>
      </c>
      <c r="T47" s="3">
        <v>853500</v>
      </c>
      <c r="U47" t="s">
        <v>1097</v>
      </c>
      <c r="V47">
        <v>230.34999999999997</v>
      </c>
      <c r="W47">
        <v>57.98</v>
      </c>
      <c r="X47" t="s">
        <v>39</v>
      </c>
      <c r="Y47" s="6">
        <v>0.3122923588039867</v>
      </c>
      <c r="Z47">
        <v>0</v>
      </c>
      <c r="AA47" t="s">
        <v>1131</v>
      </c>
      <c r="AB47" t="s">
        <v>1083</v>
      </c>
      <c r="AC47">
        <v>50</v>
      </c>
    </row>
    <row r="48" spans="1:29" x14ac:dyDescent="0.25">
      <c r="A48" t="s">
        <v>174</v>
      </c>
      <c r="B48" t="s">
        <v>175</v>
      </c>
      <c r="C48" s="4">
        <v>45689</v>
      </c>
      <c r="D48">
        <v>70</v>
      </c>
      <c r="E48" t="s">
        <v>1091</v>
      </c>
      <c r="F48" t="s">
        <v>176</v>
      </c>
      <c r="H48" t="s">
        <v>41</v>
      </c>
      <c r="I48">
        <v>1</v>
      </c>
      <c r="J48" t="s">
        <v>1092</v>
      </c>
      <c r="K48" t="s">
        <v>21</v>
      </c>
      <c r="L48" s="26">
        <v>3</v>
      </c>
      <c r="M48" t="s">
        <v>50</v>
      </c>
      <c r="N48">
        <v>42</v>
      </c>
      <c r="O48" t="s">
        <v>1090</v>
      </c>
      <c r="P48" t="s">
        <v>38</v>
      </c>
      <c r="Q48" s="3">
        <v>20000</v>
      </c>
      <c r="R48">
        <v>20</v>
      </c>
      <c r="S48" s="3">
        <v>400000</v>
      </c>
      <c r="T48" s="3">
        <v>400000</v>
      </c>
      <c r="U48" t="s">
        <v>1098</v>
      </c>
      <c r="V48">
        <v>158.63</v>
      </c>
      <c r="W48">
        <v>158.63</v>
      </c>
      <c r="X48" t="s">
        <v>39</v>
      </c>
      <c r="Y48" s="6">
        <v>0.26754385964912281</v>
      </c>
      <c r="Z48">
        <v>0</v>
      </c>
      <c r="AA48" t="s">
        <v>1131</v>
      </c>
      <c r="AB48" t="s">
        <v>1083</v>
      </c>
      <c r="AC48">
        <v>40</v>
      </c>
    </row>
    <row r="49" spans="1:29" x14ac:dyDescent="0.25">
      <c r="A49" t="s">
        <v>177</v>
      </c>
      <c r="B49" t="s">
        <v>178</v>
      </c>
      <c r="C49" s="4">
        <v>45717</v>
      </c>
      <c r="D49">
        <v>72</v>
      </c>
      <c r="E49" t="s">
        <v>1091</v>
      </c>
      <c r="F49" t="s">
        <v>176</v>
      </c>
      <c r="H49" t="s">
        <v>29</v>
      </c>
      <c r="I49">
        <v>3</v>
      </c>
      <c r="J49" t="s">
        <v>1085</v>
      </c>
      <c r="K49" t="s">
        <v>30</v>
      </c>
      <c r="L49" s="26">
        <v>4</v>
      </c>
      <c r="M49" t="s">
        <v>114</v>
      </c>
      <c r="N49">
        <v>45</v>
      </c>
      <c r="O49" t="s">
        <v>1090</v>
      </c>
      <c r="P49" t="s">
        <v>102</v>
      </c>
      <c r="Q49" s="3">
        <v>900</v>
      </c>
      <c r="R49">
        <v>11</v>
      </c>
      <c r="S49" s="3">
        <v>9900</v>
      </c>
      <c r="T49" s="3">
        <v>105900</v>
      </c>
      <c r="U49" t="s">
        <v>1098</v>
      </c>
      <c r="V49">
        <v>301.23</v>
      </c>
      <c r="W49">
        <v>177.94</v>
      </c>
      <c r="X49" t="s">
        <v>39</v>
      </c>
      <c r="Y49" s="6">
        <v>0.3122923588039867</v>
      </c>
      <c r="Z49">
        <v>0</v>
      </c>
      <c r="AA49" t="s">
        <v>1131</v>
      </c>
      <c r="AB49" t="s">
        <v>1083</v>
      </c>
      <c r="AC49">
        <v>35</v>
      </c>
    </row>
    <row r="50" spans="1:29" x14ac:dyDescent="0.25">
      <c r="A50" t="s">
        <v>179</v>
      </c>
      <c r="B50" t="s">
        <v>180</v>
      </c>
      <c r="C50" s="4">
        <v>45689</v>
      </c>
      <c r="D50">
        <v>21</v>
      </c>
      <c r="E50" t="s">
        <v>1089</v>
      </c>
      <c r="F50" t="s">
        <v>131</v>
      </c>
      <c r="H50" t="s">
        <v>29</v>
      </c>
      <c r="I50">
        <v>2</v>
      </c>
      <c r="J50" t="s">
        <v>1085</v>
      </c>
      <c r="K50" t="s">
        <v>30</v>
      </c>
      <c r="L50" s="26">
        <v>3</v>
      </c>
      <c r="M50" t="s">
        <v>50</v>
      </c>
      <c r="N50">
        <v>34</v>
      </c>
      <c r="O50" t="s">
        <v>1086</v>
      </c>
      <c r="P50" t="s">
        <v>31</v>
      </c>
      <c r="Q50" s="3">
        <v>5500</v>
      </c>
      <c r="R50">
        <v>11</v>
      </c>
      <c r="S50" s="3">
        <v>60500</v>
      </c>
      <c r="T50" s="3">
        <v>240500</v>
      </c>
      <c r="U50" t="s">
        <v>1098</v>
      </c>
      <c r="V50">
        <v>204.11</v>
      </c>
      <c r="W50">
        <v>69.92</v>
      </c>
      <c r="X50" t="s">
        <v>24</v>
      </c>
      <c r="Y50" s="6">
        <v>0.3122923588039867</v>
      </c>
      <c r="Z50">
        <v>1</v>
      </c>
      <c r="AA50" t="s">
        <v>1130</v>
      </c>
      <c r="AB50" t="s">
        <v>25</v>
      </c>
      <c r="AC50">
        <v>40</v>
      </c>
    </row>
    <row r="51" spans="1:29" x14ac:dyDescent="0.25">
      <c r="A51" t="s">
        <v>181</v>
      </c>
      <c r="B51" t="s">
        <v>182</v>
      </c>
      <c r="C51" s="4">
        <v>45689</v>
      </c>
      <c r="D51">
        <v>68</v>
      </c>
      <c r="E51" t="s">
        <v>1091</v>
      </c>
      <c r="F51" t="s">
        <v>90</v>
      </c>
      <c r="H51" t="s">
        <v>36</v>
      </c>
      <c r="I51">
        <v>2</v>
      </c>
      <c r="J51" t="s">
        <v>1085</v>
      </c>
      <c r="K51" t="s">
        <v>30</v>
      </c>
      <c r="L51" s="26">
        <v>5</v>
      </c>
      <c r="M51" t="s">
        <v>55</v>
      </c>
      <c r="N51">
        <v>43</v>
      </c>
      <c r="O51" t="s">
        <v>1090</v>
      </c>
      <c r="P51" t="s">
        <v>38</v>
      </c>
      <c r="Q51" s="3">
        <v>20000</v>
      </c>
      <c r="R51">
        <v>13</v>
      </c>
      <c r="S51" s="3">
        <v>260000</v>
      </c>
      <c r="T51" s="3">
        <v>548000</v>
      </c>
      <c r="U51" t="s">
        <v>1097</v>
      </c>
      <c r="V51">
        <v>325.75</v>
      </c>
      <c r="W51">
        <v>194.05</v>
      </c>
      <c r="X51" t="s">
        <v>24</v>
      </c>
      <c r="Y51" s="6">
        <v>0.27947598253275108</v>
      </c>
      <c r="Z51">
        <v>1</v>
      </c>
      <c r="AA51" t="s">
        <v>1130</v>
      </c>
      <c r="AB51" t="s">
        <v>76</v>
      </c>
      <c r="AC51">
        <v>25</v>
      </c>
    </row>
    <row r="52" spans="1:29" x14ac:dyDescent="0.25">
      <c r="A52" t="s">
        <v>183</v>
      </c>
      <c r="B52" t="s">
        <v>184</v>
      </c>
      <c r="C52" s="4">
        <v>45717</v>
      </c>
      <c r="D52">
        <v>68</v>
      </c>
      <c r="E52" t="s">
        <v>1091</v>
      </c>
      <c r="F52" t="s">
        <v>49</v>
      </c>
      <c r="H52" t="s">
        <v>29</v>
      </c>
      <c r="I52">
        <v>3</v>
      </c>
      <c r="J52" t="s">
        <v>1085</v>
      </c>
      <c r="K52" t="s">
        <v>21</v>
      </c>
      <c r="L52" s="26">
        <v>5</v>
      </c>
      <c r="M52" t="s">
        <v>55</v>
      </c>
      <c r="N52">
        <v>34</v>
      </c>
      <c r="O52" t="s">
        <v>1086</v>
      </c>
      <c r="P52" t="s">
        <v>40</v>
      </c>
      <c r="Q52" s="3">
        <v>500</v>
      </c>
      <c r="R52">
        <v>10</v>
      </c>
      <c r="S52" s="3">
        <v>5000</v>
      </c>
      <c r="T52" s="3">
        <v>637000</v>
      </c>
      <c r="U52" t="s">
        <v>1097</v>
      </c>
      <c r="V52">
        <v>292.55999999999995</v>
      </c>
      <c r="W52">
        <v>110.07</v>
      </c>
      <c r="X52" t="s">
        <v>39</v>
      </c>
      <c r="Y52" s="6">
        <v>0.3122923588039867</v>
      </c>
      <c r="Z52">
        <v>0</v>
      </c>
      <c r="AA52" t="s">
        <v>1131</v>
      </c>
      <c r="AB52" t="s">
        <v>1083</v>
      </c>
      <c r="AC52">
        <v>30</v>
      </c>
    </row>
    <row r="53" spans="1:29" x14ac:dyDescent="0.25">
      <c r="A53" t="s">
        <v>185</v>
      </c>
      <c r="B53" t="s">
        <v>186</v>
      </c>
      <c r="C53" s="4">
        <v>45689</v>
      </c>
      <c r="D53">
        <v>36</v>
      </c>
      <c r="E53" t="s">
        <v>1084</v>
      </c>
      <c r="F53" t="s">
        <v>149</v>
      </c>
      <c r="H53" t="s">
        <v>29</v>
      </c>
      <c r="I53">
        <v>1</v>
      </c>
      <c r="J53" t="s">
        <v>1092</v>
      </c>
      <c r="K53" t="s">
        <v>21</v>
      </c>
      <c r="L53" s="26">
        <v>1</v>
      </c>
      <c r="M53" t="s">
        <v>37</v>
      </c>
      <c r="N53">
        <v>36</v>
      </c>
      <c r="O53" t="s">
        <v>1086</v>
      </c>
      <c r="P53" t="s">
        <v>83</v>
      </c>
      <c r="Q53" s="3">
        <v>1000</v>
      </c>
      <c r="R53">
        <v>5</v>
      </c>
      <c r="S53" s="3">
        <v>5000</v>
      </c>
      <c r="T53" s="3">
        <v>5000</v>
      </c>
      <c r="U53" t="s">
        <v>1100</v>
      </c>
      <c r="V53">
        <v>129.72</v>
      </c>
      <c r="W53">
        <v>129.72</v>
      </c>
      <c r="X53" t="s">
        <v>24</v>
      </c>
      <c r="Y53" s="6">
        <v>0.3122923588039867</v>
      </c>
      <c r="Z53">
        <v>1</v>
      </c>
      <c r="AA53" t="s">
        <v>1130</v>
      </c>
      <c r="AB53" t="s">
        <v>32</v>
      </c>
      <c r="AC53">
        <v>60</v>
      </c>
    </row>
    <row r="54" spans="1:29" x14ac:dyDescent="0.25">
      <c r="A54" t="s">
        <v>187</v>
      </c>
      <c r="B54" t="s">
        <v>188</v>
      </c>
      <c r="C54" s="4">
        <v>45689</v>
      </c>
      <c r="D54">
        <v>53</v>
      </c>
      <c r="E54" t="s">
        <v>1088</v>
      </c>
      <c r="F54" t="s">
        <v>189</v>
      </c>
      <c r="H54" t="s">
        <v>29</v>
      </c>
      <c r="I54">
        <v>1</v>
      </c>
      <c r="J54" t="s">
        <v>1092</v>
      </c>
      <c r="K54" t="s">
        <v>30</v>
      </c>
      <c r="L54" s="26">
        <v>4</v>
      </c>
      <c r="M54" t="s">
        <v>114</v>
      </c>
      <c r="N54">
        <v>27</v>
      </c>
      <c r="O54" t="s">
        <v>1086</v>
      </c>
      <c r="P54" t="s">
        <v>72</v>
      </c>
      <c r="Q54" s="3">
        <v>350</v>
      </c>
      <c r="R54">
        <v>17</v>
      </c>
      <c r="S54" s="3">
        <v>5950</v>
      </c>
      <c r="T54" s="3">
        <v>5950</v>
      </c>
      <c r="U54" t="s">
        <v>1100</v>
      </c>
      <c r="V54">
        <v>184.41</v>
      </c>
      <c r="W54">
        <v>184.41</v>
      </c>
      <c r="X54" t="s">
        <v>24</v>
      </c>
      <c r="Y54" s="6">
        <v>0.3122923588039867</v>
      </c>
      <c r="Z54">
        <v>1</v>
      </c>
      <c r="AA54" t="s">
        <v>1130</v>
      </c>
      <c r="AB54" t="s">
        <v>25</v>
      </c>
      <c r="AC54">
        <v>30</v>
      </c>
    </row>
    <row r="55" spans="1:29" x14ac:dyDescent="0.25">
      <c r="A55" t="s">
        <v>190</v>
      </c>
      <c r="B55" t="s">
        <v>191</v>
      </c>
      <c r="C55" s="4">
        <v>45717</v>
      </c>
      <c r="D55">
        <v>24</v>
      </c>
      <c r="E55" t="s">
        <v>1089</v>
      </c>
      <c r="F55" t="s">
        <v>192</v>
      </c>
      <c r="H55" t="s">
        <v>29</v>
      </c>
      <c r="I55">
        <v>3</v>
      </c>
      <c r="J55" t="s">
        <v>1085</v>
      </c>
      <c r="K55" t="s">
        <v>30</v>
      </c>
      <c r="L55" s="26">
        <v>1</v>
      </c>
      <c r="M55" t="s">
        <v>37</v>
      </c>
      <c r="N55">
        <v>22</v>
      </c>
      <c r="O55" t="s">
        <v>1093</v>
      </c>
      <c r="P55" t="s">
        <v>193</v>
      </c>
      <c r="Q55" s="3">
        <v>6500</v>
      </c>
      <c r="R55">
        <v>11</v>
      </c>
      <c r="S55" s="3">
        <v>71500</v>
      </c>
      <c r="T55" s="3">
        <v>628500</v>
      </c>
      <c r="U55" t="s">
        <v>1097</v>
      </c>
      <c r="V55">
        <v>436.41999999999996</v>
      </c>
      <c r="W55">
        <v>97.13</v>
      </c>
      <c r="X55" t="s">
        <v>24</v>
      </c>
      <c r="Y55" s="6">
        <v>0.3122923588039867</v>
      </c>
      <c r="Z55">
        <v>1</v>
      </c>
      <c r="AA55" t="s">
        <v>1130</v>
      </c>
      <c r="AB55" t="s">
        <v>96</v>
      </c>
      <c r="AC55">
        <v>80</v>
      </c>
    </row>
    <row r="56" spans="1:29" x14ac:dyDescent="0.25">
      <c r="A56" t="s">
        <v>194</v>
      </c>
      <c r="B56" t="s">
        <v>195</v>
      </c>
      <c r="C56" s="4">
        <v>45717</v>
      </c>
      <c r="D56">
        <v>65</v>
      </c>
      <c r="E56" t="s">
        <v>1091</v>
      </c>
      <c r="F56" t="s">
        <v>113</v>
      </c>
      <c r="H56" t="s">
        <v>29</v>
      </c>
      <c r="I56">
        <v>2</v>
      </c>
      <c r="J56" t="s">
        <v>1085</v>
      </c>
      <c r="K56" t="s">
        <v>30</v>
      </c>
      <c r="L56" s="26">
        <v>4</v>
      </c>
      <c r="M56" t="s">
        <v>114</v>
      </c>
      <c r="N56">
        <v>3</v>
      </c>
      <c r="O56" t="s">
        <v>1096</v>
      </c>
      <c r="P56" t="s">
        <v>164</v>
      </c>
      <c r="Q56" s="3">
        <v>600</v>
      </c>
      <c r="R56">
        <v>2</v>
      </c>
      <c r="S56" s="3">
        <v>1200</v>
      </c>
      <c r="T56" s="3">
        <v>571200</v>
      </c>
      <c r="U56" t="s">
        <v>1097</v>
      </c>
      <c r="V56">
        <v>200.02999999999997</v>
      </c>
      <c r="W56">
        <v>99.32</v>
      </c>
      <c r="X56" t="s">
        <v>39</v>
      </c>
      <c r="Y56" s="6">
        <v>0.3122923588039867</v>
      </c>
      <c r="Z56">
        <v>0</v>
      </c>
      <c r="AA56" t="s">
        <v>1131</v>
      </c>
      <c r="AB56" t="s">
        <v>1083</v>
      </c>
      <c r="AC56">
        <v>55</v>
      </c>
    </row>
    <row r="57" spans="1:29" x14ac:dyDescent="0.25">
      <c r="A57" t="s">
        <v>196</v>
      </c>
      <c r="B57" t="s">
        <v>197</v>
      </c>
      <c r="C57" s="4">
        <v>45689</v>
      </c>
      <c r="D57">
        <v>28</v>
      </c>
      <c r="E57" t="s">
        <v>1089</v>
      </c>
      <c r="F57" t="s">
        <v>198</v>
      </c>
      <c r="H57" t="s">
        <v>29</v>
      </c>
      <c r="I57">
        <v>2</v>
      </c>
      <c r="J57" t="s">
        <v>1085</v>
      </c>
      <c r="K57" t="s">
        <v>21</v>
      </c>
      <c r="L57" s="26">
        <v>1</v>
      </c>
      <c r="M57" t="s">
        <v>37</v>
      </c>
      <c r="N57">
        <v>34</v>
      </c>
      <c r="O57" t="s">
        <v>1086</v>
      </c>
      <c r="P57" t="s">
        <v>23</v>
      </c>
      <c r="Q57" s="3">
        <v>35000</v>
      </c>
      <c r="R57">
        <v>9</v>
      </c>
      <c r="S57" s="3">
        <v>315000</v>
      </c>
      <c r="T57" s="3">
        <v>705000</v>
      </c>
      <c r="U57" t="s">
        <v>1097</v>
      </c>
      <c r="V57">
        <v>281.25</v>
      </c>
      <c r="W57">
        <v>156.41</v>
      </c>
      <c r="X57" t="s">
        <v>39</v>
      </c>
      <c r="Y57" s="6">
        <v>0.3122923588039867</v>
      </c>
      <c r="Z57">
        <v>0</v>
      </c>
      <c r="AA57" t="s">
        <v>1131</v>
      </c>
      <c r="AB57" t="s">
        <v>1083</v>
      </c>
      <c r="AC57">
        <v>70</v>
      </c>
    </row>
    <row r="58" spans="1:29" x14ac:dyDescent="0.25">
      <c r="A58" t="s">
        <v>199</v>
      </c>
      <c r="B58" t="s">
        <v>200</v>
      </c>
      <c r="C58" s="4">
        <v>45689</v>
      </c>
      <c r="D58">
        <v>58</v>
      </c>
      <c r="E58" t="s">
        <v>1094</v>
      </c>
      <c r="F58" t="s">
        <v>86</v>
      </c>
      <c r="H58" t="s">
        <v>36</v>
      </c>
      <c r="I58">
        <v>1</v>
      </c>
      <c r="J58" t="s">
        <v>1092</v>
      </c>
      <c r="K58" t="s">
        <v>30</v>
      </c>
      <c r="L58" s="26">
        <v>5</v>
      </c>
      <c r="M58" t="s">
        <v>55</v>
      </c>
      <c r="N58">
        <v>21</v>
      </c>
      <c r="O58" t="s">
        <v>1093</v>
      </c>
      <c r="P58" t="s">
        <v>71</v>
      </c>
      <c r="Q58" s="3">
        <v>14500</v>
      </c>
      <c r="R58">
        <v>14</v>
      </c>
      <c r="S58" s="3">
        <v>203000</v>
      </c>
      <c r="T58" s="3">
        <v>203000</v>
      </c>
      <c r="U58" t="s">
        <v>1098</v>
      </c>
      <c r="V58">
        <v>149.47999999999999</v>
      </c>
      <c r="W58">
        <v>149.47999999999999</v>
      </c>
      <c r="X58" t="s">
        <v>24</v>
      </c>
      <c r="Y58" s="6">
        <v>0.27947598253275108</v>
      </c>
      <c r="Z58">
        <v>1</v>
      </c>
      <c r="AA58" t="s">
        <v>1130</v>
      </c>
      <c r="AB58" t="s">
        <v>76</v>
      </c>
      <c r="AC58">
        <v>20</v>
      </c>
    </row>
    <row r="59" spans="1:29" x14ac:dyDescent="0.25">
      <c r="A59" t="s">
        <v>201</v>
      </c>
      <c r="B59" t="s">
        <v>202</v>
      </c>
      <c r="C59" s="4">
        <v>45717</v>
      </c>
      <c r="D59">
        <v>28</v>
      </c>
      <c r="E59" t="s">
        <v>1089</v>
      </c>
      <c r="F59" t="s">
        <v>198</v>
      </c>
      <c r="H59" t="s">
        <v>36</v>
      </c>
      <c r="I59">
        <v>1</v>
      </c>
      <c r="J59" t="s">
        <v>1092</v>
      </c>
      <c r="K59" t="s">
        <v>21</v>
      </c>
      <c r="L59" s="26">
        <v>1</v>
      </c>
      <c r="M59" t="s">
        <v>37</v>
      </c>
      <c r="N59">
        <v>45</v>
      </c>
      <c r="O59" t="s">
        <v>1090</v>
      </c>
      <c r="P59" t="s">
        <v>115</v>
      </c>
      <c r="Q59" s="3">
        <v>25000</v>
      </c>
      <c r="R59">
        <v>5</v>
      </c>
      <c r="S59" s="3">
        <v>125000</v>
      </c>
      <c r="T59" s="3">
        <v>125000</v>
      </c>
      <c r="U59" t="s">
        <v>1098</v>
      </c>
      <c r="V59">
        <v>75.28</v>
      </c>
      <c r="W59">
        <v>75.28</v>
      </c>
      <c r="X59" t="s">
        <v>24</v>
      </c>
      <c r="Y59" s="6">
        <v>0.27947598253275108</v>
      </c>
      <c r="Z59">
        <v>1</v>
      </c>
      <c r="AA59" t="s">
        <v>1130</v>
      </c>
      <c r="AB59" t="s">
        <v>32</v>
      </c>
      <c r="AC59">
        <v>60</v>
      </c>
    </row>
    <row r="60" spans="1:29" x14ac:dyDescent="0.25">
      <c r="A60" t="s">
        <v>203</v>
      </c>
      <c r="B60" t="s">
        <v>204</v>
      </c>
      <c r="C60" s="4">
        <v>45658</v>
      </c>
      <c r="D60">
        <v>68</v>
      </c>
      <c r="E60" t="s">
        <v>1091</v>
      </c>
      <c r="F60" t="s">
        <v>131</v>
      </c>
      <c r="H60" t="s">
        <v>20</v>
      </c>
      <c r="I60">
        <v>3</v>
      </c>
      <c r="J60" t="s">
        <v>1085</v>
      </c>
      <c r="K60" t="s">
        <v>21</v>
      </c>
      <c r="L60" s="26">
        <v>5</v>
      </c>
      <c r="M60" t="s">
        <v>55</v>
      </c>
      <c r="N60">
        <v>12</v>
      </c>
      <c r="O60" t="s">
        <v>1095</v>
      </c>
      <c r="P60" t="s">
        <v>46</v>
      </c>
      <c r="Q60" s="3">
        <v>4500</v>
      </c>
      <c r="R60">
        <v>9</v>
      </c>
      <c r="S60" s="3">
        <v>40500</v>
      </c>
      <c r="T60" s="3">
        <v>307000</v>
      </c>
      <c r="U60" t="s">
        <v>1098</v>
      </c>
      <c r="V60">
        <v>324.23</v>
      </c>
      <c r="W60">
        <v>92.5</v>
      </c>
      <c r="X60" t="s">
        <v>39</v>
      </c>
      <c r="Y60" s="6">
        <v>0.30092592592592593</v>
      </c>
      <c r="Z60">
        <v>0</v>
      </c>
      <c r="AA60" t="s">
        <v>1131</v>
      </c>
      <c r="AB60" t="s">
        <v>1083</v>
      </c>
      <c r="AC60">
        <v>45</v>
      </c>
    </row>
    <row r="61" spans="1:29" x14ac:dyDescent="0.25">
      <c r="A61" t="s">
        <v>205</v>
      </c>
      <c r="B61" t="s">
        <v>206</v>
      </c>
      <c r="C61" s="4">
        <v>45717</v>
      </c>
      <c r="D61">
        <v>25</v>
      </c>
      <c r="E61" t="s">
        <v>1089</v>
      </c>
      <c r="F61" t="s">
        <v>198</v>
      </c>
      <c r="H61" t="s">
        <v>36</v>
      </c>
      <c r="I61">
        <v>2</v>
      </c>
      <c r="J61" t="s">
        <v>1085</v>
      </c>
      <c r="K61" t="s">
        <v>30</v>
      </c>
      <c r="L61" s="26">
        <v>4</v>
      </c>
      <c r="M61" t="s">
        <v>114</v>
      </c>
      <c r="N61">
        <v>38</v>
      </c>
      <c r="O61" t="s">
        <v>1090</v>
      </c>
      <c r="P61" t="s">
        <v>105</v>
      </c>
      <c r="Q61" s="3">
        <v>75000</v>
      </c>
      <c r="R61">
        <v>4</v>
      </c>
      <c r="S61" s="3">
        <v>300000</v>
      </c>
      <c r="T61" s="3">
        <v>540000</v>
      </c>
      <c r="U61" t="s">
        <v>1097</v>
      </c>
      <c r="V61">
        <v>247.32</v>
      </c>
      <c r="W61">
        <v>170.74</v>
      </c>
      <c r="X61" t="s">
        <v>39</v>
      </c>
      <c r="Y61" s="6">
        <v>0.27947598253275108</v>
      </c>
      <c r="Z61">
        <v>0</v>
      </c>
      <c r="AA61" t="s">
        <v>1131</v>
      </c>
      <c r="AB61" t="s">
        <v>1083</v>
      </c>
      <c r="AC61">
        <v>30</v>
      </c>
    </row>
    <row r="62" spans="1:29" x14ac:dyDescent="0.25">
      <c r="A62" t="s">
        <v>207</v>
      </c>
      <c r="B62" t="s">
        <v>208</v>
      </c>
      <c r="C62" s="4">
        <v>45658</v>
      </c>
      <c r="D62">
        <v>53</v>
      </c>
      <c r="E62" t="s">
        <v>1088</v>
      </c>
      <c r="F62" t="s">
        <v>118</v>
      </c>
      <c r="H62" t="s">
        <v>41</v>
      </c>
      <c r="I62">
        <v>3</v>
      </c>
      <c r="J62" t="s">
        <v>1085</v>
      </c>
      <c r="K62" t="s">
        <v>30</v>
      </c>
      <c r="L62" s="26">
        <v>5</v>
      </c>
      <c r="M62" t="s">
        <v>55</v>
      </c>
      <c r="N62">
        <v>18</v>
      </c>
      <c r="O62" t="s">
        <v>1093</v>
      </c>
      <c r="P62" t="s">
        <v>65</v>
      </c>
      <c r="Q62" s="3">
        <v>30000</v>
      </c>
      <c r="R62">
        <v>8</v>
      </c>
      <c r="S62" s="3">
        <v>240000</v>
      </c>
      <c r="T62" s="3">
        <v>460000</v>
      </c>
      <c r="U62" t="s">
        <v>1098</v>
      </c>
      <c r="V62">
        <v>335.15999999999997</v>
      </c>
      <c r="W62">
        <v>155.26</v>
      </c>
      <c r="X62" t="s">
        <v>39</v>
      </c>
      <c r="Y62" s="6">
        <v>0.26754385964912281</v>
      </c>
      <c r="Z62">
        <v>0</v>
      </c>
      <c r="AA62" t="s">
        <v>1131</v>
      </c>
      <c r="AB62" t="s">
        <v>1083</v>
      </c>
      <c r="AC62">
        <v>35</v>
      </c>
    </row>
    <row r="63" spans="1:29" x14ac:dyDescent="0.25">
      <c r="A63" t="s">
        <v>209</v>
      </c>
      <c r="B63" t="s">
        <v>210</v>
      </c>
      <c r="C63" s="4">
        <v>45717</v>
      </c>
      <c r="D63">
        <v>21</v>
      </c>
      <c r="E63" t="s">
        <v>1089</v>
      </c>
      <c r="F63" t="s">
        <v>149</v>
      </c>
      <c r="H63" t="s">
        <v>29</v>
      </c>
      <c r="I63">
        <v>2</v>
      </c>
      <c r="J63" t="s">
        <v>1085</v>
      </c>
      <c r="K63" t="s">
        <v>30</v>
      </c>
      <c r="L63" s="26">
        <v>2</v>
      </c>
      <c r="M63" t="s">
        <v>22</v>
      </c>
      <c r="N63">
        <v>3</v>
      </c>
      <c r="O63" t="s">
        <v>1096</v>
      </c>
      <c r="P63" t="s">
        <v>72</v>
      </c>
      <c r="Q63" s="3">
        <v>350</v>
      </c>
      <c r="R63">
        <v>18</v>
      </c>
      <c r="S63" s="3">
        <v>6300</v>
      </c>
      <c r="T63" s="3">
        <v>276300</v>
      </c>
      <c r="U63" t="s">
        <v>1098</v>
      </c>
      <c r="V63">
        <v>133.28</v>
      </c>
      <c r="W63">
        <v>26.87</v>
      </c>
      <c r="X63" t="s">
        <v>24</v>
      </c>
      <c r="Y63" s="6">
        <v>0.3122923588039867</v>
      </c>
      <c r="Z63">
        <v>1</v>
      </c>
      <c r="AA63" t="s">
        <v>1130</v>
      </c>
      <c r="AB63" t="s">
        <v>96</v>
      </c>
      <c r="AC63">
        <v>75</v>
      </c>
    </row>
    <row r="64" spans="1:29" x14ac:dyDescent="0.25">
      <c r="A64" t="s">
        <v>211</v>
      </c>
      <c r="B64" t="s">
        <v>212</v>
      </c>
      <c r="C64" s="4">
        <v>45717</v>
      </c>
      <c r="D64">
        <v>48</v>
      </c>
      <c r="E64" t="s">
        <v>1088</v>
      </c>
      <c r="F64" t="s">
        <v>213</v>
      </c>
      <c r="H64" t="s">
        <v>20</v>
      </c>
      <c r="I64">
        <v>1</v>
      </c>
      <c r="J64" t="s">
        <v>1092</v>
      </c>
      <c r="K64" t="s">
        <v>30</v>
      </c>
      <c r="L64" s="26">
        <v>1</v>
      </c>
      <c r="M64" t="s">
        <v>37</v>
      </c>
      <c r="N64">
        <v>48</v>
      </c>
      <c r="O64" t="s">
        <v>1090</v>
      </c>
      <c r="P64" t="s">
        <v>46</v>
      </c>
      <c r="Q64" s="3">
        <v>4500</v>
      </c>
      <c r="R64">
        <v>13</v>
      </c>
      <c r="S64" s="3">
        <v>58500</v>
      </c>
      <c r="T64" s="3">
        <v>58500</v>
      </c>
      <c r="U64" t="s">
        <v>1100</v>
      </c>
      <c r="V64">
        <v>172.1</v>
      </c>
      <c r="W64">
        <v>172.1</v>
      </c>
      <c r="X64" t="s">
        <v>39</v>
      </c>
      <c r="Y64" s="6">
        <v>0.30092592592592593</v>
      </c>
      <c r="Z64">
        <v>0</v>
      </c>
      <c r="AA64" t="s">
        <v>1131</v>
      </c>
      <c r="AB64" t="s">
        <v>1083</v>
      </c>
      <c r="AC64">
        <v>70</v>
      </c>
    </row>
    <row r="65" spans="1:29" x14ac:dyDescent="0.25">
      <c r="A65" t="s">
        <v>214</v>
      </c>
      <c r="B65" t="s">
        <v>215</v>
      </c>
      <c r="C65" s="4">
        <v>45658</v>
      </c>
      <c r="D65">
        <v>27</v>
      </c>
      <c r="E65" t="s">
        <v>1089</v>
      </c>
      <c r="F65" t="s">
        <v>82</v>
      </c>
      <c r="H65" t="s">
        <v>36</v>
      </c>
      <c r="I65">
        <v>3</v>
      </c>
      <c r="J65" t="s">
        <v>1085</v>
      </c>
      <c r="K65" t="s">
        <v>21</v>
      </c>
      <c r="L65" s="26">
        <v>4</v>
      </c>
      <c r="M65" t="s">
        <v>114</v>
      </c>
      <c r="N65">
        <v>17</v>
      </c>
      <c r="O65" t="s">
        <v>1093</v>
      </c>
      <c r="P65" t="s">
        <v>115</v>
      </c>
      <c r="Q65" s="3">
        <v>25000</v>
      </c>
      <c r="R65">
        <v>8</v>
      </c>
      <c r="S65" s="3">
        <v>200000</v>
      </c>
      <c r="T65" s="3">
        <v>371000</v>
      </c>
      <c r="U65" t="s">
        <v>1098</v>
      </c>
      <c r="V65">
        <v>210.7</v>
      </c>
      <c r="W65">
        <v>22.12</v>
      </c>
      <c r="X65" t="s">
        <v>39</v>
      </c>
      <c r="Y65" s="6">
        <v>0.27947598253275108</v>
      </c>
      <c r="Z65">
        <v>0</v>
      </c>
      <c r="AA65" t="s">
        <v>1131</v>
      </c>
      <c r="AB65" t="s">
        <v>1083</v>
      </c>
      <c r="AC65">
        <v>40</v>
      </c>
    </row>
    <row r="66" spans="1:29" x14ac:dyDescent="0.25">
      <c r="A66" t="s">
        <v>216</v>
      </c>
      <c r="B66" t="s">
        <v>217</v>
      </c>
      <c r="C66" s="4">
        <v>45689</v>
      </c>
      <c r="D66">
        <v>75</v>
      </c>
      <c r="E66" t="s">
        <v>1091</v>
      </c>
      <c r="F66" t="s">
        <v>149</v>
      </c>
      <c r="H66" t="s">
        <v>29</v>
      </c>
      <c r="I66">
        <v>2</v>
      </c>
      <c r="J66" t="s">
        <v>1085</v>
      </c>
      <c r="K66" t="s">
        <v>30</v>
      </c>
      <c r="L66" s="26">
        <v>1</v>
      </c>
      <c r="M66" t="s">
        <v>37</v>
      </c>
      <c r="N66">
        <v>8</v>
      </c>
      <c r="O66" t="s">
        <v>1095</v>
      </c>
      <c r="P66" t="s">
        <v>83</v>
      </c>
      <c r="Q66" s="3">
        <v>1000</v>
      </c>
      <c r="R66">
        <v>18</v>
      </c>
      <c r="S66" s="3">
        <v>18000</v>
      </c>
      <c r="T66" s="3">
        <v>258000</v>
      </c>
      <c r="U66" t="s">
        <v>1098</v>
      </c>
      <c r="V66">
        <v>125.37</v>
      </c>
      <c r="W66">
        <v>47.34</v>
      </c>
      <c r="X66" t="s">
        <v>39</v>
      </c>
      <c r="Y66" s="6">
        <v>0.3122923588039867</v>
      </c>
      <c r="Z66">
        <v>0</v>
      </c>
      <c r="AA66" t="s">
        <v>1131</v>
      </c>
      <c r="AB66" t="s">
        <v>1083</v>
      </c>
      <c r="AC66">
        <v>75</v>
      </c>
    </row>
    <row r="67" spans="1:29" x14ac:dyDescent="0.25">
      <c r="A67" t="s">
        <v>218</v>
      </c>
      <c r="B67" t="s">
        <v>219</v>
      </c>
      <c r="C67" s="4">
        <v>45658</v>
      </c>
      <c r="D67">
        <v>69</v>
      </c>
      <c r="E67" t="s">
        <v>1091</v>
      </c>
      <c r="F67" t="s">
        <v>54</v>
      </c>
      <c r="H67" t="s">
        <v>41</v>
      </c>
      <c r="I67">
        <v>2</v>
      </c>
      <c r="J67" t="s">
        <v>1085</v>
      </c>
      <c r="K67" t="s">
        <v>30</v>
      </c>
      <c r="L67" s="26">
        <v>4</v>
      </c>
      <c r="M67" t="s">
        <v>114</v>
      </c>
      <c r="N67">
        <v>42</v>
      </c>
      <c r="O67" t="s">
        <v>1090</v>
      </c>
      <c r="P67" t="s">
        <v>65</v>
      </c>
      <c r="Q67" s="3">
        <v>30000</v>
      </c>
      <c r="R67">
        <v>15</v>
      </c>
      <c r="S67" s="3">
        <v>450000</v>
      </c>
      <c r="T67" s="3">
        <v>508000</v>
      </c>
      <c r="U67" t="s">
        <v>1097</v>
      </c>
      <c r="V67">
        <v>215.01</v>
      </c>
      <c r="W67">
        <v>43.85</v>
      </c>
      <c r="X67" t="s">
        <v>39</v>
      </c>
      <c r="Y67" s="6">
        <v>0.26754385964912281</v>
      </c>
      <c r="Z67">
        <v>0</v>
      </c>
      <c r="AA67" t="s">
        <v>1131</v>
      </c>
      <c r="AB67" t="s">
        <v>1083</v>
      </c>
      <c r="AC67">
        <v>30</v>
      </c>
    </row>
    <row r="68" spans="1:29" x14ac:dyDescent="0.25">
      <c r="A68" t="s">
        <v>220</v>
      </c>
      <c r="B68" t="s">
        <v>221</v>
      </c>
      <c r="C68" s="4">
        <v>45689</v>
      </c>
      <c r="D68">
        <v>61</v>
      </c>
      <c r="E68" t="s">
        <v>1094</v>
      </c>
      <c r="F68" t="s">
        <v>49</v>
      </c>
      <c r="H68" t="s">
        <v>41</v>
      </c>
      <c r="I68">
        <v>2</v>
      </c>
      <c r="J68" t="s">
        <v>1085</v>
      </c>
      <c r="K68" t="s">
        <v>30</v>
      </c>
      <c r="L68" s="26">
        <v>1</v>
      </c>
      <c r="M68" t="s">
        <v>37</v>
      </c>
      <c r="N68">
        <v>18</v>
      </c>
      <c r="O68" t="s">
        <v>1093</v>
      </c>
      <c r="P68" t="s">
        <v>38</v>
      </c>
      <c r="Q68" s="3">
        <v>20000</v>
      </c>
      <c r="R68">
        <v>20</v>
      </c>
      <c r="S68" s="3">
        <v>400000</v>
      </c>
      <c r="T68" s="3">
        <v>499000</v>
      </c>
      <c r="U68" t="s">
        <v>1098</v>
      </c>
      <c r="V68">
        <v>139.11000000000001</v>
      </c>
      <c r="W68">
        <v>128.52000000000001</v>
      </c>
      <c r="X68" t="s">
        <v>39</v>
      </c>
      <c r="Y68" s="6">
        <v>0.26754385964912281</v>
      </c>
      <c r="Z68">
        <v>0</v>
      </c>
      <c r="AA68" t="s">
        <v>1131</v>
      </c>
      <c r="AB68" t="s">
        <v>1083</v>
      </c>
      <c r="AC68">
        <v>65</v>
      </c>
    </row>
    <row r="69" spans="1:29" x14ac:dyDescent="0.25">
      <c r="A69" t="s">
        <v>222</v>
      </c>
      <c r="B69" t="s">
        <v>223</v>
      </c>
      <c r="C69" s="4">
        <v>45689</v>
      </c>
      <c r="D69">
        <v>32</v>
      </c>
      <c r="E69" t="s">
        <v>1084</v>
      </c>
      <c r="F69" t="s">
        <v>79</v>
      </c>
      <c r="H69" t="s">
        <v>36</v>
      </c>
      <c r="I69">
        <v>1</v>
      </c>
      <c r="J69" t="s">
        <v>1092</v>
      </c>
      <c r="K69" t="s">
        <v>21</v>
      </c>
      <c r="L69" s="26">
        <v>5</v>
      </c>
      <c r="M69" t="s">
        <v>55</v>
      </c>
      <c r="N69">
        <v>54</v>
      </c>
      <c r="O69" t="s">
        <v>1090</v>
      </c>
      <c r="P69" t="s">
        <v>65</v>
      </c>
      <c r="Q69" s="3">
        <v>30000</v>
      </c>
      <c r="R69">
        <v>20</v>
      </c>
      <c r="S69" s="3">
        <v>600000</v>
      </c>
      <c r="T69" s="3">
        <v>600000</v>
      </c>
      <c r="U69" t="s">
        <v>1097</v>
      </c>
      <c r="V69">
        <v>157.83000000000001</v>
      </c>
      <c r="W69">
        <v>157.83000000000001</v>
      </c>
      <c r="X69" t="s">
        <v>24</v>
      </c>
      <c r="Y69" s="6">
        <v>0.27947598253275108</v>
      </c>
      <c r="Z69">
        <v>1</v>
      </c>
      <c r="AA69" t="s">
        <v>1130</v>
      </c>
      <c r="AB69" t="s">
        <v>32</v>
      </c>
      <c r="AC69">
        <v>25</v>
      </c>
    </row>
    <row r="70" spans="1:29" x14ac:dyDescent="0.25">
      <c r="A70" t="s">
        <v>224</v>
      </c>
      <c r="B70" t="s">
        <v>225</v>
      </c>
      <c r="C70" s="4">
        <v>45717</v>
      </c>
      <c r="D70">
        <v>51</v>
      </c>
      <c r="E70" t="s">
        <v>1088</v>
      </c>
      <c r="F70" t="s">
        <v>54</v>
      </c>
      <c r="H70" t="s">
        <v>20</v>
      </c>
      <c r="I70">
        <v>1</v>
      </c>
      <c r="J70" t="s">
        <v>1092</v>
      </c>
      <c r="K70" t="s">
        <v>21</v>
      </c>
      <c r="L70" s="26">
        <v>2</v>
      </c>
      <c r="M70" t="s">
        <v>22</v>
      </c>
      <c r="N70">
        <v>35</v>
      </c>
      <c r="O70" t="s">
        <v>1086</v>
      </c>
      <c r="P70" t="s">
        <v>58</v>
      </c>
      <c r="Q70" s="3">
        <v>16000</v>
      </c>
      <c r="R70">
        <v>8</v>
      </c>
      <c r="S70" s="3">
        <v>128000</v>
      </c>
      <c r="T70" s="3">
        <v>128000</v>
      </c>
      <c r="U70" t="s">
        <v>1098</v>
      </c>
      <c r="V70">
        <v>71.97</v>
      </c>
      <c r="W70">
        <v>71.97</v>
      </c>
      <c r="X70" t="s">
        <v>24</v>
      </c>
      <c r="Y70" s="6">
        <v>0.30092592592592593</v>
      </c>
      <c r="Z70">
        <v>1</v>
      </c>
      <c r="AA70" t="s">
        <v>1130</v>
      </c>
      <c r="AB70" t="s">
        <v>32</v>
      </c>
      <c r="AC70">
        <v>50</v>
      </c>
    </row>
    <row r="71" spans="1:29" x14ac:dyDescent="0.25">
      <c r="A71" t="s">
        <v>226</v>
      </c>
      <c r="B71" t="s">
        <v>227</v>
      </c>
      <c r="C71" s="4">
        <v>45689</v>
      </c>
      <c r="D71">
        <v>18</v>
      </c>
      <c r="E71" t="s">
        <v>1099</v>
      </c>
      <c r="F71" t="s">
        <v>131</v>
      </c>
      <c r="H71" t="s">
        <v>20</v>
      </c>
      <c r="I71">
        <v>1</v>
      </c>
      <c r="J71" t="s">
        <v>1092</v>
      </c>
      <c r="K71" t="s">
        <v>30</v>
      </c>
      <c r="L71" s="26">
        <v>4</v>
      </c>
      <c r="M71" t="s">
        <v>114</v>
      </c>
      <c r="N71">
        <v>4</v>
      </c>
      <c r="O71" t="s">
        <v>1096</v>
      </c>
      <c r="P71" t="s">
        <v>46</v>
      </c>
      <c r="Q71" s="3">
        <v>4500</v>
      </c>
      <c r="R71">
        <v>4</v>
      </c>
      <c r="S71" s="3">
        <v>18000</v>
      </c>
      <c r="T71" s="3">
        <v>18000</v>
      </c>
      <c r="U71" t="s">
        <v>1100</v>
      </c>
      <c r="V71">
        <v>102.89</v>
      </c>
      <c r="W71">
        <v>102.89</v>
      </c>
      <c r="X71" t="s">
        <v>39</v>
      </c>
      <c r="Y71" s="6">
        <v>0.30092592592592593</v>
      </c>
      <c r="Z71">
        <v>0</v>
      </c>
      <c r="AA71" t="s">
        <v>1131</v>
      </c>
      <c r="AB71" t="s">
        <v>1083</v>
      </c>
      <c r="AC71">
        <v>35</v>
      </c>
    </row>
    <row r="72" spans="1:29" x14ac:dyDescent="0.25">
      <c r="A72" t="s">
        <v>228</v>
      </c>
      <c r="B72" t="s">
        <v>229</v>
      </c>
      <c r="C72" s="4">
        <v>45717</v>
      </c>
      <c r="D72">
        <v>80</v>
      </c>
      <c r="E72" t="s">
        <v>1091</v>
      </c>
      <c r="F72" t="s">
        <v>113</v>
      </c>
      <c r="H72" t="s">
        <v>41</v>
      </c>
      <c r="I72">
        <v>1</v>
      </c>
      <c r="J72" t="s">
        <v>1092</v>
      </c>
      <c r="K72" t="s">
        <v>21</v>
      </c>
      <c r="L72" s="26">
        <v>4</v>
      </c>
      <c r="M72" t="s">
        <v>114</v>
      </c>
      <c r="N72">
        <v>47</v>
      </c>
      <c r="O72" t="s">
        <v>1090</v>
      </c>
      <c r="P72" t="s">
        <v>71</v>
      </c>
      <c r="Q72" s="3">
        <v>14500</v>
      </c>
      <c r="R72">
        <v>14</v>
      </c>
      <c r="S72" s="3">
        <v>203000</v>
      </c>
      <c r="T72" s="3">
        <v>203000</v>
      </c>
      <c r="U72" t="s">
        <v>1098</v>
      </c>
      <c r="V72">
        <v>169.54</v>
      </c>
      <c r="W72">
        <v>169.54</v>
      </c>
      <c r="X72" t="s">
        <v>39</v>
      </c>
      <c r="Y72" s="6">
        <v>0.26754385964912281</v>
      </c>
      <c r="Z72">
        <v>0</v>
      </c>
      <c r="AA72" t="s">
        <v>1131</v>
      </c>
      <c r="AB72" t="s">
        <v>1083</v>
      </c>
      <c r="AC72">
        <v>30</v>
      </c>
    </row>
    <row r="73" spans="1:29" x14ac:dyDescent="0.25">
      <c r="A73" t="s">
        <v>230</v>
      </c>
      <c r="B73" t="s">
        <v>231</v>
      </c>
      <c r="C73" s="4">
        <v>45658</v>
      </c>
      <c r="D73">
        <v>78</v>
      </c>
      <c r="E73" t="s">
        <v>1091</v>
      </c>
      <c r="F73" t="s">
        <v>198</v>
      </c>
      <c r="H73" t="s">
        <v>20</v>
      </c>
      <c r="I73">
        <v>1</v>
      </c>
      <c r="J73" t="s">
        <v>1092</v>
      </c>
      <c r="K73" t="s">
        <v>21</v>
      </c>
      <c r="L73" s="26">
        <v>3</v>
      </c>
      <c r="M73" t="s">
        <v>50</v>
      </c>
      <c r="N73">
        <v>58</v>
      </c>
      <c r="O73" t="s">
        <v>1090</v>
      </c>
      <c r="P73" t="s">
        <v>51</v>
      </c>
      <c r="Q73" s="3">
        <v>9000</v>
      </c>
      <c r="R73">
        <v>19</v>
      </c>
      <c r="S73" s="3">
        <v>171000</v>
      </c>
      <c r="T73" s="3">
        <v>171000</v>
      </c>
      <c r="U73" t="s">
        <v>1098</v>
      </c>
      <c r="V73">
        <v>125.05</v>
      </c>
      <c r="W73">
        <v>125.05</v>
      </c>
      <c r="X73" t="s">
        <v>39</v>
      </c>
      <c r="Y73" s="6">
        <v>0.30092592592592593</v>
      </c>
      <c r="Z73">
        <v>0</v>
      </c>
      <c r="AA73" t="s">
        <v>1131</v>
      </c>
      <c r="AB73" t="s">
        <v>1083</v>
      </c>
      <c r="AC73">
        <v>30</v>
      </c>
    </row>
    <row r="74" spans="1:29" x14ac:dyDescent="0.25">
      <c r="A74" t="s">
        <v>232</v>
      </c>
      <c r="B74" t="s">
        <v>233</v>
      </c>
      <c r="C74" s="4">
        <v>45689</v>
      </c>
      <c r="D74">
        <v>64</v>
      </c>
      <c r="E74" t="s">
        <v>1094</v>
      </c>
      <c r="F74" t="s">
        <v>75</v>
      </c>
      <c r="H74" t="s">
        <v>29</v>
      </c>
      <c r="I74">
        <v>1</v>
      </c>
      <c r="J74" t="s">
        <v>1092</v>
      </c>
      <c r="K74" t="s">
        <v>30</v>
      </c>
      <c r="L74" s="26">
        <v>1</v>
      </c>
      <c r="M74" t="s">
        <v>37</v>
      </c>
      <c r="N74">
        <v>30</v>
      </c>
      <c r="O74" t="s">
        <v>1086</v>
      </c>
      <c r="P74" t="s">
        <v>23</v>
      </c>
      <c r="Q74" s="3">
        <v>35000</v>
      </c>
      <c r="R74">
        <v>8</v>
      </c>
      <c r="S74" s="3">
        <v>280000</v>
      </c>
      <c r="T74" s="3">
        <v>280000</v>
      </c>
      <c r="U74" t="s">
        <v>1098</v>
      </c>
      <c r="V74">
        <v>90.59</v>
      </c>
      <c r="W74">
        <v>90.59</v>
      </c>
      <c r="X74" t="s">
        <v>39</v>
      </c>
      <c r="Y74" s="6">
        <v>0.3122923588039867</v>
      </c>
      <c r="Z74">
        <v>0</v>
      </c>
      <c r="AA74" t="s">
        <v>1131</v>
      </c>
      <c r="AB74" t="s">
        <v>1083</v>
      </c>
      <c r="AC74">
        <v>60</v>
      </c>
    </row>
    <row r="75" spans="1:29" x14ac:dyDescent="0.25">
      <c r="A75" t="s">
        <v>234</v>
      </c>
      <c r="B75" t="s">
        <v>235</v>
      </c>
      <c r="C75" s="4">
        <v>45658</v>
      </c>
      <c r="D75">
        <v>59</v>
      </c>
      <c r="E75" t="s">
        <v>1094</v>
      </c>
      <c r="F75" t="s">
        <v>35</v>
      </c>
      <c r="H75" t="s">
        <v>36</v>
      </c>
      <c r="I75">
        <v>3</v>
      </c>
      <c r="J75" t="s">
        <v>1085</v>
      </c>
      <c r="K75" t="s">
        <v>30</v>
      </c>
      <c r="L75" s="26">
        <v>3</v>
      </c>
      <c r="M75" t="s">
        <v>50</v>
      </c>
      <c r="N75">
        <v>27</v>
      </c>
      <c r="O75" t="s">
        <v>1086</v>
      </c>
      <c r="P75" t="s">
        <v>57</v>
      </c>
      <c r="Q75" s="3">
        <v>150000</v>
      </c>
      <c r="R75">
        <v>3</v>
      </c>
      <c r="S75" s="3">
        <v>450000</v>
      </c>
      <c r="T75" s="3">
        <v>1022000</v>
      </c>
      <c r="U75" t="s">
        <v>1097</v>
      </c>
      <c r="V75">
        <v>212.05</v>
      </c>
      <c r="W75">
        <v>13.89</v>
      </c>
      <c r="X75" t="s">
        <v>39</v>
      </c>
      <c r="Y75" s="6">
        <v>0.27947598253275108</v>
      </c>
      <c r="Z75">
        <v>0</v>
      </c>
      <c r="AA75" t="s">
        <v>1131</v>
      </c>
      <c r="AB75" t="s">
        <v>1083</v>
      </c>
      <c r="AC75">
        <v>45</v>
      </c>
    </row>
    <row r="76" spans="1:29" x14ac:dyDescent="0.25">
      <c r="A76" t="s">
        <v>236</v>
      </c>
      <c r="B76" t="s">
        <v>237</v>
      </c>
      <c r="C76" s="4">
        <v>45689</v>
      </c>
      <c r="D76">
        <v>31</v>
      </c>
      <c r="E76" t="s">
        <v>1084</v>
      </c>
      <c r="F76" t="s">
        <v>110</v>
      </c>
      <c r="H76" t="s">
        <v>36</v>
      </c>
      <c r="I76">
        <v>3</v>
      </c>
      <c r="J76" t="s">
        <v>1085</v>
      </c>
      <c r="K76" t="s">
        <v>30</v>
      </c>
      <c r="L76" s="26">
        <v>1</v>
      </c>
      <c r="M76" t="s">
        <v>37</v>
      </c>
      <c r="N76">
        <v>56</v>
      </c>
      <c r="O76" t="s">
        <v>1090</v>
      </c>
      <c r="P76" t="s">
        <v>71</v>
      </c>
      <c r="Q76" s="3">
        <v>14500</v>
      </c>
      <c r="R76">
        <v>16</v>
      </c>
      <c r="S76" s="3">
        <v>232000</v>
      </c>
      <c r="T76" s="3">
        <v>502000</v>
      </c>
      <c r="U76" t="s">
        <v>1097</v>
      </c>
      <c r="V76">
        <v>274.73</v>
      </c>
      <c r="W76">
        <v>31.37</v>
      </c>
      <c r="X76" t="s">
        <v>39</v>
      </c>
      <c r="Y76" s="6">
        <v>0.27947598253275108</v>
      </c>
      <c r="Z76">
        <v>0</v>
      </c>
      <c r="AA76" t="s">
        <v>1131</v>
      </c>
      <c r="AB76" t="s">
        <v>1083</v>
      </c>
      <c r="AC76">
        <v>75</v>
      </c>
    </row>
    <row r="77" spans="1:29" x14ac:dyDescent="0.25">
      <c r="A77" t="s">
        <v>238</v>
      </c>
      <c r="B77" t="s">
        <v>239</v>
      </c>
      <c r="C77" s="4">
        <v>45689</v>
      </c>
      <c r="D77">
        <v>70</v>
      </c>
      <c r="E77" t="s">
        <v>1091</v>
      </c>
      <c r="F77" t="s">
        <v>118</v>
      </c>
      <c r="H77" t="s">
        <v>36</v>
      </c>
      <c r="I77">
        <v>2</v>
      </c>
      <c r="J77" t="s">
        <v>1085</v>
      </c>
      <c r="K77" t="s">
        <v>30</v>
      </c>
      <c r="L77" s="26">
        <v>3</v>
      </c>
      <c r="M77" t="s">
        <v>50</v>
      </c>
      <c r="N77">
        <v>2</v>
      </c>
      <c r="O77" t="s">
        <v>1096</v>
      </c>
      <c r="P77" t="s">
        <v>42</v>
      </c>
      <c r="Q77" s="3">
        <v>9000</v>
      </c>
      <c r="R77">
        <v>5</v>
      </c>
      <c r="S77" s="3">
        <v>45000</v>
      </c>
      <c r="T77" s="3">
        <v>80000</v>
      </c>
      <c r="U77" t="s">
        <v>1100</v>
      </c>
      <c r="V77">
        <v>51.07</v>
      </c>
      <c r="W77">
        <v>36.69</v>
      </c>
      <c r="X77" t="s">
        <v>39</v>
      </c>
      <c r="Y77" s="6">
        <v>0.27947598253275108</v>
      </c>
      <c r="Z77">
        <v>0</v>
      </c>
      <c r="AA77" t="s">
        <v>1131</v>
      </c>
      <c r="AB77" t="s">
        <v>1083</v>
      </c>
      <c r="AC77">
        <v>55</v>
      </c>
    </row>
    <row r="78" spans="1:29" x14ac:dyDescent="0.25">
      <c r="A78" t="s">
        <v>240</v>
      </c>
      <c r="B78" t="s">
        <v>241</v>
      </c>
      <c r="C78" s="4">
        <v>45717</v>
      </c>
      <c r="D78">
        <v>43</v>
      </c>
      <c r="E78" t="s">
        <v>1088</v>
      </c>
      <c r="F78" t="s">
        <v>61</v>
      </c>
      <c r="H78" t="s">
        <v>36</v>
      </c>
      <c r="I78">
        <v>3</v>
      </c>
      <c r="J78" t="s">
        <v>1085</v>
      </c>
      <c r="K78" t="s">
        <v>30</v>
      </c>
      <c r="L78" s="26">
        <v>2</v>
      </c>
      <c r="M78" t="s">
        <v>22</v>
      </c>
      <c r="N78">
        <v>30</v>
      </c>
      <c r="O78" t="s">
        <v>1086</v>
      </c>
      <c r="P78" t="s">
        <v>42</v>
      </c>
      <c r="Q78" s="3">
        <v>9000</v>
      </c>
      <c r="R78">
        <v>20</v>
      </c>
      <c r="S78" s="3">
        <v>180000</v>
      </c>
      <c r="T78" s="3">
        <v>420100</v>
      </c>
      <c r="U78" t="s">
        <v>1098</v>
      </c>
      <c r="V78">
        <v>299.06</v>
      </c>
      <c r="W78">
        <v>31.54</v>
      </c>
      <c r="X78" t="s">
        <v>39</v>
      </c>
      <c r="Y78" s="6">
        <v>0.27947598253275108</v>
      </c>
      <c r="Z78">
        <v>0</v>
      </c>
      <c r="AA78" t="s">
        <v>1131</v>
      </c>
      <c r="AB78" t="s">
        <v>1083</v>
      </c>
      <c r="AC78">
        <v>65</v>
      </c>
    </row>
    <row r="79" spans="1:29" x14ac:dyDescent="0.25">
      <c r="A79" t="s">
        <v>242</v>
      </c>
      <c r="B79" t="s">
        <v>243</v>
      </c>
      <c r="C79" s="4">
        <v>45658</v>
      </c>
      <c r="D79">
        <v>69</v>
      </c>
      <c r="E79" t="s">
        <v>1091</v>
      </c>
      <c r="F79" t="s">
        <v>192</v>
      </c>
      <c r="H79" t="s">
        <v>29</v>
      </c>
      <c r="I79">
        <v>2</v>
      </c>
      <c r="J79" t="s">
        <v>1085</v>
      </c>
      <c r="K79" t="s">
        <v>21</v>
      </c>
      <c r="L79" s="26">
        <v>3</v>
      </c>
      <c r="M79" t="s">
        <v>50</v>
      </c>
      <c r="N79">
        <v>49</v>
      </c>
      <c r="O79" t="s">
        <v>1090</v>
      </c>
      <c r="P79" t="s">
        <v>40</v>
      </c>
      <c r="Q79" s="3">
        <v>500</v>
      </c>
      <c r="R79">
        <v>13</v>
      </c>
      <c r="S79" s="3">
        <v>6500</v>
      </c>
      <c r="T79" s="3">
        <v>96500</v>
      </c>
      <c r="U79" t="s">
        <v>1100</v>
      </c>
      <c r="V79">
        <v>11.59</v>
      </c>
      <c r="W79">
        <v>9.56</v>
      </c>
      <c r="X79" t="s">
        <v>39</v>
      </c>
      <c r="Y79" s="6">
        <v>0.3122923588039867</v>
      </c>
      <c r="Z79">
        <v>0</v>
      </c>
      <c r="AA79" t="s">
        <v>1131</v>
      </c>
      <c r="AB79" t="s">
        <v>1083</v>
      </c>
      <c r="AC79">
        <v>30</v>
      </c>
    </row>
    <row r="80" spans="1:29" x14ac:dyDescent="0.25">
      <c r="A80" t="s">
        <v>244</v>
      </c>
      <c r="B80" t="s">
        <v>245</v>
      </c>
      <c r="C80" s="4">
        <v>45658</v>
      </c>
      <c r="D80">
        <v>33</v>
      </c>
      <c r="E80" t="s">
        <v>1084</v>
      </c>
      <c r="F80" t="s">
        <v>143</v>
      </c>
      <c r="H80" t="s">
        <v>29</v>
      </c>
      <c r="I80">
        <v>2</v>
      </c>
      <c r="J80" t="s">
        <v>1085</v>
      </c>
      <c r="K80" t="s">
        <v>30</v>
      </c>
      <c r="L80" s="26">
        <v>1</v>
      </c>
      <c r="M80" t="s">
        <v>37</v>
      </c>
      <c r="N80">
        <v>21</v>
      </c>
      <c r="O80" t="s">
        <v>1093</v>
      </c>
      <c r="P80" t="s">
        <v>23</v>
      </c>
      <c r="Q80" s="3">
        <v>35000</v>
      </c>
      <c r="R80">
        <v>8</v>
      </c>
      <c r="S80" s="3">
        <v>280000</v>
      </c>
      <c r="T80" s="3">
        <v>568000</v>
      </c>
      <c r="U80" t="s">
        <v>1097</v>
      </c>
      <c r="V80">
        <v>218.72</v>
      </c>
      <c r="W80">
        <v>106.75</v>
      </c>
      <c r="X80" t="s">
        <v>39</v>
      </c>
      <c r="Y80" s="6">
        <v>0.3122923588039867</v>
      </c>
      <c r="Z80">
        <v>0</v>
      </c>
      <c r="AA80" t="s">
        <v>1131</v>
      </c>
      <c r="AB80" t="s">
        <v>1083</v>
      </c>
      <c r="AC80">
        <v>75</v>
      </c>
    </row>
    <row r="81" spans="1:29" x14ac:dyDescent="0.25">
      <c r="A81" t="s">
        <v>246</v>
      </c>
      <c r="B81" t="s">
        <v>247</v>
      </c>
      <c r="C81" s="4">
        <v>45689</v>
      </c>
      <c r="D81">
        <v>66</v>
      </c>
      <c r="E81" t="s">
        <v>1091</v>
      </c>
      <c r="F81" t="s">
        <v>128</v>
      </c>
      <c r="H81" t="s">
        <v>29</v>
      </c>
      <c r="I81">
        <v>3</v>
      </c>
      <c r="J81" t="s">
        <v>1085</v>
      </c>
      <c r="K81" t="s">
        <v>30</v>
      </c>
      <c r="L81" s="26">
        <v>1</v>
      </c>
      <c r="M81" t="s">
        <v>37</v>
      </c>
      <c r="N81">
        <v>2</v>
      </c>
      <c r="O81" t="s">
        <v>1096</v>
      </c>
      <c r="P81" t="s">
        <v>87</v>
      </c>
      <c r="Q81" s="3">
        <v>7500</v>
      </c>
      <c r="R81">
        <v>13</v>
      </c>
      <c r="S81" s="3">
        <v>97500</v>
      </c>
      <c r="T81" s="3">
        <v>571500</v>
      </c>
      <c r="U81" t="s">
        <v>1097</v>
      </c>
      <c r="V81">
        <v>418.01</v>
      </c>
      <c r="W81">
        <v>58.26</v>
      </c>
      <c r="X81" t="s">
        <v>39</v>
      </c>
      <c r="Y81" s="6">
        <v>0.3122923588039867</v>
      </c>
      <c r="Z81">
        <v>0</v>
      </c>
      <c r="AA81" t="s">
        <v>1131</v>
      </c>
      <c r="AB81" t="s">
        <v>1083</v>
      </c>
      <c r="AC81">
        <v>100</v>
      </c>
    </row>
    <row r="82" spans="1:29" x14ac:dyDescent="0.25">
      <c r="A82" t="s">
        <v>248</v>
      </c>
      <c r="B82" t="s">
        <v>249</v>
      </c>
      <c r="C82" s="4">
        <v>45689</v>
      </c>
      <c r="D82">
        <v>71</v>
      </c>
      <c r="E82" t="s">
        <v>1091</v>
      </c>
      <c r="F82" t="s">
        <v>95</v>
      </c>
      <c r="H82" t="s">
        <v>36</v>
      </c>
      <c r="I82">
        <v>2</v>
      </c>
      <c r="J82" t="s">
        <v>1085</v>
      </c>
      <c r="K82" t="s">
        <v>21</v>
      </c>
      <c r="L82" s="26">
        <v>5</v>
      </c>
      <c r="M82" t="s">
        <v>55</v>
      </c>
      <c r="N82">
        <v>28</v>
      </c>
      <c r="O82" t="s">
        <v>1086</v>
      </c>
      <c r="P82" t="s">
        <v>115</v>
      </c>
      <c r="Q82" s="3">
        <v>25000</v>
      </c>
      <c r="R82">
        <v>3</v>
      </c>
      <c r="S82" s="3">
        <v>75000</v>
      </c>
      <c r="T82" s="3">
        <v>483000</v>
      </c>
      <c r="U82" t="s">
        <v>1098</v>
      </c>
      <c r="V82">
        <v>282.76</v>
      </c>
      <c r="W82">
        <v>155.93</v>
      </c>
      <c r="X82" t="s">
        <v>24</v>
      </c>
      <c r="Y82" s="6">
        <v>0.27947598253275108</v>
      </c>
      <c r="Z82">
        <v>1</v>
      </c>
      <c r="AA82" t="s">
        <v>1130</v>
      </c>
      <c r="AB82" t="s">
        <v>32</v>
      </c>
      <c r="AC82">
        <v>25</v>
      </c>
    </row>
    <row r="83" spans="1:29" x14ac:dyDescent="0.25">
      <c r="A83" t="s">
        <v>250</v>
      </c>
      <c r="B83" t="s">
        <v>251</v>
      </c>
      <c r="C83" s="4">
        <v>45689</v>
      </c>
      <c r="D83">
        <v>40</v>
      </c>
      <c r="E83" t="s">
        <v>1088</v>
      </c>
      <c r="F83" t="s">
        <v>152</v>
      </c>
      <c r="H83" t="s">
        <v>20</v>
      </c>
      <c r="I83">
        <v>1</v>
      </c>
      <c r="J83" t="s">
        <v>1092</v>
      </c>
      <c r="K83" t="s">
        <v>30</v>
      </c>
      <c r="L83" s="26">
        <v>2</v>
      </c>
      <c r="M83" t="s">
        <v>22</v>
      </c>
      <c r="N83">
        <v>47</v>
      </c>
      <c r="O83" t="s">
        <v>1090</v>
      </c>
      <c r="P83" t="s">
        <v>46</v>
      </c>
      <c r="Q83" s="3">
        <v>4500</v>
      </c>
      <c r="R83">
        <v>3</v>
      </c>
      <c r="S83" s="3">
        <v>13500</v>
      </c>
      <c r="T83" s="3">
        <v>13500</v>
      </c>
      <c r="U83" t="s">
        <v>1100</v>
      </c>
      <c r="V83">
        <v>152.16</v>
      </c>
      <c r="W83">
        <v>152.16</v>
      </c>
      <c r="X83" t="s">
        <v>24</v>
      </c>
      <c r="Y83" s="6">
        <v>0.30092592592592593</v>
      </c>
      <c r="Z83">
        <v>1</v>
      </c>
      <c r="AA83" t="s">
        <v>1130</v>
      </c>
      <c r="AB83" t="s">
        <v>96</v>
      </c>
      <c r="AC83">
        <v>60</v>
      </c>
    </row>
    <row r="84" spans="1:29" x14ac:dyDescent="0.25">
      <c r="A84" t="s">
        <v>252</v>
      </c>
      <c r="B84" t="s">
        <v>253</v>
      </c>
      <c r="C84" s="4">
        <v>45717</v>
      </c>
      <c r="D84">
        <v>79</v>
      </c>
      <c r="E84" t="s">
        <v>1091</v>
      </c>
      <c r="F84" t="s">
        <v>35</v>
      </c>
      <c r="H84" t="s">
        <v>29</v>
      </c>
      <c r="I84">
        <v>2</v>
      </c>
      <c r="J84" t="s">
        <v>1085</v>
      </c>
      <c r="K84" t="s">
        <v>30</v>
      </c>
      <c r="L84" s="26">
        <v>3</v>
      </c>
      <c r="M84" t="s">
        <v>50</v>
      </c>
      <c r="N84">
        <v>44</v>
      </c>
      <c r="O84" t="s">
        <v>1090</v>
      </c>
      <c r="P84" t="s">
        <v>40</v>
      </c>
      <c r="Q84" s="3">
        <v>500</v>
      </c>
      <c r="R84">
        <v>19</v>
      </c>
      <c r="S84" s="3">
        <v>9500</v>
      </c>
      <c r="T84" s="3">
        <v>36500</v>
      </c>
      <c r="U84" t="s">
        <v>1100</v>
      </c>
      <c r="V84">
        <v>230.07999999999998</v>
      </c>
      <c r="W84">
        <v>159.37</v>
      </c>
      <c r="X84" t="s">
        <v>24</v>
      </c>
      <c r="Y84" s="6">
        <v>0.3122923588039867</v>
      </c>
      <c r="Z84">
        <v>1</v>
      </c>
      <c r="AA84" t="s">
        <v>1130</v>
      </c>
      <c r="AB84" t="s">
        <v>76</v>
      </c>
      <c r="AC84">
        <v>40</v>
      </c>
    </row>
    <row r="85" spans="1:29" x14ac:dyDescent="0.25">
      <c r="A85" t="s">
        <v>254</v>
      </c>
      <c r="B85" t="s">
        <v>255</v>
      </c>
      <c r="C85" s="4">
        <v>45717</v>
      </c>
      <c r="D85">
        <v>75</v>
      </c>
      <c r="E85" t="s">
        <v>1091</v>
      </c>
      <c r="F85" t="s">
        <v>198</v>
      </c>
      <c r="H85" t="s">
        <v>29</v>
      </c>
      <c r="I85">
        <v>1</v>
      </c>
      <c r="J85" t="s">
        <v>1092</v>
      </c>
      <c r="K85" t="s">
        <v>21</v>
      </c>
      <c r="L85" s="26">
        <v>3</v>
      </c>
      <c r="M85" t="s">
        <v>50</v>
      </c>
      <c r="N85">
        <v>4</v>
      </c>
      <c r="O85" t="s">
        <v>1096</v>
      </c>
      <c r="P85" t="s">
        <v>31</v>
      </c>
      <c r="Q85" s="3">
        <v>5500</v>
      </c>
      <c r="R85">
        <v>2</v>
      </c>
      <c r="S85" s="3">
        <v>11000</v>
      </c>
      <c r="T85" s="3">
        <v>11000</v>
      </c>
      <c r="U85" t="s">
        <v>1100</v>
      </c>
      <c r="V85">
        <v>116.28</v>
      </c>
      <c r="W85">
        <v>116.28</v>
      </c>
      <c r="X85" t="s">
        <v>24</v>
      </c>
      <c r="Y85" s="6">
        <v>0.3122923588039867</v>
      </c>
      <c r="Z85">
        <v>1</v>
      </c>
      <c r="AA85" t="s">
        <v>1130</v>
      </c>
      <c r="AB85" t="s">
        <v>32</v>
      </c>
      <c r="AC85">
        <v>45</v>
      </c>
    </row>
    <row r="86" spans="1:29" x14ac:dyDescent="0.25">
      <c r="A86" t="s">
        <v>256</v>
      </c>
      <c r="B86" t="s">
        <v>257</v>
      </c>
      <c r="C86" s="4">
        <v>45689</v>
      </c>
      <c r="D86">
        <v>40</v>
      </c>
      <c r="E86" t="s">
        <v>1088</v>
      </c>
      <c r="F86" t="s">
        <v>258</v>
      </c>
      <c r="H86" t="s">
        <v>41</v>
      </c>
      <c r="I86">
        <v>2</v>
      </c>
      <c r="J86" t="s">
        <v>1085</v>
      </c>
      <c r="K86" t="s">
        <v>30</v>
      </c>
      <c r="L86" s="26">
        <v>1</v>
      </c>
      <c r="M86" t="s">
        <v>37</v>
      </c>
      <c r="N86">
        <v>33</v>
      </c>
      <c r="O86" t="s">
        <v>1086</v>
      </c>
      <c r="P86" t="s">
        <v>38</v>
      </c>
      <c r="Q86" s="3">
        <v>20000</v>
      </c>
      <c r="R86">
        <v>15</v>
      </c>
      <c r="S86" s="3">
        <v>300000</v>
      </c>
      <c r="T86" s="3">
        <v>3300000</v>
      </c>
      <c r="U86" t="s">
        <v>1087</v>
      </c>
      <c r="V86">
        <v>113.36</v>
      </c>
      <c r="W86">
        <v>8.31</v>
      </c>
      <c r="X86" t="s">
        <v>39</v>
      </c>
      <c r="Y86" s="6">
        <v>0.26754385964912281</v>
      </c>
      <c r="Z86">
        <v>0</v>
      </c>
      <c r="AA86" t="s">
        <v>1131</v>
      </c>
      <c r="AB86" t="s">
        <v>1083</v>
      </c>
      <c r="AC86">
        <v>60</v>
      </c>
    </row>
    <row r="87" spans="1:29" x14ac:dyDescent="0.25">
      <c r="A87" t="s">
        <v>259</v>
      </c>
      <c r="B87" t="s">
        <v>260</v>
      </c>
      <c r="C87" s="4">
        <v>45689</v>
      </c>
      <c r="D87">
        <v>62</v>
      </c>
      <c r="E87" t="s">
        <v>1094</v>
      </c>
      <c r="F87" t="s">
        <v>45</v>
      </c>
      <c r="H87" t="s">
        <v>36</v>
      </c>
      <c r="I87">
        <v>1</v>
      </c>
      <c r="J87" t="s">
        <v>1092</v>
      </c>
      <c r="K87" t="s">
        <v>30</v>
      </c>
      <c r="L87" s="26">
        <v>3</v>
      </c>
      <c r="M87" t="s">
        <v>50</v>
      </c>
      <c r="N87">
        <v>25</v>
      </c>
      <c r="O87" t="s">
        <v>1086</v>
      </c>
      <c r="P87" t="s">
        <v>38</v>
      </c>
      <c r="Q87" s="3">
        <v>20000</v>
      </c>
      <c r="R87">
        <v>18</v>
      </c>
      <c r="S87" s="3">
        <v>360000</v>
      </c>
      <c r="T87" s="3">
        <v>360000</v>
      </c>
      <c r="U87" t="s">
        <v>1098</v>
      </c>
      <c r="V87">
        <v>66.27</v>
      </c>
      <c r="W87">
        <v>66.27</v>
      </c>
      <c r="X87" t="s">
        <v>39</v>
      </c>
      <c r="Y87" s="6">
        <v>0.27947598253275108</v>
      </c>
      <c r="Z87">
        <v>0</v>
      </c>
      <c r="AA87" t="s">
        <v>1131</v>
      </c>
      <c r="AB87" t="s">
        <v>1083</v>
      </c>
      <c r="AC87">
        <v>30</v>
      </c>
    </row>
    <row r="88" spans="1:29" x14ac:dyDescent="0.25">
      <c r="A88" t="s">
        <v>261</v>
      </c>
      <c r="B88" t="s">
        <v>262</v>
      </c>
      <c r="C88" s="4">
        <v>45658</v>
      </c>
      <c r="D88">
        <v>52</v>
      </c>
      <c r="E88" t="s">
        <v>1088</v>
      </c>
      <c r="F88" t="s">
        <v>143</v>
      </c>
      <c r="H88" t="s">
        <v>36</v>
      </c>
      <c r="I88">
        <v>2</v>
      </c>
      <c r="J88" t="s">
        <v>1085</v>
      </c>
      <c r="K88" t="s">
        <v>21</v>
      </c>
      <c r="L88" s="26">
        <v>5</v>
      </c>
      <c r="M88" t="s">
        <v>55</v>
      </c>
      <c r="N88">
        <v>22</v>
      </c>
      <c r="O88" t="s">
        <v>1093</v>
      </c>
      <c r="P88" t="s">
        <v>105</v>
      </c>
      <c r="Q88" s="3">
        <v>75000</v>
      </c>
      <c r="R88">
        <v>3</v>
      </c>
      <c r="S88" s="3">
        <v>225000</v>
      </c>
      <c r="T88" s="3">
        <v>230500</v>
      </c>
      <c r="U88" t="s">
        <v>1098</v>
      </c>
      <c r="V88">
        <v>138.22999999999999</v>
      </c>
      <c r="W88">
        <v>26.23</v>
      </c>
      <c r="X88" t="s">
        <v>39</v>
      </c>
      <c r="Y88" s="6">
        <v>0.27947598253275108</v>
      </c>
      <c r="Z88">
        <v>0</v>
      </c>
      <c r="AA88" t="s">
        <v>1131</v>
      </c>
      <c r="AB88" t="s">
        <v>1083</v>
      </c>
      <c r="AC88">
        <v>20</v>
      </c>
    </row>
    <row r="89" spans="1:29" x14ac:dyDescent="0.25">
      <c r="A89" t="s">
        <v>263</v>
      </c>
      <c r="B89" t="s">
        <v>264</v>
      </c>
      <c r="C89" s="4">
        <v>45717</v>
      </c>
      <c r="D89">
        <v>27</v>
      </c>
      <c r="E89" t="s">
        <v>1089</v>
      </c>
      <c r="F89" t="s">
        <v>19</v>
      </c>
      <c r="H89" t="s">
        <v>29</v>
      </c>
      <c r="I89">
        <v>2</v>
      </c>
      <c r="J89" t="s">
        <v>1085</v>
      </c>
      <c r="K89" t="s">
        <v>30</v>
      </c>
      <c r="L89" s="26">
        <v>3</v>
      </c>
      <c r="M89" t="s">
        <v>50</v>
      </c>
      <c r="N89">
        <v>2</v>
      </c>
      <c r="O89" t="s">
        <v>1096</v>
      </c>
      <c r="P89" t="s">
        <v>72</v>
      </c>
      <c r="Q89" s="3">
        <v>350</v>
      </c>
      <c r="R89">
        <v>5</v>
      </c>
      <c r="S89" s="3">
        <v>1750</v>
      </c>
      <c r="T89" s="3">
        <v>37750</v>
      </c>
      <c r="U89" t="s">
        <v>1100</v>
      </c>
      <c r="V89">
        <v>259.51</v>
      </c>
      <c r="W89">
        <v>200</v>
      </c>
      <c r="X89" t="s">
        <v>24</v>
      </c>
      <c r="Y89" s="6">
        <v>0.3122923588039867</v>
      </c>
      <c r="Z89">
        <v>1</v>
      </c>
      <c r="AA89" t="s">
        <v>1130</v>
      </c>
      <c r="AB89" t="s">
        <v>265</v>
      </c>
      <c r="AC89">
        <v>65</v>
      </c>
    </row>
    <row r="90" spans="1:29" x14ac:dyDescent="0.25">
      <c r="A90" t="s">
        <v>266</v>
      </c>
      <c r="B90" t="s">
        <v>267</v>
      </c>
      <c r="C90" s="4">
        <v>45689</v>
      </c>
      <c r="D90">
        <v>20</v>
      </c>
      <c r="E90" t="s">
        <v>1089</v>
      </c>
      <c r="F90" t="s">
        <v>157</v>
      </c>
      <c r="H90" t="s">
        <v>20</v>
      </c>
      <c r="I90">
        <v>3</v>
      </c>
      <c r="J90" t="s">
        <v>1085</v>
      </c>
      <c r="K90" t="s">
        <v>21</v>
      </c>
      <c r="L90" s="26">
        <v>2</v>
      </c>
      <c r="M90" t="s">
        <v>22</v>
      </c>
      <c r="N90">
        <v>39</v>
      </c>
      <c r="O90" t="s">
        <v>1090</v>
      </c>
      <c r="P90" t="s">
        <v>58</v>
      </c>
      <c r="Q90" s="3">
        <v>16000</v>
      </c>
      <c r="R90">
        <v>8</v>
      </c>
      <c r="S90" s="3">
        <v>128000</v>
      </c>
      <c r="T90" s="3">
        <v>2381500</v>
      </c>
      <c r="U90" t="s">
        <v>1087</v>
      </c>
      <c r="V90">
        <v>311.82</v>
      </c>
      <c r="W90">
        <v>82.47</v>
      </c>
      <c r="X90" t="s">
        <v>24</v>
      </c>
      <c r="Y90" s="6">
        <v>0.30092592592592593</v>
      </c>
      <c r="Z90">
        <v>1</v>
      </c>
      <c r="AA90" t="s">
        <v>1130</v>
      </c>
      <c r="AB90" t="s">
        <v>32</v>
      </c>
      <c r="AC90">
        <v>65</v>
      </c>
    </row>
    <row r="91" spans="1:29" x14ac:dyDescent="0.25">
      <c r="A91" t="s">
        <v>268</v>
      </c>
      <c r="B91" t="s">
        <v>269</v>
      </c>
      <c r="C91" s="4">
        <v>45717</v>
      </c>
      <c r="D91">
        <v>40</v>
      </c>
      <c r="E91" t="s">
        <v>1088</v>
      </c>
      <c r="F91" t="s">
        <v>45</v>
      </c>
      <c r="H91" t="s">
        <v>29</v>
      </c>
      <c r="I91">
        <v>2</v>
      </c>
      <c r="J91" t="s">
        <v>1085</v>
      </c>
      <c r="K91" t="s">
        <v>30</v>
      </c>
      <c r="L91" s="26">
        <v>4</v>
      </c>
      <c r="M91" t="s">
        <v>114</v>
      </c>
      <c r="N91">
        <v>30</v>
      </c>
      <c r="O91" t="s">
        <v>1086</v>
      </c>
      <c r="P91" t="s">
        <v>46</v>
      </c>
      <c r="Q91" s="3">
        <v>4500</v>
      </c>
      <c r="R91">
        <v>2</v>
      </c>
      <c r="S91" s="3">
        <v>9000</v>
      </c>
      <c r="T91" s="3">
        <v>270000</v>
      </c>
      <c r="U91" t="s">
        <v>1098</v>
      </c>
      <c r="V91">
        <v>349.54999999999995</v>
      </c>
      <c r="W91">
        <v>174.66</v>
      </c>
      <c r="X91" t="s">
        <v>39</v>
      </c>
      <c r="Y91" s="6">
        <v>0.3122923588039867</v>
      </c>
      <c r="Z91">
        <v>0</v>
      </c>
      <c r="AA91" t="s">
        <v>1131</v>
      </c>
      <c r="AB91" t="s">
        <v>1083</v>
      </c>
      <c r="AC91">
        <v>30</v>
      </c>
    </row>
    <row r="92" spans="1:29" x14ac:dyDescent="0.25">
      <c r="A92" t="s">
        <v>270</v>
      </c>
      <c r="B92" t="s">
        <v>271</v>
      </c>
      <c r="C92" s="4">
        <v>45689</v>
      </c>
      <c r="D92">
        <v>31</v>
      </c>
      <c r="E92" t="s">
        <v>1084</v>
      </c>
      <c r="F92" t="s">
        <v>101</v>
      </c>
      <c r="H92" t="s">
        <v>20</v>
      </c>
      <c r="I92">
        <v>3</v>
      </c>
      <c r="J92" t="s">
        <v>1085</v>
      </c>
      <c r="K92" t="s">
        <v>21</v>
      </c>
      <c r="L92" s="26">
        <v>3</v>
      </c>
      <c r="M92" t="s">
        <v>50</v>
      </c>
      <c r="N92">
        <v>49</v>
      </c>
      <c r="O92" t="s">
        <v>1090</v>
      </c>
      <c r="P92" t="s">
        <v>46</v>
      </c>
      <c r="Q92" s="3">
        <v>4500</v>
      </c>
      <c r="R92">
        <v>12</v>
      </c>
      <c r="S92" s="3">
        <v>54000</v>
      </c>
      <c r="T92" s="3">
        <v>377700</v>
      </c>
      <c r="U92" t="s">
        <v>1098</v>
      </c>
      <c r="V92">
        <v>321.81</v>
      </c>
      <c r="W92">
        <v>163.43</v>
      </c>
      <c r="X92" t="s">
        <v>39</v>
      </c>
      <c r="Y92" s="6">
        <v>0.30092592592592593</v>
      </c>
      <c r="Z92">
        <v>0</v>
      </c>
      <c r="AA92" t="s">
        <v>1131</v>
      </c>
      <c r="AB92" t="s">
        <v>1083</v>
      </c>
      <c r="AC92">
        <v>45</v>
      </c>
    </row>
    <row r="93" spans="1:29" x14ac:dyDescent="0.25">
      <c r="A93" t="s">
        <v>272</v>
      </c>
      <c r="B93" t="s">
        <v>273</v>
      </c>
      <c r="C93" s="4">
        <v>45658</v>
      </c>
      <c r="D93">
        <v>63</v>
      </c>
      <c r="E93" t="s">
        <v>1094</v>
      </c>
      <c r="F93" t="s">
        <v>113</v>
      </c>
      <c r="H93" t="s">
        <v>41</v>
      </c>
      <c r="I93">
        <v>1</v>
      </c>
      <c r="J93" t="s">
        <v>1092</v>
      </c>
      <c r="K93" t="s">
        <v>21</v>
      </c>
      <c r="L93" s="26">
        <v>3</v>
      </c>
      <c r="M93" t="s">
        <v>50</v>
      </c>
      <c r="N93">
        <v>21</v>
      </c>
      <c r="O93" t="s">
        <v>1093</v>
      </c>
      <c r="P93" t="s">
        <v>65</v>
      </c>
      <c r="Q93" s="3">
        <v>30000</v>
      </c>
      <c r="R93">
        <v>16</v>
      </c>
      <c r="S93" s="3">
        <v>480000</v>
      </c>
      <c r="T93" s="3">
        <v>480000</v>
      </c>
      <c r="U93" t="s">
        <v>1098</v>
      </c>
      <c r="V93">
        <v>183.52</v>
      </c>
      <c r="W93">
        <v>183.52</v>
      </c>
      <c r="X93" t="s">
        <v>39</v>
      </c>
      <c r="Y93" s="6">
        <v>0.26754385964912281</v>
      </c>
      <c r="Z93">
        <v>0</v>
      </c>
      <c r="AA93" t="s">
        <v>1131</v>
      </c>
      <c r="AB93" t="s">
        <v>1083</v>
      </c>
      <c r="AC93">
        <v>45</v>
      </c>
    </row>
    <row r="94" spans="1:29" x14ac:dyDescent="0.25">
      <c r="A94" t="s">
        <v>274</v>
      </c>
      <c r="B94" t="s">
        <v>275</v>
      </c>
      <c r="C94" s="4">
        <v>45658</v>
      </c>
      <c r="D94">
        <v>76</v>
      </c>
      <c r="E94" t="s">
        <v>1091</v>
      </c>
      <c r="F94" t="s">
        <v>198</v>
      </c>
      <c r="H94" t="s">
        <v>29</v>
      </c>
      <c r="I94">
        <v>1</v>
      </c>
      <c r="J94" t="s">
        <v>1092</v>
      </c>
      <c r="K94" t="s">
        <v>21</v>
      </c>
      <c r="L94" s="26">
        <v>1</v>
      </c>
      <c r="M94" t="s">
        <v>37</v>
      </c>
      <c r="N94">
        <v>58</v>
      </c>
      <c r="O94" t="s">
        <v>1090</v>
      </c>
      <c r="P94" t="s">
        <v>83</v>
      </c>
      <c r="Q94" s="3">
        <v>1000</v>
      </c>
      <c r="R94">
        <v>8</v>
      </c>
      <c r="S94" s="3">
        <v>8000</v>
      </c>
      <c r="T94" s="3">
        <v>8000</v>
      </c>
      <c r="U94" t="s">
        <v>1100</v>
      </c>
      <c r="V94">
        <v>155.35</v>
      </c>
      <c r="W94">
        <v>155.35</v>
      </c>
      <c r="X94" t="s">
        <v>24</v>
      </c>
      <c r="Y94" s="6">
        <v>0.3122923588039867</v>
      </c>
      <c r="Z94">
        <v>1</v>
      </c>
      <c r="AA94" t="s">
        <v>1130</v>
      </c>
      <c r="AB94" t="s">
        <v>32</v>
      </c>
      <c r="AC94">
        <v>70</v>
      </c>
    </row>
    <row r="95" spans="1:29" x14ac:dyDescent="0.25">
      <c r="A95" t="s">
        <v>276</v>
      </c>
      <c r="B95" t="s">
        <v>277</v>
      </c>
      <c r="C95" s="4">
        <v>45689</v>
      </c>
      <c r="D95">
        <v>31</v>
      </c>
      <c r="E95" t="s">
        <v>1084</v>
      </c>
      <c r="F95" t="s">
        <v>49</v>
      </c>
      <c r="H95" t="s">
        <v>41</v>
      </c>
      <c r="I95">
        <v>3</v>
      </c>
      <c r="J95" t="s">
        <v>1085</v>
      </c>
      <c r="K95" t="s">
        <v>21</v>
      </c>
      <c r="L95" s="26">
        <v>1</v>
      </c>
      <c r="M95" t="s">
        <v>37</v>
      </c>
      <c r="N95">
        <v>27</v>
      </c>
      <c r="O95" t="s">
        <v>1086</v>
      </c>
      <c r="P95" t="s">
        <v>38</v>
      </c>
      <c r="Q95" s="3">
        <v>20000</v>
      </c>
      <c r="R95">
        <v>1</v>
      </c>
      <c r="S95" s="3">
        <v>20000</v>
      </c>
      <c r="T95" s="3">
        <v>371800</v>
      </c>
      <c r="U95" t="s">
        <v>1098</v>
      </c>
      <c r="V95">
        <v>240.14</v>
      </c>
      <c r="W95">
        <v>58.61</v>
      </c>
      <c r="X95" t="s">
        <v>24</v>
      </c>
      <c r="Y95" s="6">
        <v>0.26754385964912281</v>
      </c>
      <c r="Z95">
        <v>1</v>
      </c>
      <c r="AA95" t="s">
        <v>1130</v>
      </c>
      <c r="AB95" t="s">
        <v>167</v>
      </c>
      <c r="AC95">
        <v>75</v>
      </c>
    </row>
    <row r="96" spans="1:29" x14ac:dyDescent="0.25">
      <c r="A96" t="s">
        <v>278</v>
      </c>
      <c r="B96" t="s">
        <v>279</v>
      </c>
      <c r="C96" s="4">
        <v>45689</v>
      </c>
      <c r="D96">
        <v>62</v>
      </c>
      <c r="E96" t="s">
        <v>1094</v>
      </c>
      <c r="F96" t="s">
        <v>146</v>
      </c>
      <c r="H96" t="s">
        <v>36</v>
      </c>
      <c r="I96">
        <v>2</v>
      </c>
      <c r="J96" t="s">
        <v>1085</v>
      </c>
      <c r="K96" t="s">
        <v>21</v>
      </c>
      <c r="L96" s="26">
        <v>1</v>
      </c>
      <c r="M96" t="s">
        <v>37</v>
      </c>
      <c r="N96">
        <v>25</v>
      </c>
      <c r="O96" t="s">
        <v>1086</v>
      </c>
      <c r="P96" t="s">
        <v>42</v>
      </c>
      <c r="Q96" s="3">
        <v>9000</v>
      </c>
      <c r="R96">
        <v>3</v>
      </c>
      <c r="S96" s="3">
        <v>27000</v>
      </c>
      <c r="T96" s="3">
        <v>41000</v>
      </c>
      <c r="U96" t="s">
        <v>1100</v>
      </c>
      <c r="V96">
        <v>120.34</v>
      </c>
      <c r="W96">
        <v>71.739999999999995</v>
      </c>
      <c r="X96" t="s">
        <v>39</v>
      </c>
      <c r="Y96" s="6">
        <v>0.27947598253275108</v>
      </c>
      <c r="Z96">
        <v>0</v>
      </c>
      <c r="AA96" t="s">
        <v>1131</v>
      </c>
      <c r="AB96" t="s">
        <v>1083</v>
      </c>
      <c r="AC96">
        <v>60</v>
      </c>
    </row>
    <row r="97" spans="1:29" x14ac:dyDescent="0.25">
      <c r="A97" t="s">
        <v>280</v>
      </c>
      <c r="B97" t="s">
        <v>281</v>
      </c>
      <c r="C97" s="4">
        <v>45717</v>
      </c>
      <c r="D97">
        <v>33</v>
      </c>
      <c r="E97" t="s">
        <v>1084</v>
      </c>
      <c r="F97" t="s">
        <v>128</v>
      </c>
      <c r="H97" t="s">
        <v>29</v>
      </c>
      <c r="I97">
        <v>3</v>
      </c>
      <c r="J97" t="s">
        <v>1085</v>
      </c>
      <c r="K97" t="s">
        <v>30</v>
      </c>
      <c r="L97" s="26">
        <v>2</v>
      </c>
      <c r="M97" t="s">
        <v>22</v>
      </c>
      <c r="N97">
        <v>35</v>
      </c>
      <c r="O97" t="s">
        <v>1086</v>
      </c>
      <c r="P97" t="s">
        <v>164</v>
      </c>
      <c r="Q97" s="3">
        <v>600</v>
      </c>
      <c r="R97">
        <v>3</v>
      </c>
      <c r="S97" s="3">
        <v>1800</v>
      </c>
      <c r="T97" s="3">
        <v>1083800</v>
      </c>
      <c r="U97" t="s">
        <v>1097</v>
      </c>
      <c r="V97">
        <v>328.6</v>
      </c>
      <c r="W97">
        <v>162.38999999999999</v>
      </c>
      <c r="X97" t="s">
        <v>39</v>
      </c>
      <c r="Y97" s="6">
        <v>0.3122923588039867</v>
      </c>
      <c r="Z97">
        <v>0</v>
      </c>
      <c r="AA97" t="s">
        <v>1131</v>
      </c>
      <c r="AB97" t="s">
        <v>1083</v>
      </c>
      <c r="AC97">
        <v>65</v>
      </c>
    </row>
    <row r="98" spans="1:29" x14ac:dyDescent="0.25">
      <c r="A98" t="s">
        <v>282</v>
      </c>
      <c r="B98" t="s">
        <v>283</v>
      </c>
      <c r="C98" s="4">
        <v>45689</v>
      </c>
      <c r="D98">
        <v>55</v>
      </c>
      <c r="E98" t="s">
        <v>1094</v>
      </c>
      <c r="F98" t="s">
        <v>189</v>
      </c>
      <c r="H98" t="s">
        <v>36</v>
      </c>
      <c r="I98">
        <v>1</v>
      </c>
      <c r="J98" t="s">
        <v>1092</v>
      </c>
      <c r="K98" t="s">
        <v>30</v>
      </c>
      <c r="L98" s="26">
        <v>3</v>
      </c>
      <c r="M98" t="s">
        <v>50</v>
      </c>
      <c r="N98">
        <v>53</v>
      </c>
      <c r="O98" t="s">
        <v>1090</v>
      </c>
      <c r="P98" t="s">
        <v>115</v>
      </c>
      <c r="Q98" s="3">
        <v>25000</v>
      </c>
      <c r="R98">
        <v>2</v>
      </c>
      <c r="S98" s="3">
        <v>50000</v>
      </c>
      <c r="T98" s="3">
        <v>50000</v>
      </c>
      <c r="U98" t="s">
        <v>1100</v>
      </c>
      <c r="V98">
        <v>172.5</v>
      </c>
      <c r="W98">
        <v>172.5</v>
      </c>
      <c r="X98" t="s">
        <v>24</v>
      </c>
      <c r="Y98" s="6">
        <v>0.27947598253275108</v>
      </c>
      <c r="Z98">
        <v>1</v>
      </c>
      <c r="AA98" t="s">
        <v>1130</v>
      </c>
      <c r="AB98" t="s">
        <v>284</v>
      </c>
      <c r="AC98">
        <v>40</v>
      </c>
    </row>
    <row r="99" spans="1:29" x14ac:dyDescent="0.25">
      <c r="A99" t="s">
        <v>285</v>
      </c>
      <c r="B99" t="s">
        <v>286</v>
      </c>
      <c r="C99" s="4">
        <v>45689</v>
      </c>
      <c r="D99">
        <v>50</v>
      </c>
      <c r="E99" t="s">
        <v>1088</v>
      </c>
      <c r="F99" t="s">
        <v>176</v>
      </c>
      <c r="H99" t="s">
        <v>36</v>
      </c>
      <c r="I99">
        <v>2</v>
      </c>
      <c r="J99" t="s">
        <v>1085</v>
      </c>
      <c r="K99" t="s">
        <v>30</v>
      </c>
      <c r="L99" s="26">
        <v>4</v>
      </c>
      <c r="M99" t="s">
        <v>114</v>
      </c>
      <c r="N99">
        <v>28</v>
      </c>
      <c r="O99" t="s">
        <v>1086</v>
      </c>
      <c r="P99" t="s">
        <v>57</v>
      </c>
      <c r="Q99" s="3">
        <v>150000</v>
      </c>
      <c r="R99">
        <v>12</v>
      </c>
      <c r="S99" s="3">
        <v>1800000</v>
      </c>
      <c r="T99" s="3">
        <v>1872000</v>
      </c>
      <c r="U99" t="s">
        <v>1087</v>
      </c>
      <c r="V99">
        <v>192.28</v>
      </c>
      <c r="W99">
        <v>138.57</v>
      </c>
      <c r="X99" t="s">
        <v>39</v>
      </c>
      <c r="Y99" s="6">
        <v>0.27947598253275108</v>
      </c>
      <c r="Z99">
        <v>0</v>
      </c>
      <c r="AA99" t="s">
        <v>1131</v>
      </c>
      <c r="AB99" t="s">
        <v>1083</v>
      </c>
      <c r="AC99">
        <v>30</v>
      </c>
    </row>
    <row r="100" spans="1:29" x14ac:dyDescent="0.25">
      <c r="A100" t="s">
        <v>287</v>
      </c>
      <c r="B100" t="s">
        <v>288</v>
      </c>
      <c r="C100" s="4">
        <v>45717</v>
      </c>
      <c r="D100">
        <v>26</v>
      </c>
      <c r="E100" t="s">
        <v>1089</v>
      </c>
      <c r="F100" t="s">
        <v>19</v>
      </c>
      <c r="H100" t="s">
        <v>36</v>
      </c>
      <c r="I100">
        <v>3</v>
      </c>
      <c r="J100" t="s">
        <v>1085</v>
      </c>
      <c r="K100" t="s">
        <v>21</v>
      </c>
      <c r="L100" s="26">
        <v>3</v>
      </c>
      <c r="M100" t="s">
        <v>50</v>
      </c>
      <c r="N100">
        <v>35</v>
      </c>
      <c r="O100" t="s">
        <v>1086</v>
      </c>
      <c r="P100" t="s">
        <v>105</v>
      </c>
      <c r="Q100" s="3">
        <v>75000</v>
      </c>
      <c r="R100">
        <v>15</v>
      </c>
      <c r="S100" s="3">
        <v>1125000</v>
      </c>
      <c r="T100" s="3">
        <v>1248000</v>
      </c>
      <c r="U100" t="s">
        <v>1097</v>
      </c>
      <c r="V100">
        <v>178.72</v>
      </c>
      <c r="W100">
        <v>33.75</v>
      </c>
      <c r="X100" t="s">
        <v>24</v>
      </c>
      <c r="Y100" s="6">
        <v>0.27947598253275108</v>
      </c>
      <c r="Z100">
        <v>1</v>
      </c>
      <c r="AA100" t="s">
        <v>1130</v>
      </c>
      <c r="AB100" t="s">
        <v>96</v>
      </c>
      <c r="AC100">
        <v>45</v>
      </c>
    </row>
    <row r="101" spans="1:29" x14ac:dyDescent="0.25">
      <c r="A101" t="s">
        <v>289</v>
      </c>
      <c r="B101" t="s">
        <v>290</v>
      </c>
      <c r="C101" s="4">
        <v>45689</v>
      </c>
      <c r="D101">
        <v>67</v>
      </c>
      <c r="E101" t="s">
        <v>1091</v>
      </c>
      <c r="F101" t="s">
        <v>45</v>
      </c>
      <c r="H101" t="s">
        <v>41</v>
      </c>
      <c r="I101">
        <v>2</v>
      </c>
      <c r="J101" t="s">
        <v>1085</v>
      </c>
      <c r="K101" t="s">
        <v>21</v>
      </c>
      <c r="L101" s="26">
        <v>5</v>
      </c>
      <c r="M101" t="s">
        <v>55</v>
      </c>
      <c r="N101">
        <v>2</v>
      </c>
      <c r="O101" t="s">
        <v>1096</v>
      </c>
      <c r="P101" t="s">
        <v>42</v>
      </c>
      <c r="Q101" s="3">
        <v>9000</v>
      </c>
      <c r="R101">
        <v>12</v>
      </c>
      <c r="S101" s="3">
        <v>108000</v>
      </c>
      <c r="T101" s="3">
        <v>174500</v>
      </c>
      <c r="U101" t="s">
        <v>1098</v>
      </c>
      <c r="V101">
        <v>124.46</v>
      </c>
      <c r="W101">
        <v>47.58</v>
      </c>
      <c r="X101" t="s">
        <v>39</v>
      </c>
      <c r="Y101" s="6">
        <v>0.26754385964912281</v>
      </c>
      <c r="Z101">
        <v>0</v>
      </c>
      <c r="AA101" t="s">
        <v>1131</v>
      </c>
      <c r="AB101" t="s">
        <v>1083</v>
      </c>
      <c r="AC101">
        <v>40</v>
      </c>
    </row>
    <row r="102" spans="1:29" x14ac:dyDescent="0.25">
      <c r="A102" t="s">
        <v>291</v>
      </c>
      <c r="B102" t="s">
        <v>292</v>
      </c>
      <c r="C102" s="4">
        <v>45689</v>
      </c>
      <c r="D102">
        <v>35</v>
      </c>
      <c r="E102" t="s">
        <v>1084</v>
      </c>
      <c r="F102" t="s">
        <v>198</v>
      </c>
      <c r="H102" t="s">
        <v>36</v>
      </c>
      <c r="I102">
        <v>3</v>
      </c>
      <c r="J102" t="s">
        <v>1085</v>
      </c>
      <c r="K102" t="s">
        <v>30</v>
      </c>
      <c r="L102" s="26">
        <v>1</v>
      </c>
      <c r="M102" t="s">
        <v>37</v>
      </c>
      <c r="N102">
        <v>24</v>
      </c>
      <c r="O102" t="s">
        <v>1093</v>
      </c>
      <c r="P102" t="s">
        <v>62</v>
      </c>
      <c r="Q102" s="3">
        <v>24000</v>
      </c>
      <c r="R102">
        <v>4</v>
      </c>
      <c r="S102" s="3">
        <v>96000</v>
      </c>
      <c r="T102" s="3">
        <v>469000</v>
      </c>
      <c r="U102" t="s">
        <v>1098</v>
      </c>
      <c r="V102">
        <v>275.27</v>
      </c>
      <c r="W102">
        <v>50.3</v>
      </c>
      <c r="X102" t="s">
        <v>39</v>
      </c>
      <c r="Y102" s="6">
        <v>0.27947598253275108</v>
      </c>
      <c r="Z102">
        <v>0</v>
      </c>
      <c r="AA102" t="s">
        <v>1131</v>
      </c>
      <c r="AB102" t="s">
        <v>1083</v>
      </c>
      <c r="AC102">
        <v>80</v>
      </c>
    </row>
    <row r="103" spans="1:29" x14ac:dyDescent="0.25">
      <c r="A103" t="s">
        <v>293</v>
      </c>
      <c r="B103" t="s">
        <v>294</v>
      </c>
      <c r="C103" s="4">
        <v>45717</v>
      </c>
      <c r="D103">
        <v>49</v>
      </c>
      <c r="E103" t="s">
        <v>1088</v>
      </c>
      <c r="F103" t="s">
        <v>143</v>
      </c>
      <c r="H103" t="s">
        <v>29</v>
      </c>
      <c r="I103">
        <v>1</v>
      </c>
      <c r="J103" t="s">
        <v>1092</v>
      </c>
      <c r="K103" t="s">
        <v>30</v>
      </c>
      <c r="L103" s="26">
        <v>4</v>
      </c>
      <c r="M103" t="s">
        <v>114</v>
      </c>
      <c r="N103">
        <v>14</v>
      </c>
      <c r="O103" t="s">
        <v>1093</v>
      </c>
      <c r="P103" t="s">
        <v>164</v>
      </c>
      <c r="Q103" s="3">
        <v>600</v>
      </c>
      <c r="R103">
        <v>15</v>
      </c>
      <c r="S103" s="3">
        <v>9000</v>
      </c>
      <c r="T103" s="3">
        <v>9000</v>
      </c>
      <c r="U103" t="s">
        <v>1100</v>
      </c>
      <c r="V103">
        <v>179.79</v>
      </c>
      <c r="W103">
        <v>179.79</v>
      </c>
      <c r="X103" t="s">
        <v>24</v>
      </c>
      <c r="Y103" s="6">
        <v>0.3122923588039867</v>
      </c>
      <c r="Z103">
        <v>1</v>
      </c>
      <c r="AA103" t="s">
        <v>1130</v>
      </c>
      <c r="AB103" t="s">
        <v>265</v>
      </c>
      <c r="AC103">
        <v>35</v>
      </c>
    </row>
    <row r="104" spans="1:29" x14ac:dyDescent="0.25">
      <c r="A104" t="s">
        <v>295</v>
      </c>
      <c r="B104" t="s">
        <v>296</v>
      </c>
      <c r="C104" s="4">
        <v>45717</v>
      </c>
      <c r="D104">
        <v>56</v>
      </c>
      <c r="E104" t="s">
        <v>1094</v>
      </c>
      <c r="F104" t="s">
        <v>152</v>
      </c>
      <c r="H104" t="s">
        <v>20</v>
      </c>
      <c r="I104">
        <v>3</v>
      </c>
      <c r="J104" t="s">
        <v>1085</v>
      </c>
      <c r="K104" t="s">
        <v>21</v>
      </c>
      <c r="L104" s="26">
        <v>3</v>
      </c>
      <c r="M104" t="s">
        <v>50</v>
      </c>
      <c r="N104">
        <v>36</v>
      </c>
      <c r="O104" t="s">
        <v>1086</v>
      </c>
      <c r="P104" t="s">
        <v>58</v>
      </c>
      <c r="Q104" s="3">
        <v>16000</v>
      </c>
      <c r="R104">
        <v>5</v>
      </c>
      <c r="S104" s="3">
        <v>80000</v>
      </c>
      <c r="T104" s="3">
        <v>440350</v>
      </c>
      <c r="U104" t="s">
        <v>1098</v>
      </c>
      <c r="V104">
        <v>466.24</v>
      </c>
      <c r="W104">
        <v>197.03</v>
      </c>
      <c r="X104" t="s">
        <v>39</v>
      </c>
      <c r="Y104" s="6">
        <v>0.30092592592592593</v>
      </c>
      <c r="Z104">
        <v>0</v>
      </c>
      <c r="AA104" t="s">
        <v>1131</v>
      </c>
      <c r="AB104" t="s">
        <v>1083</v>
      </c>
      <c r="AC104">
        <v>45</v>
      </c>
    </row>
    <row r="105" spans="1:29" x14ac:dyDescent="0.25">
      <c r="A105" t="s">
        <v>297</v>
      </c>
      <c r="B105" t="s">
        <v>298</v>
      </c>
      <c r="C105" s="4">
        <v>45689</v>
      </c>
      <c r="D105">
        <v>32</v>
      </c>
      <c r="E105" t="s">
        <v>1084</v>
      </c>
      <c r="F105" t="s">
        <v>299</v>
      </c>
      <c r="H105" t="s">
        <v>41</v>
      </c>
      <c r="I105">
        <v>2</v>
      </c>
      <c r="J105" t="s">
        <v>1085</v>
      </c>
      <c r="K105" t="s">
        <v>21</v>
      </c>
      <c r="L105" s="26">
        <v>4</v>
      </c>
      <c r="M105" t="s">
        <v>114</v>
      </c>
      <c r="N105">
        <v>20</v>
      </c>
      <c r="O105" t="s">
        <v>1093</v>
      </c>
      <c r="P105" t="s">
        <v>65</v>
      </c>
      <c r="Q105" s="3">
        <v>30000</v>
      </c>
      <c r="R105">
        <v>15</v>
      </c>
      <c r="S105" s="3">
        <v>450000</v>
      </c>
      <c r="T105" s="3">
        <v>516000</v>
      </c>
      <c r="U105" t="s">
        <v>1097</v>
      </c>
      <c r="V105">
        <v>264.83000000000004</v>
      </c>
      <c r="W105">
        <v>128.65</v>
      </c>
      <c r="X105" t="s">
        <v>39</v>
      </c>
      <c r="Y105" s="6">
        <v>0.26754385964912281</v>
      </c>
      <c r="Z105">
        <v>0</v>
      </c>
      <c r="AA105" t="s">
        <v>1131</v>
      </c>
      <c r="AB105" t="s">
        <v>1083</v>
      </c>
      <c r="AC105">
        <v>35</v>
      </c>
    </row>
    <row r="106" spans="1:29" x14ac:dyDescent="0.25">
      <c r="A106" t="s">
        <v>300</v>
      </c>
      <c r="B106" t="s">
        <v>301</v>
      </c>
      <c r="C106" s="4">
        <v>45658</v>
      </c>
      <c r="D106">
        <v>39</v>
      </c>
      <c r="E106" t="s">
        <v>1084</v>
      </c>
      <c r="F106" t="s">
        <v>140</v>
      </c>
      <c r="H106" t="s">
        <v>29</v>
      </c>
      <c r="I106">
        <v>2</v>
      </c>
      <c r="J106" t="s">
        <v>1085</v>
      </c>
      <c r="K106" t="s">
        <v>30</v>
      </c>
      <c r="L106" s="26">
        <v>1</v>
      </c>
      <c r="M106" t="s">
        <v>37</v>
      </c>
      <c r="N106">
        <v>33</v>
      </c>
      <c r="O106" t="s">
        <v>1086</v>
      </c>
      <c r="P106" t="s">
        <v>51</v>
      </c>
      <c r="Q106" s="3">
        <v>9000</v>
      </c>
      <c r="R106">
        <v>8</v>
      </c>
      <c r="S106" s="3">
        <v>72000</v>
      </c>
      <c r="T106" s="3">
        <v>582000</v>
      </c>
      <c r="U106" t="s">
        <v>1097</v>
      </c>
      <c r="V106">
        <v>376.5</v>
      </c>
      <c r="W106">
        <v>186.98</v>
      </c>
      <c r="X106" t="s">
        <v>39</v>
      </c>
      <c r="Y106" s="6">
        <v>0.3122923588039867</v>
      </c>
      <c r="Z106">
        <v>0</v>
      </c>
      <c r="AA106" t="s">
        <v>1131</v>
      </c>
      <c r="AB106" t="s">
        <v>1083</v>
      </c>
      <c r="AC106">
        <v>70</v>
      </c>
    </row>
    <row r="107" spans="1:29" x14ac:dyDescent="0.25">
      <c r="A107" t="s">
        <v>302</v>
      </c>
      <c r="B107" t="s">
        <v>303</v>
      </c>
      <c r="C107" s="4">
        <v>45717</v>
      </c>
      <c r="D107">
        <v>26</v>
      </c>
      <c r="E107" t="s">
        <v>1089</v>
      </c>
      <c r="F107" t="s">
        <v>143</v>
      </c>
      <c r="H107" t="s">
        <v>41</v>
      </c>
      <c r="I107">
        <v>3</v>
      </c>
      <c r="J107" t="s">
        <v>1085</v>
      </c>
      <c r="K107" t="s">
        <v>21</v>
      </c>
      <c r="L107" s="26">
        <v>2</v>
      </c>
      <c r="M107" t="s">
        <v>22</v>
      </c>
      <c r="N107">
        <v>41</v>
      </c>
      <c r="O107" t="s">
        <v>1090</v>
      </c>
      <c r="P107" t="s">
        <v>62</v>
      </c>
      <c r="Q107" s="3">
        <v>24000</v>
      </c>
      <c r="R107">
        <v>5</v>
      </c>
      <c r="S107" s="3">
        <v>120000</v>
      </c>
      <c r="T107" s="3">
        <v>786500</v>
      </c>
      <c r="U107" t="s">
        <v>1097</v>
      </c>
      <c r="V107">
        <v>488.85</v>
      </c>
      <c r="W107">
        <v>188.35</v>
      </c>
      <c r="X107" t="s">
        <v>39</v>
      </c>
      <c r="Y107" s="6">
        <v>0.26754385964912281</v>
      </c>
      <c r="Z107">
        <v>0</v>
      </c>
      <c r="AA107" t="s">
        <v>1131</v>
      </c>
      <c r="AB107" t="s">
        <v>1083</v>
      </c>
      <c r="AC107">
        <v>65</v>
      </c>
    </row>
    <row r="108" spans="1:29" x14ac:dyDescent="0.25">
      <c r="A108" t="s">
        <v>304</v>
      </c>
      <c r="B108" t="s">
        <v>305</v>
      </c>
      <c r="C108" s="4">
        <v>45717</v>
      </c>
      <c r="D108">
        <v>19</v>
      </c>
      <c r="E108" t="s">
        <v>1099</v>
      </c>
      <c r="F108" t="s">
        <v>299</v>
      </c>
      <c r="H108" t="s">
        <v>20</v>
      </c>
      <c r="I108">
        <v>1</v>
      </c>
      <c r="J108" t="s">
        <v>1092</v>
      </c>
      <c r="K108" t="s">
        <v>21</v>
      </c>
      <c r="L108" s="26">
        <v>2</v>
      </c>
      <c r="M108" t="s">
        <v>22</v>
      </c>
      <c r="N108">
        <v>42</v>
      </c>
      <c r="O108" t="s">
        <v>1090</v>
      </c>
      <c r="P108" t="s">
        <v>46</v>
      </c>
      <c r="Q108" s="3">
        <v>4500</v>
      </c>
      <c r="R108">
        <v>10</v>
      </c>
      <c r="S108" s="3">
        <v>45000</v>
      </c>
      <c r="T108" s="3">
        <v>45000</v>
      </c>
      <c r="U108" t="s">
        <v>1100</v>
      </c>
      <c r="V108">
        <v>128.56</v>
      </c>
      <c r="W108">
        <v>128.56</v>
      </c>
      <c r="X108" t="s">
        <v>39</v>
      </c>
      <c r="Y108" s="6">
        <v>0.30092592592592593</v>
      </c>
      <c r="Z108">
        <v>0</v>
      </c>
      <c r="AA108" t="s">
        <v>1131</v>
      </c>
      <c r="AB108" t="s">
        <v>1083</v>
      </c>
      <c r="AC108">
        <v>50</v>
      </c>
    </row>
    <row r="109" spans="1:29" x14ac:dyDescent="0.25">
      <c r="A109" t="s">
        <v>306</v>
      </c>
      <c r="B109" t="s">
        <v>307</v>
      </c>
      <c r="C109" s="4">
        <v>45658</v>
      </c>
      <c r="D109">
        <v>47</v>
      </c>
      <c r="E109" t="s">
        <v>1088</v>
      </c>
      <c r="F109" t="s">
        <v>82</v>
      </c>
      <c r="H109" t="s">
        <v>29</v>
      </c>
      <c r="I109">
        <v>2</v>
      </c>
      <c r="J109" t="s">
        <v>1085</v>
      </c>
      <c r="K109" t="s">
        <v>30</v>
      </c>
      <c r="L109" s="26">
        <v>1</v>
      </c>
      <c r="M109" t="s">
        <v>37</v>
      </c>
      <c r="N109">
        <v>30</v>
      </c>
      <c r="O109" t="s">
        <v>1086</v>
      </c>
      <c r="P109" t="s">
        <v>56</v>
      </c>
      <c r="Q109" s="3">
        <v>3500</v>
      </c>
      <c r="R109">
        <v>11</v>
      </c>
      <c r="S109" s="3">
        <v>38500</v>
      </c>
      <c r="T109" s="3">
        <v>398500</v>
      </c>
      <c r="U109" t="s">
        <v>1098</v>
      </c>
      <c r="V109">
        <v>268.5</v>
      </c>
      <c r="W109">
        <v>121.53</v>
      </c>
      <c r="X109" t="s">
        <v>24</v>
      </c>
      <c r="Y109" s="6">
        <v>0.3122923588039867</v>
      </c>
      <c r="Z109">
        <v>1</v>
      </c>
      <c r="AA109" t="s">
        <v>1130</v>
      </c>
      <c r="AB109" t="s">
        <v>167</v>
      </c>
      <c r="AC109">
        <v>70</v>
      </c>
    </row>
    <row r="110" spans="1:29" x14ac:dyDescent="0.25">
      <c r="A110" t="s">
        <v>308</v>
      </c>
      <c r="B110" t="s">
        <v>309</v>
      </c>
      <c r="C110" s="4">
        <v>45689</v>
      </c>
      <c r="D110">
        <v>32</v>
      </c>
      <c r="E110" t="s">
        <v>1084</v>
      </c>
      <c r="F110" t="s">
        <v>45</v>
      </c>
      <c r="H110" t="s">
        <v>29</v>
      </c>
      <c r="I110">
        <v>1</v>
      </c>
      <c r="J110" t="s">
        <v>1092</v>
      </c>
      <c r="K110" t="s">
        <v>21</v>
      </c>
      <c r="L110" s="26">
        <v>4</v>
      </c>
      <c r="M110" t="s">
        <v>114</v>
      </c>
      <c r="N110">
        <v>21</v>
      </c>
      <c r="O110" t="s">
        <v>1093</v>
      </c>
      <c r="P110" t="s">
        <v>58</v>
      </c>
      <c r="Q110" s="3">
        <v>16000</v>
      </c>
      <c r="R110">
        <v>13</v>
      </c>
      <c r="S110" s="3">
        <v>208000</v>
      </c>
      <c r="T110" s="3">
        <v>208000</v>
      </c>
      <c r="U110" t="s">
        <v>1098</v>
      </c>
      <c r="V110">
        <v>10.6</v>
      </c>
      <c r="W110">
        <v>10.6</v>
      </c>
      <c r="X110" t="s">
        <v>24</v>
      </c>
      <c r="Y110" s="6">
        <v>0.3122923588039867</v>
      </c>
      <c r="Z110">
        <v>1</v>
      </c>
      <c r="AA110" t="s">
        <v>1130</v>
      </c>
      <c r="AB110" t="s">
        <v>167</v>
      </c>
      <c r="AC110">
        <v>25</v>
      </c>
    </row>
    <row r="111" spans="1:29" x14ac:dyDescent="0.25">
      <c r="A111" t="s">
        <v>310</v>
      </c>
      <c r="B111" t="s">
        <v>311</v>
      </c>
      <c r="C111" s="4">
        <v>45717</v>
      </c>
      <c r="D111">
        <v>47</v>
      </c>
      <c r="E111" t="s">
        <v>1088</v>
      </c>
      <c r="F111" t="s">
        <v>28</v>
      </c>
      <c r="H111" t="s">
        <v>29</v>
      </c>
      <c r="I111">
        <v>2</v>
      </c>
      <c r="J111" t="s">
        <v>1085</v>
      </c>
      <c r="K111" t="s">
        <v>30</v>
      </c>
      <c r="L111" s="26">
        <v>2</v>
      </c>
      <c r="M111" t="s">
        <v>22</v>
      </c>
      <c r="N111">
        <v>60</v>
      </c>
      <c r="O111" t="s">
        <v>1090</v>
      </c>
      <c r="P111" t="s">
        <v>40</v>
      </c>
      <c r="Q111" s="3">
        <v>500</v>
      </c>
      <c r="R111">
        <v>3</v>
      </c>
      <c r="S111" s="3">
        <v>1500</v>
      </c>
      <c r="T111" s="3">
        <v>281500</v>
      </c>
      <c r="U111" t="s">
        <v>1098</v>
      </c>
      <c r="V111">
        <v>201.07</v>
      </c>
      <c r="W111">
        <v>99.73</v>
      </c>
      <c r="X111" t="s">
        <v>39</v>
      </c>
      <c r="Y111" s="6">
        <v>0.3122923588039867</v>
      </c>
      <c r="Z111">
        <v>0</v>
      </c>
      <c r="AA111" t="s">
        <v>1131</v>
      </c>
      <c r="AB111" t="s">
        <v>1083</v>
      </c>
      <c r="AC111">
        <v>60</v>
      </c>
    </row>
    <row r="112" spans="1:29" x14ac:dyDescent="0.25">
      <c r="A112" t="s">
        <v>312</v>
      </c>
      <c r="B112" t="s">
        <v>313</v>
      </c>
      <c r="C112" s="4">
        <v>45689</v>
      </c>
      <c r="D112">
        <v>61</v>
      </c>
      <c r="E112" t="s">
        <v>1094</v>
      </c>
      <c r="F112" t="s">
        <v>49</v>
      </c>
      <c r="H112" t="s">
        <v>29</v>
      </c>
      <c r="I112">
        <v>3</v>
      </c>
      <c r="J112" t="s">
        <v>1085</v>
      </c>
      <c r="K112" t="s">
        <v>21</v>
      </c>
      <c r="L112" s="26">
        <v>5</v>
      </c>
      <c r="M112" t="s">
        <v>55</v>
      </c>
      <c r="N112">
        <v>19</v>
      </c>
      <c r="O112" t="s">
        <v>1093</v>
      </c>
      <c r="P112" t="s">
        <v>83</v>
      </c>
      <c r="Q112" s="3">
        <v>1000</v>
      </c>
      <c r="R112">
        <v>9</v>
      </c>
      <c r="S112" s="3">
        <v>9000</v>
      </c>
      <c r="T112" s="3">
        <v>288000</v>
      </c>
      <c r="U112" t="s">
        <v>1098</v>
      </c>
      <c r="V112">
        <v>319.77999999999997</v>
      </c>
      <c r="W112">
        <v>86.47</v>
      </c>
      <c r="X112" t="s">
        <v>39</v>
      </c>
      <c r="Y112" s="6">
        <v>0.3122923588039867</v>
      </c>
      <c r="Z112">
        <v>0</v>
      </c>
      <c r="AA112" t="s">
        <v>1131</v>
      </c>
      <c r="AB112" t="s">
        <v>1083</v>
      </c>
      <c r="AC112">
        <v>35</v>
      </c>
    </row>
    <row r="113" spans="1:29" x14ac:dyDescent="0.25">
      <c r="A113" t="s">
        <v>314</v>
      </c>
      <c r="B113" t="s">
        <v>315</v>
      </c>
      <c r="C113" s="4">
        <v>45689</v>
      </c>
      <c r="D113">
        <v>62</v>
      </c>
      <c r="E113" t="s">
        <v>1094</v>
      </c>
      <c r="F113" t="s">
        <v>101</v>
      </c>
      <c r="H113" t="s">
        <v>41</v>
      </c>
      <c r="I113">
        <v>3</v>
      </c>
      <c r="J113" t="s">
        <v>1085</v>
      </c>
      <c r="K113" t="s">
        <v>21</v>
      </c>
      <c r="L113" s="26">
        <v>5</v>
      </c>
      <c r="M113" t="s">
        <v>55</v>
      </c>
      <c r="N113">
        <v>25</v>
      </c>
      <c r="O113" t="s">
        <v>1086</v>
      </c>
      <c r="P113" t="s">
        <v>71</v>
      </c>
      <c r="Q113" s="3">
        <v>14500</v>
      </c>
      <c r="R113">
        <v>11</v>
      </c>
      <c r="S113" s="3">
        <v>159500</v>
      </c>
      <c r="T113" s="3">
        <v>380500</v>
      </c>
      <c r="U113" t="s">
        <v>1098</v>
      </c>
      <c r="V113">
        <v>383.46</v>
      </c>
      <c r="W113">
        <v>74.95</v>
      </c>
      <c r="X113" t="s">
        <v>24</v>
      </c>
      <c r="Y113" s="6">
        <v>0.26754385964912281</v>
      </c>
      <c r="Z113">
        <v>1</v>
      </c>
      <c r="AA113" t="s">
        <v>1130</v>
      </c>
      <c r="AB113" t="s">
        <v>25</v>
      </c>
      <c r="AC113">
        <v>30</v>
      </c>
    </row>
    <row r="114" spans="1:29" x14ac:dyDescent="0.25">
      <c r="A114" t="s">
        <v>316</v>
      </c>
      <c r="B114" t="s">
        <v>317</v>
      </c>
      <c r="C114" s="4">
        <v>45717</v>
      </c>
      <c r="D114">
        <v>21</v>
      </c>
      <c r="E114" t="s">
        <v>1089</v>
      </c>
      <c r="F114" t="s">
        <v>128</v>
      </c>
      <c r="H114" t="s">
        <v>20</v>
      </c>
      <c r="I114">
        <v>1</v>
      </c>
      <c r="J114" t="s">
        <v>1092</v>
      </c>
      <c r="K114" t="s">
        <v>21</v>
      </c>
      <c r="L114" s="26">
        <v>4</v>
      </c>
      <c r="M114" t="s">
        <v>114</v>
      </c>
      <c r="N114">
        <v>9</v>
      </c>
      <c r="O114" t="s">
        <v>1095</v>
      </c>
      <c r="P114" t="s">
        <v>51</v>
      </c>
      <c r="Q114" s="3">
        <v>9000</v>
      </c>
      <c r="R114">
        <v>11</v>
      </c>
      <c r="S114" s="3">
        <v>99000</v>
      </c>
      <c r="T114" s="3">
        <v>99000</v>
      </c>
      <c r="U114" t="s">
        <v>1100</v>
      </c>
      <c r="V114">
        <v>186.31</v>
      </c>
      <c r="W114">
        <v>186.31</v>
      </c>
      <c r="X114" t="s">
        <v>39</v>
      </c>
      <c r="Y114" s="6">
        <v>0.30092592592592593</v>
      </c>
      <c r="Z114">
        <v>0</v>
      </c>
      <c r="AA114" t="s">
        <v>1131</v>
      </c>
      <c r="AB114" t="s">
        <v>1083</v>
      </c>
      <c r="AC114">
        <v>45</v>
      </c>
    </row>
    <row r="115" spans="1:29" x14ac:dyDescent="0.25">
      <c r="A115" t="s">
        <v>318</v>
      </c>
      <c r="B115" t="s">
        <v>319</v>
      </c>
      <c r="C115" s="4">
        <v>45689</v>
      </c>
      <c r="D115">
        <v>66</v>
      </c>
      <c r="E115" t="s">
        <v>1091</v>
      </c>
      <c r="F115" t="s">
        <v>149</v>
      </c>
      <c r="H115" t="s">
        <v>36</v>
      </c>
      <c r="I115">
        <v>1</v>
      </c>
      <c r="J115" t="s">
        <v>1092</v>
      </c>
      <c r="K115" t="s">
        <v>30</v>
      </c>
      <c r="L115" s="26">
        <v>5</v>
      </c>
      <c r="M115" t="s">
        <v>55</v>
      </c>
      <c r="N115">
        <v>33</v>
      </c>
      <c r="O115" t="s">
        <v>1086</v>
      </c>
      <c r="P115" t="s">
        <v>115</v>
      </c>
      <c r="Q115" s="3">
        <v>25000</v>
      </c>
      <c r="R115">
        <v>14</v>
      </c>
      <c r="S115" s="3">
        <v>350000</v>
      </c>
      <c r="T115" s="3">
        <v>350000</v>
      </c>
      <c r="U115" t="s">
        <v>1098</v>
      </c>
      <c r="V115">
        <v>134.91999999999999</v>
      </c>
      <c r="W115">
        <v>134.91999999999999</v>
      </c>
      <c r="X115" t="s">
        <v>24</v>
      </c>
      <c r="Y115" s="6">
        <v>0.27947598253275108</v>
      </c>
      <c r="Z115">
        <v>1</v>
      </c>
      <c r="AA115" t="s">
        <v>1130</v>
      </c>
      <c r="AB115" t="s">
        <v>32</v>
      </c>
      <c r="AC115">
        <v>15</v>
      </c>
    </row>
    <row r="116" spans="1:29" x14ac:dyDescent="0.25">
      <c r="A116" t="s">
        <v>320</v>
      </c>
      <c r="B116" t="s">
        <v>321</v>
      </c>
      <c r="C116" s="4">
        <v>45689</v>
      </c>
      <c r="D116">
        <v>19</v>
      </c>
      <c r="E116" t="s">
        <v>1099</v>
      </c>
      <c r="F116" t="s">
        <v>213</v>
      </c>
      <c r="H116" t="s">
        <v>29</v>
      </c>
      <c r="I116">
        <v>1</v>
      </c>
      <c r="J116" t="s">
        <v>1092</v>
      </c>
      <c r="K116" t="s">
        <v>30</v>
      </c>
      <c r="L116" s="26">
        <v>1</v>
      </c>
      <c r="M116" t="s">
        <v>37</v>
      </c>
      <c r="N116">
        <v>42</v>
      </c>
      <c r="O116" t="s">
        <v>1090</v>
      </c>
      <c r="P116" t="s">
        <v>164</v>
      </c>
      <c r="Q116" s="3">
        <v>600</v>
      </c>
      <c r="R116">
        <v>8</v>
      </c>
      <c r="S116" s="3">
        <v>4800</v>
      </c>
      <c r="T116" s="3">
        <v>4800</v>
      </c>
      <c r="U116" t="s">
        <v>1100</v>
      </c>
      <c r="V116">
        <v>164.42</v>
      </c>
      <c r="W116">
        <v>164.42</v>
      </c>
      <c r="X116" t="s">
        <v>39</v>
      </c>
      <c r="Y116" s="6">
        <v>0.3122923588039867</v>
      </c>
      <c r="Z116">
        <v>0</v>
      </c>
      <c r="AA116" t="s">
        <v>1131</v>
      </c>
      <c r="AB116" t="s">
        <v>1083</v>
      </c>
      <c r="AC116">
        <v>70</v>
      </c>
    </row>
    <row r="117" spans="1:29" x14ac:dyDescent="0.25">
      <c r="A117" t="s">
        <v>322</v>
      </c>
      <c r="B117" t="s">
        <v>323</v>
      </c>
      <c r="C117" s="4">
        <v>45717</v>
      </c>
      <c r="D117">
        <v>30</v>
      </c>
      <c r="E117" t="s">
        <v>1084</v>
      </c>
      <c r="F117" t="s">
        <v>121</v>
      </c>
      <c r="H117" t="s">
        <v>29</v>
      </c>
      <c r="I117">
        <v>1</v>
      </c>
      <c r="J117" t="s">
        <v>1092</v>
      </c>
      <c r="K117" t="s">
        <v>21</v>
      </c>
      <c r="L117" s="26">
        <v>4</v>
      </c>
      <c r="M117" t="s">
        <v>114</v>
      </c>
      <c r="N117">
        <v>29</v>
      </c>
      <c r="O117" t="s">
        <v>1086</v>
      </c>
      <c r="P117" t="s">
        <v>193</v>
      </c>
      <c r="Q117" s="3">
        <v>6500</v>
      </c>
      <c r="R117">
        <v>16</v>
      </c>
      <c r="S117" s="3">
        <v>104000</v>
      </c>
      <c r="T117" s="3">
        <v>104000</v>
      </c>
      <c r="U117" t="s">
        <v>1098</v>
      </c>
      <c r="V117">
        <v>155.11000000000001</v>
      </c>
      <c r="W117">
        <v>155.11000000000001</v>
      </c>
      <c r="X117" t="s">
        <v>24</v>
      </c>
      <c r="Y117" s="6">
        <v>0.3122923588039867</v>
      </c>
      <c r="Z117">
        <v>1</v>
      </c>
      <c r="AA117" t="s">
        <v>1130</v>
      </c>
      <c r="AB117" t="s">
        <v>284</v>
      </c>
      <c r="AC117">
        <v>30</v>
      </c>
    </row>
    <row r="118" spans="1:29" x14ac:dyDescent="0.25">
      <c r="A118" t="s">
        <v>324</v>
      </c>
      <c r="B118" t="s">
        <v>325</v>
      </c>
      <c r="C118" s="4">
        <v>45717</v>
      </c>
      <c r="D118">
        <v>33</v>
      </c>
      <c r="E118" t="s">
        <v>1084</v>
      </c>
      <c r="F118" t="s">
        <v>75</v>
      </c>
      <c r="H118" t="s">
        <v>20</v>
      </c>
      <c r="I118">
        <v>2</v>
      </c>
      <c r="J118" t="s">
        <v>1085</v>
      </c>
      <c r="K118" t="s">
        <v>21</v>
      </c>
      <c r="L118" s="26">
        <v>4</v>
      </c>
      <c r="M118" t="s">
        <v>114</v>
      </c>
      <c r="N118">
        <v>36</v>
      </c>
      <c r="O118" t="s">
        <v>1086</v>
      </c>
      <c r="P118" t="s">
        <v>51</v>
      </c>
      <c r="Q118" s="3">
        <v>9000</v>
      </c>
      <c r="R118">
        <v>9</v>
      </c>
      <c r="S118" s="3">
        <v>81000</v>
      </c>
      <c r="T118" s="3">
        <v>125000</v>
      </c>
      <c r="U118" t="s">
        <v>1098</v>
      </c>
      <c r="V118">
        <v>148.34</v>
      </c>
      <c r="W118">
        <v>109.48</v>
      </c>
      <c r="X118" t="s">
        <v>39</v>
      </c>
      <c r="Y118" s="6">
        <v>0.30092592592592593</v>
      </c>
      <c r="Z118">
        <v>0</v>
      </c>
      <c r="AA118" t="s">
        <v>1131</v>
      </c>
      <c r="AB118" t="s">
        <v>1083</v>
      </c>
      <c r="AC118">
        <v>20</v>
      </c>
    </row>
    <row r="119" spans="1:29" x14ac:dyDescent="0.25">
      <c r="A119" t="s">
        <v>326</v>
      </c>
      <c r="B119" t="s">
        <v>327</v>
      </c>
      <c r="C119" s="4">
        <v>45717</v>
      </c>
      <c r="D119">
        <v>54</v>
      </c>
      <c r="E119" t="s">
        <v>1088</v>
      </c>
      <c r="F119" t="s">
        <v>113</v>
      </c>
      <c r="H119" t="s">
        <v>36</v>
      </c>
      <c r="I119">
        <v>2</v>
      </c>
      <c r="J119" t="s">
        <v>1085</v>
      </c>
      <c r="K119" t="s">
        <v>30</v>
      </c>
      <c r="L119" s="26">
        <v>2</v>
      </c>
      <c r="M119" t="s">
        <v>22</v>
      </c>
      <c r="N119">
        <v>50</v>
      </c>
      <c r="O119" t="s">
        <v>1090</v>
      </c>
      <c r="P119" t="s">
        <v>115</v>
      </c>
      <c r="Q119" s="3">
        <v>25000</v>
      </c>
      <c r="R119">
        <v>9</v>
      </c>
      <c r="S119" s="3">
        <v>225000</v>
      </c>
      <c r="T119" s="3">
        <v>387000</v>
      </c>
      <c r="U119" t="s">
        <v>1098</v>
      </c>
      <c r="V119">
        <v>137.13</v>
      </c>
      <c r="W119">
        <v>112.32</v>
      </c>
      <c r="X119" t="s">
        <v>39</v>
      </c>
      <c r="Y119" s="6">
        <v>0.27947598253275108</v>
      </c>
      <c r="Z119">
        <v>0</v>
      </c>
      <c r="AA119" t="s">
        <v>1131</v>
      </c>
      <c r="AB119" t="s">
        <v>1083</v>
      </c>
      <c r="AC119">
        <v>50</v>
      </c>
    </row>
    <row r="120" spans="1:29" x14ac:dyDescent="0.25">
      <c r="A120" t="s">
        <v>328</v>
      </c>
      <c r="B120" t="s">
        <v>329</v>
      </c>
      <c r="C120" s="4">
        <v>45658</v>
      </c>
      <c r="D120">
        <v>66</v>
      </c>
      <c r="E120" t="s">
        <v>1091</v>
      </c>
      <c r="F120" t="s">
        <v>152</v>
      </c>
      <c r="H120" t="s">
        <v>36</v>
      </c>
      <c r="I120">
        <v>1</v>
      </c>
      <c r="J120" t="s">
        <v>1092</v>
      </c>
      <c r="K120" t="s">
        <v>21</v>
      </c>
      <c r="L120" s="26">
        <v>3</v>
      </c>
      <c r="M120" t="s">
        <v>50</v>
      </c>
      <c r="N120">
        <v>19</v>
      </c>
      <c r="O120" t="s">
        <v>1093</v>
      </c>
      <c r="P120" t="s">
        <v>57</v>
      </c>
      <c r="Q120" s="3">
        <v>150000</v>
      </c>
      <c r="R120">
        <v>16</v>
      </c>
      <c r="S120" s="3">
        <v>2400000</v>
      </c>
      <c r="T120" s="3">
        <v>2400000</v>
      </c>
      <c r="U120" t="s">
        <v>1087</v>
      </c>
      <c r="V120">
        <v>131.37</v>
      </c>
      <c r="W120">
        <v>131.37</v>
      </c>
      <c r="X120" t="s">
        <v>39</v>
      </c>
      <c r="Y120" s="6">
        <v>0.27947598253275108</v>
      </c>
      <c r="Z120">
        <v>0</v>
      </c>
      <c r="AA120" t="s">
        <v>1131</v>
      </c>
      <c r="AB120" t="s">
        <v>1083</v>
      </c>
      <c r="AC120">
        <v>35</v>
      </c>
    </row>
    <row r="121" spans="1:29" x14ac:dyDescent="0.25">
      <c r="A121" t="s">
        <v>330</v>
      </c>
      <c r="B121" t="s">
        <v>331</v>
      </c>
      <c r="C121" s="4">
        <v>45717</v>
      </c>
      <c r="D121">
        <v>41</v>
      </c>
      <c r="E121" t="s">
        <v>1088</v>
      </c>
      <c r="F121" t="s">
        <v>86</v>
      </c>
      <c r="H121" t="s">
        <v>20</v>
      </c>
      <c r="I121">
        <v>3</v>
      </c>
      <c r="J121" t="s">
        <v>1085</v>
      </c>
      <c r="K121" t="s">
        <v>30</v>
      </c>
      <c r="L121" s="26">
        <v>2</v>
      </c>
      <c r="M121" t="s">
        <v>22</v>
      </c>
      <c r="N121">
        <v>60</v>
      </c>
      <c r="O121" t="s">
        <v>1090</v>
      </c>
      <c r="P121" t="s">
        <v>46</v>
      </c>
      <c r="Q121" s="3">
        <v>4500</v>
      </c>
      <c r="R121">
        <v>2</v>
      </c>
      <c r="S121" s="3">
        <v>9000</v>
      </c>
      <c r="T121" s="3">
        <v>253000</v>
      </c>
      <c r="U121" t="s">
        <v>1098</v>
      </c>
      <c r="V121">
        <v>347.12</v>
      </c>
      <c r="W121">
        <v>127.77</v>
      </c>
      <c r="X121" t="s">
        <v>24</v>
      </c>
      <c r="Y121" s="6">
        <v>0.30092592592592593</v>
      </c>
      <c r="Z121">
        <v>1</v>
      </c>
      <c r="AA121" t="s">
        <v>1130</v>
      </c>
      <c r="AB121" t="s">
        <v>284</v>
      </c>
      <c r="AC121">
        <v>65</v>
      </c>
    </row>
    <row r="122" spans="1:29" x14ac:dyDescent="0.25">
      <c r="A122" t="s">
        <v>332</v>
      </c>
      <c r="B122" t="s">
        <v>333</v>
      </c>
      <c r="C122" s="4">
        <v>45689</v>
      </c>
      <c r="D122">
        <v>36</v>
      </c>
      <c r="E122" t="s">
        <v>1084</v>
      </c>
      <c r="F122" t="s">
        <v>110</v>
      </c>
      <c r="H122" t="s">
        <v>41</v>
      </c>
      <c r="I122">
        <v>3</v>
      </c>
      <c r="J122" t="s">
        <v>1085</v>
      </c>
      <c r="K122" t="s">
        <v>30</v>
      </c>
      <c r="L122" s="26">
        <v>3</v>
      </c>
      <c r="M122" t="s">
        <v>50</v>
      </c>
      <c r="N122">
        <v>31</v>
      </c>
      <c r="O122" t="s">
        <v>1086</v>
      </c>
      <c r="P122" t="s">
        <v>62</v>
      </c>
      <c r="Q122" s="3">
        <v>24000</v>
      </c>
      <c r="R122">
        <v>2</v>
      </c>
      <c r="S122" s="3">
        <v>48000</v>
      </c>
      <c r="T122" s="3">
        <v>168600</v>
      </c>
      <c r="U122" t="s">
        <v>1098</v>
      </c>
      <c r="V122">
        <v>431.18</v>
      </c>
      <c r="W122">
        <v>147.87</v>
      </c>
      <c r="X122" t="s">
        <v>39</v>
      </c>
      <c r="Y122" s="6">
        <v>0.26754385964912281</v>
      </c>
      <c r="Z122">
        <v>0</v>
      </c>
      <c r="AA122" t="s">
        <v>1131</v>
      </c>
      <c r="AB122" t="s">
        <v>1083</v>
      </c>
      <c r="AC122">
        <v>45</v>
      </c>
    </row>
    <row r="123" spans="1:29" x14ac:dyDescent="0.25">
      <c r="A123" t="s">
        <v>334</v>
      </c>
      <c r="B123" t="s">
        <v>335</v>
      </c>
      <c r="C123" s="4">
        <v>45717</v>
      </c>
      <c r="D123">
        <v>39</v>
      </c>
      <c r="E123" t="s">
        <v>1084</v>
      </c>
      <c r="F123" t="s">
        <v>101</v>
      </c>
      <c r="H123" t="s">
        <v>36</v>
      </c>
      <c r="I123">
        <v>2</v>
      </c>
      <c r="J123" t="s">
        <v>1085</v>
      </c>
      <c r="K123" t="s">
        <v>21</v>
      </c>
      <c r="L123" s="26">
        <v>5</v>
      </c>
      <c r="M123" t="s">
        <v>55</v>
      </c>
      <c r="N123">
        <v>1</v>
      </c>
      <c r="O123" t="s">
        <v>1096</v>
      </c>
      <c r="P123" t="s">
        <v>57</v>
      </c>
      <c r="Q123" s="3">
        <v>150000</v>
      </c>
      <c r="R123">
        <v>5</v>
      </c>
      <c r="S123" s="3">
        <v>750000</v>
      </c>
      <c r="T123" s="3">
        <v>890000</v>
      </c>
      <c r="U123" t="s">
        <v>1097</v>
      </c>
      <c r="V123">
        <v>232.84</v>
      </c>
      <c r="W123">
        <v>177.91</v>
      </c>
      <c r="X123" t="s">
        <v>39</v>
      </c>
      <c r="Y123" s="6">
        <v>0.27947598253275108</v>
      </c>
      <c r="Z123">
        <v>0</v>
      </c>
      <c r="AA123" t="s">
        <v>1131</v>
      </c>
      <c r="AB123" t="s">
        <v>1083</v>
      </c>
      <c r="AC123">
        <v>50</v>
      </c>
    </row>
    <row r="124" spans="1:29" x14ac:dyDescent="0.25">
      <c r="A124" t="s">
        <v>336</v>
      </c>
      <c r="B124" t="s">
        <v>337</v>
      </c>
      <c r="C124" s="4">
        <v>45689</v>
      </c>
      <c r="D124">
        <v>36</v>
      </c>
      <c r="E124" t="s">
        <v>1084</v>
      </c>
      <c r="F124" t="s">
        <v>35</v>
      </c>
      <c r="H124" t="s">
        <v>20</v>
      </c>
      <c r="I124">
        <v>2</v>
      </c>
      <c r="J124" t="s">
        <v>1085</v>
      </c>
      <c r="K124" t="s">
        <v>30</v>
      </c>
      <c r="L124" s="26">
        <v>1</v>
      </c>
      <c r="M124" t="s">
        <v>37</v>
      </c>
      <c r="N124">
        <v>46</v>
      </c>
      <c r="O124" t="s">
        <v>1090</v>
      </c>
      <c r="P124" t="s">
        <v>23</v>
      </c>
      <c r="Q124" s="3">
        <v>35000</v>
      </c>
      <c r="R124">
        <v>17</v>
      </c>
      <c r="S124" s="3">
        <v>595000</v>
      </c>
      <c r="T124" s="3">
        <v>715000</v>
      </c>
      <c r="U124" t="s">
        <v>1097</v>
      </c>
      <c r="V124">
        <v>183.28</v>
      </c>
      <c r="W124">
        <v>165.48</v>
      </c>
      <c r="X124" t="s">
        <v>39</v>
      </c>
      <c r="Y124" s="6">
        <v>0.30092592592592593</v>
      </c>
      <c r="Z124">
        <v>0</v>
      </c>
      <c r="AA124" t="s">
        <v>1131</v>
      </c>
      <c r="AB124" t="s">
        <v>1083</v>
      </c>
      <c r="AC124">
        <v>70</v>
      </c>
    </row>
    <row r="125" spans="1:29" x14ac:dyDescent="0.25">
      <c r="A125" t="s">
        <v>338</v>
      </c>
      <c r="B125" t="s">
        <v>339</v>
      </c>
      <c r="C125" s="4">
        <v>45689</v>
      </c>
      <c r="D125">
        <v>33</v>
      </c>
      <c r="E125" t="s">
        <v>1084</v>
      </c>
      <c r="F125" t="s">
        <v>213</v>
      </c>
      <c r="H125" t="s">
        <v>36</v>
      </c>
      <c r="I125">
        <v>2</v>
      </c>
      <c r="J125" t="s">
        <v>1085</v>
      </c>
      <c r="K125" t="s">
        <v>30</v>
      </c>
      <c r="L125" s="26">
        <v>1</v>
      </c>
      <c r="M125" t="s">
        <v>37</v>
      </c>
      <c r="N125">
        <v>60</v>
      </c>
      <c r="O125" t="s">
        <v>1090</v>
      </c>
      <c r="P125" t="s">
        <v>62</v>
      </c>
      <c r="Q125" s="3">
        <v>24000</v>
      </c>
      <c r="R125">
        <v>19</v>
      </c>
      <c r="S125" s="3">
        <v>456000</v>
      </c>
      <c r="T125" s="3">
        <v>648000</v>
      </c>
      <c r="U125" t="s">
        <v>1097</v>
      </c>
      <c r="V125">
        <v>169.38</v>
      </c>
      <c r="W125">
        <v>116.7</v>
      </c>
      <c r="X125" t="s">
        <v>24</v>
      </c>
      <c r="Y125" s="6">
        <v>0.27947598253275108</v>
      </c>
      <c r="Z125">
        <v>1</v>
      </c>
      <c r="AA125" t="s">
        <v>1130</v>
      </c>
      <c r="AB125" t="s">
        <v>265</v>
      </c>
      <c r="AC125">
        <v>70</v>
      </c>
    </row>
    <row r="126" spans="1:29" x14ac:dyDescent="0.25">
      <c r="A126" t="s">
        <v>340</v>
      </c>
      <c r="B126" t="s">
        <v>341</v>
      </c>
      <c r="C126" s="4">
        <v>45689</v>
      </c>
      <c r="D126">
        <v>23</v>
      </c>
      <c r="E126" t="s">
        <v>1089</v>
      </c>
      <c r="F126" t="s">
        <v>176</v>
      </c>
      <c r="H126" t="s">
        <v>36</v>
      </c>
      <c r="I126">
        <v>3</v>
      </c>
      <c r="J126" t="s">
        <v>1085</v>
      </c>
      <c r="K126" t="s">
        <v>30</v>
      </c>
      <c r="L126" s="26">
        <v>4</v>
      </c>
      <c r="M126" t="s">
        <v>114</v>
      </c>
      <c r="N126">
        <v>20</v>
      </c>
      <c r="O126" t="s">
        <v>1093</v>
      </c>
      <c r="P126" t="s">
        <v>62</v>
      </c>
      <c r="Q126" s="3">
        <v>24000</v>
      </c>
      <c r="R126">
        <v>8</v>
      </c>
      <c r="S126" s="3">
        <v>192000</v>
      </c>
      <c r="T126" s="3">
        <v>597600</v>
      </c>
      <c r="U126" t="s">
        <v>1097</v>
      </c>
      <c r="V126">
        <v>356.59</v>
      </c>
      <c r="W126">
        <v>73.83</v>
      </c>
      <c r="X126" t="s">
        <v>39</v>
      </c>
      <c r="Y126" s="6">
        <v>0.27947598253275108</v>
      </c>
      <c r="Z126">
        <v>0</v>
      </c>
      <c r="AA126" t="s">
        <v>1131</v>
      </c>
      <c r="AB126" t="s">
        <v>1083</v>
      </c>
      <c r="AC126">
        <v>40</v>
      </c>
    </row>
    <row r="127" spans="1:29" x14ac:dyDescent="0.25">
      <c r="A127" t="s">
        <v>342</v>
      </c>
      <c r="B127" t="s">
        <v>343</v>
      </c>
      <c r="C127" s="4">
        <v>45689</v>
      </c>
      <c r="D127">
        <v>69</v>
      </c>
      <c r="E127" t="s">
        <v>1091</v>
      </c>
      <c r="F127" t="s">
        <v>213</v>
      </c>
      <c r="H127" t="s">
        <v>29</v>
      </c>
      <c r="I127">
        <v>1</v>
      </c>
      <c r="J127" t="s">
        <v>1092</v>
      </c>
      <c r="K127" t="s">
        <v>21</v>
      </c>
      <c r="L127" s="26">
        <v>5</v>
      </c>
      <c r="M127" t="s">
        <v>55</v>
      </c>
      <c r="N127">
        <v>49</v>
      </c>
      <c r="O127" t="s">
        <v>1090</v>
      </c>
      <c r="P127" t="s">
        <v>193</v>
      </c>
      <c r="Q127" s="3">
        <v>6500</v>
      </c>
      <c r="R127">
        <v>3</v>
      </c>
      <c r="S127" s="3">
        <v>19500</v>
      </c>
      <c r="T127" s="3">
        <v>19500</v>
      </c>
      <c r="U127" t="s">
        <v>1100</v>
      </c>
      <c r="V127">
        <v>140.9</v>
      </c>
      <c r="W127">
        <v>140.9</v>
      </c>
      <c r="X127" t="s">
        <v>39</v>
      </c>
      <c r="Y127" s="6">
        <v>0.3122923588039867</v>
      </c>
      <c r="Z127">
        <v>0</v>
      </c>
      <c r="AA127" t="s">
        <v>1131</v>
      </c>
      <c r="AB127" t="s">
        <v>1083</v>
      </c>
      <c r="AC127">
        <v>15</v>
      </c>
    </row>
    <row r="128" spans="1:29" x14ac:dyDescent="0.25">
      <c r="A128" t="s">
        <v>344</v>
      </c>
      <c r="B128" t="s">
        <v>345</v>
      </c>
      <c r="C128" s="4">
        <v>45689</v>
      </c>
      <c r="D128">
        <v>23</v>
      </c>
      <c r="E128" t="s">
        <v>1089</v>
      </c>
      <c r="F128" t="s">
        <v>189</v>
      </c>
      <c r="H128" t="s">
        <v>29</v>
      </c>
      <c r="I128">
        <v>3</v>
      </c>
      <c r="J128" t="s">
        <v>1085</v>
      </c>
      <c r="K128" t="s">
        <v>21</v>
      </c>
      <c r="L128" s="26">
        <v>2</v>
      </c>
      <c r="M128" t="s">
        <v>22</v>
      </c>
      <c r="N128">
        <v>37</v>
      </c>
      <c r="O128" t="s">
        <v>1090</v>
      </c>
      <c r="P128" t="s">
        <v>31</v>
      </c>
      <c r="Q128" s="3">
        <v>5500</v>
      </c>
      <c r="R128">
        <v>17</v>
      </c>
      <c r="S128" s="3">
        <v>93500</v>
      </c>
      <c r="T128" s="3">
        <v>761000</v>
      </c>
      <c r="U128" t="s">
        <v>1097</v>
      </c>
      <c r="V128">
        <v>283.36</v>
      </c>
      <c r="W128">
        <v>18.64</v>
      </c>
      <c r="X128" t="s">
        <v>39</v>
      </c>
      <c r="Y128" s="6">
        <v>0.3122923588039867</v>
      </c>
      <c r="Z128">
        <v>0</v>
      </c>
      <c r="AA128" t="s">
        <v>1131</v>
      </c>
      <c r="AB128" t="s">
        <v>1083</v>
      </c>
      <c r="AC128">
        <v>65</v>
      </c>
    </row>
    <row r="129" spans="1:29" x14ac:dyDescent="0.25">
      <c r="A129" t="s">
        <v>346</v>
      </c>
      <c r="B129" t="s">
        <v>347</v>
      </c>
      <c r="C129" s="4">
        <v>45717</v>
      </c>
      <c r="D129">
        <v>75</v>
      </c>
      <c r="E129" t="s">
        <v>1091</v>
      </c>
      <c r="F129" t="s">
        <v>149</v>
      </c>
      <c r="H129" t="s">
        <v>41</v>
      </c>
      <c r="I129">
        <v>3</v>
      </c>
      <c r="J129" t="s">
        <v>1085</v>
      </c>
      <c r="K129" t="s">
        <v>21</v>
      </c>
      <c r="L129" s="26">
        <v>1</v>
      </c>
      <c r="M129" t="s">
        <v>37</v>
      </c>
      <c r="N129">
        <v>26</v>
      </c>
      <c r="O129" t="s">
        <v>1086</v>
      </c>
      <c r="P129" t="s">
        <v>65</v>
      </c>
      <c r="Q129" s="3">
        <v>30000</v>
      </c>
      <c r="R129">
        <v>18</v>
      </c>
      <c r="S129" s="3">
        <v>540000</v>
      </c>
      <c r="T129" s="3">
        <v>1032700</v>
      </c>
      <c r="U129" t="s">
        <v>1097</v>
      </c>
      <c r="V129">
        <v>334.00999999999993</v>
      </c>
      <c r="W129">
        <v>140.22999999999999</v>
      </c>
      <c r="X129" t="s">
        <v>39</v>
      </c>
      <c r="Y129" s="6">
        <v>0.26754385964912281</v>
      </c>
      <c r="Z129">
        <v>0</v>
      </c>
      <c r="AA129" t="s">
        <v>1131</v>
      </c>
      <c r="AB129" t="s">
        <v>1083</v>
      </c>
      <c r="AC129">
        <v>75</v>
      </c>
    </row>
    <row r="130" spans="1:29" x14ac:dyDescent="0.25">
      <c r="A130" t="s">
        <v>348</v>
      </c>
      <c r="B130" t="s">
        <v>349</v>
      </c>
      <c r="C130" s="4">
        <v>45689</v>
      </c>
      <c r="D130">
        <v>33</v>
      </c>
      <c r="E130" t="s">
        <v>1084</v>
      </c>
      <c r="F130" t="s">
        <v>110</v>
      </c>
      <c r="H130" t="s">
        <v>29</v>
      </c>
      <c r="I130">
        <v>2</v>
      </c>
      <c r="J130" t="s">
        <v>1085</v>
      </c>
      <c r="K130" t="s">
        <v>30</v>
      </c>
      <c r="L130" s="26">
        <v>4</v>
      </c>
      <c r="M130" t="s">
        <v>114</v>
      </c>
      <c r="N130">
        <v>58</v>
      </c>
      <c r="O130" t="s">
        <v>1090</v>
      </c>
      <c r="P130" t="s">
        <v>193</v>
      </c>
      <c r="Q130" s="3">
        <v>6500</v>
      </c>
      <c r="R130">
        <v>12</v>
      </c>
      <c r="S130" s="3">
        <v>78000</v>
      </c>
      <c r="T130" s="3">
        <v>240000</v>
      </c>
      <c r="U130" t="s">
        <v>1098</v>
      </c>
      <c r="V130">
        <v>63.14</v>
      </c>
      <c r="W130">
        <v>27.03</v>
      </c>
      <c r="X130" t="s">
        <v>39</v>
      </c>
      <c r="Y130" s="6">
        <v>0.3122923588039867</v>
      </c>
      <c r="Z130">
        <v>0</v>
      </c>
      <c r="AA130" t="s">
        <v>1131</v>
      </c>
      <c r="AB130" t="s">
        <v>1083</v>
      </c>
      <c r="AC130">
        <v>20</v>
      </c>
    </row>
    <row r="131" spans="1:29" x14ac:dyDescent="0.25">
      <c r="A131" t="s">
        <v>350</v>
      </c>
      <c r="B131" t="s">
        <v>351</v>
      </c>
      <c r="C131" s="4">
        <v>45658</v>
      </c>
      <c r="D131">
        <v>32</v>
      </c>
      <c r="E131" t="s">
        <v>1084</v>
      </c>
      <c r="F131" t="s">
        <v>113</v>
      </c>
      <c r="H131" t="s">
        <v>29</v>
      </c>
      <c r="I131">
        <v>3</v>
      </c>
      <c r="J131" t="s">
        <v>1085</v>
      </c>
      <c r="K131" t="s">
        <v>21</v>
      </c>
      <c r="L131" s="26">
        <v>3</v>
      </c>
      <c r="M131" t="s">
        <v>50</v>
      </c>
      <c r="N131">
        <v>49</v>
      </c>
      <c r="O131" t="s">
        <v>1090</v>
      </c>
      <c r="P131" t="s">
        <v>72</v>
      </c>
      <c r="Q131" s="3">
        <v>350</v>
      </c>
      <c r="R131">
        <v>12</v>
      </c>
      <c r="S131" s="3">
        <v>4200</v>
      </c>
      <c r="T131" s="3">
        <v>348200</v>
      </c>
      <c r="U131" t="s">
        <v>1098</v>
      </c>
      <c r="V131">
        <v>267.36</v>
      </c>
      <c r="W131">
        <v>49.88</v>
      </c>
      <c r="X131" t="s">
        <v>39</v>
      </c>
      <c r="Y131" s="6">
        <v>0.3122923588039867</v>
      </c>
      <c r="Z131">
        <v>0</v>
      </c>
      <c r="AA131" t="s">
        <v>1131</v>
      </c>
      <c r="AB131" t="s">
        <v>1083</v>
      </c>
      <c r="AC131">
        <v>45</v>
      </c>
    </row>
    <row r="132" spans="1:29" x14ac:dyDescent="0.25">
      <c r="A132" t="s">
        <v>352</v>
      </c>
      <c r="B132" t="s">
        <v>353</v>
      </c>
      <c r="C132" s="4">
        <v>45658</v>
      </c>
      <c r="D132">
        <v>46</v>
      </c>
      <c r="E132" t="s">
        <v>1088</v>
      </c>
      <c r="F132" t="s">
        <v>79</v>
      </c>
      <c r="H132" t="s">
        <v>41</v>
      </c>
      <c r="I132">
        <v>3</v>
      </c>
      <c r="J132" t="s">
        <v>1085</v>
      </c>
      <c r="K132" t="s">
        <v>21</v>
      </c>
      <c r="L132" s="26">
        <v>4</v>
      </c>
      <c r="M132" t="s">
        <v>114</v>
      </c>
      <c r="N132">
        <v>7</v>
      </c>
      <c r="O132" t="s">
        <v>1095</v>
      </c>
      <c r="P132" t="s">
        <v>71</v>
      </c>
      <c r="Q132" s="3">
        <v>14500</v>
      </c>
      <c r="R132">
        <v>18</v>
      </c>
      <c r="S132" s="3">
        <v>261000</v>
      </c>
      <c r="T132" s="3">
        <v>561700</v>
      </c>
      <c r="U132" t="s">
        <v>1097</v>
      </c>
      <c r="V132">
        <v>340.1</v>
      </c>
      <c r="W132">
        <v>88.07</v>
      </c>
      <c r="X132" t="s">
        <v>39</v>
      </c>
      <c r="Y132" s="6">
        <v>0.26754385964912281</v>
      </c>
      <c r="Z132">
        <v>0</v>
      </c>
      <c r="AA132" t="s">
        <v>1131</v>
      </c>
      <c r="AB132" t="s">
        <v>1083</v>
      </c>
      <c r="AC132">
        <v>50</v>
      </c>
    </row>
    <row r="133" spans="1:29" x14ac:dyDescent="0.25">
      <c r="A133" t="s">
        <v>354</v>
      </c>
      <c r="B133" t="s">
        <v>355</v>
      </c>
      <c r="C133" s="4">
        <v>45689</v>
      </c>
      <c r="D133">
        <v>56</v>
      </c>
      <c r="E133" t="s">
        <v>1094</v>
      </c>
      <c r="F133" t="s">
        <v>258</v>
      </c>
      <c r="H133" t="s">
        <v>41</v>
      </c>
      <c r="I133">
        <v>2</v>
      </c>
      <c r="J133" t="s">
        <v>1085</v>
      </c>
      <c r="K133" t="s">
        <v>21</v>
      </c>
      <c r="L133" s="26">
        <v>5</v>
      </c>
      <c r="M133" t="s">
        <v>55</v>
      </c>
      <c r="N133">
        <v>20</v>
      </c>
      <c r="O133" t="s">
        <v>1093</v>
      </c>
      <c r="P133" t="s">
        <v>62</v>
      </c>
      <c r="Q133" s="3">
        <v>24000</v>
      </c>
      <c r="R133">
        <v>6</v>
      </c>
      <c r="S133" s="3">
        <v>144000</v>
      </c>
      <c r="T133" s="3">
        <v>294000</v>
      </c>
      <c r="U133" t="s">
        <v>1098</v>
      </c>
      <c r="V133">
        <v>287.39</v>
      </c>
      <c r="W133">
        <v>176</v>
      </c>
      <c r="X133" t="s">
        <v>24</v>
      </c>
      <c r="Y133" s="6">
        <v>0.26754385964912281</v>
      </c>
      <c r="Z133">
        <v>1</v>
      </c>
      <c r="AA133" t="s">
        <v>1130</v>
      </c>
      <c r="AB133" t="s">
        <v>96</v>
      </c>
      <c r="AC133">
        <v>30</v>
      </c>
    </row>
    <row r="134" spans="1:29" x14ac:dyDescent="0.25">
      <c r="A134" t="s">
        <v>356</v>
      </c>
      <c r="B134" t="s">
        <v>357</v>
      </c>
      <c r="C134" s="4">
        <v>45689</v>
      </c>
      <c r="D134">
        <v>64</v>
      </c>
      <c r="E134" t="s">
        <v>1094</v>
      </c>
      <c r="F134" t="s">
        <v>75</v>
      </c>
      <c r="H134" t="s">
        <v>29</v>
      </c>
      <c r="I134">
        <v>1</v>
      </c>
      <c r="J134" t="s">
        <v>1092</v>
      </c>
      <c r="K134" t="s">
        <v>30</v>
      </c>
      <c r="L134" s="26">
        <v>4</v>
      </c>
      <c r="M134" t="s">
        <v>114</v>
      </c>
      <c r="N134">
        <v>45</v>
      </c>
      <c r="O134" t="s">
        <v>1090</v>
      </c>
      <c r="P134" t="s">
        <v>72</v>
      </c>
      <c r="Q134" s="3">
        <v>350</v>
      </c>
      <c r="R134">
        <v>10</v>
      </c>
      <c r="S134" s="3">
        <v>3500</v>
      </c>
      <c r="T134" s="3">
        <v>3500</v>
      </c>
      <c r="U134" t="s">
        <v>1100</v>
      </c>
      <c r="V134">
        <v>169.94</v>
      </c>
      <c r="W134">
        <v>169.94</v>
      </c>
      <c r="X134" t="s">
        <v>24</v>
      </c>
      <c r="Y134" s="6">
        <v>0.3122923588039867</v>
      </c>
      <c r="Z134">
        <v>1</v>
      </c>
      <c r="AA134" t="s">
        <v>1130</v>
      </c>
      <c r="AB134" t="s">
        <v>167</v>
      </c>
      <c r="AC134">
        <v>30</v>
      </c>
    </row>
    <row r="135" spans="1:29" x14ac:dyDescent="0.25">
      <c r="A135" t="s">
        <v>358</v>
      </c>
      <c r="B135" t="s">
        <v>359</v>
      </c>
      <c r="C135" s="4">
        <v>45689</v>
      </c>
      <c r="D135">
        <v>75</v>
      </c>
      <c r="E135" t="s">
        <v>1091</v>
      </c>
      <c r="F135" t="s">
        <v>49</v>
      </c>
      <c r="H135" t="s">
        <v>41</v>
      </c>
      <c r="I135">
        <v>2</v>
      </c>
      <c r="J135" t="s">
        <v>1085</v>
      </c>
      <c r="K135" t="s">
        <v>30</v>
      </c>
      <c r="L135" s="26">
        <v>4</v>
      </c>
      <c r="M135" t="s">
        <v>114</v>
      </c>
      <c r="N135">
        <v>27</v>
      </c>
      <c r="O135" t="s">
        <v>1086</v>
      </c>
      <c r="P135" t="s">
        <v>65</v>
      </c>
      <c r="Q135" s="3">
        <v>30000</v>
      </c>
      <c r="R135">
        <v>7</v>
      </c>
      <c r="S135" s="3">
        <v>210000</v>
      </c>
      <c r="T135" s="3">
        <v>530000</v>
      </c>
      <c r="U135" t="s">
        <v>1097</v>
      </c>
      <c r="V135">
        <v>73.010000000000005</v>
      </c>
      <c r="W135">
        <v>18.95</v>
      </c>
      <c r="X135" t="s">
        <v>24</v>
      </c>
      <c r="Y135" s="6">
        <v>0.26754385964912281</v>
      </c>
      <c r="Z135">
        <v>1</v>
      </c>
      <c r="AA135" t="s">
        <v>1130</v>
      </c>
      <c r="AB135" t="s">
        <v>265</v>
      </c>
      <c r="AC135">
        <v>20</v>
      </c>
    </row>
    <row r="136" spans="1:29" x14ac:dyDescent="0.25">
      <c r="A136" t="s">
        <v>360</v>
      </c>
      <c r="B136" t="s">
        <v>361</v>
      </c>
      <c r="C136" s="4">
        <v>45689</v>
      </c>
      <c r="D136">
        <v>25</v>
      </c>
      <c r="E136" t="s">
        <v>1089</v>
      </c>
      <c r="F136" t="s">
        <v>121</v>
      </c>
      <c r="H136" t="s">
        <v>29</v>
      </c>
      <c r="I136">
        <v>1</v>
      </c>
      <c r="J136" t="s">
        <v>1092</v>
      </c>
      <c r="K136" t="s">
        <v>21</v>
      </c>
      <c r="L136" s="26">
        <v>3</v>
      </c>
      <c r="M136" t="s">
        <v>50</v>
      </c>
      <c r="N136">
        <v>31</v>
      </c>
      <c r="O136" t="s">
        <v>1086</v>
      </c>
      <c r="P136" t="s">
        <v>46</v>
      </c>
      <c r="Q136" s="3">
        <v>4500</v>
      </c>
      <c r="R136">
        <v>4</v>
      </c>
      <c r="S136" s="3">
        <v>18000</v>
      </c>
      <c r="T136" s="3">
        <v>18000</v>
      </c>
      <c r="U136" t="s">
        <v>1100</v>
      </c>
      <c r="V136">
        <v>192.43</v>
      </c>
      <c r="W136">
        <v>192.43</v>
      </c>
      <c r="X136" t="s">
        <v>39</v>
      </c>
      <c r="Y136" s="6">
        <v>0.3122923588039867</v>
      </c>
      <c r="Z136">
        <v>0</v>
      </c>
      <c r="AA136" t="s">
        <v>1131</v>
      </c>
      <c r="AB136" t="s">
        <v>1083</v>
      </c>
      <c r="AC136">
        <v>40</v>
      </c>
    </row>
    <row r="137" spans="1:29" x14ac:dyDescent="0.25">
      <c r="A137" t="s">
        <v>362</v>
      </c>
      <c r="B137" t="s">
        <v>363</v>
      </c>
      <c r="C137" s="4">
        <v>45689</v>
      </c>
      <c r="D137">
        <v>47</v>
      </c>
      <c r="E137" t="s">
        <v>1088</v>
      </c>
      <c r="F137" t="s">
        <v>79</v>
      </c>
      <c r="H137" t="s">
        <v>29</v>
      </c>
      <c r="I137">
        <v>2</v>
      </c>
      <c r="J137" t="s">
        <v>1085</v>
      </c>
      <c r="K137" t="s">
        <v>30</v>
      </c>
      <c r="L137" s="26">
        <v>5</v>
      </c>
      <c r="M137" t="s">
        <v>55</v>
      </c>
      <c r="N137">
        <v>59</v>
      </c>
      <c r="O137" t="s">
        <v>1090</v>
      </c>
      <c r="P137" t="s">
        <v>193</v>
      </c>
      <c r="Q137" s="3">
        <v>6500</v>
      </c>
      <c r="R137">
        <v>10</v>
      </c>
      <c r="S137" s="3">
        <v>65000</v>
      </c>
      <c r="T137" s="3">
        <v>209000</v>
      </c>
      <c r="U137" t="s">
        <v>1098</v>
      </c>
      <c r="V137">
        <v>202.17</v>
      </c>
      <c r="W137">
        <v>129.91999999999999</v>
      </c>
      <c r="X137" t="s">
        <v>39</v>
      </c>
      <c r="Y137" s="6">
        <v>0.3122923588039867</v>
      </c>
      <c r="Z137">
        <v>0</v>
      </c>
      <c r="AA137" t="s">
        <v>1131</v>
      </c>
      <c r="AB137" t="s">
        <v>1083</v>
      </c>
      <c r="AC137">
        <v>25</v>
      </c>
    </row>
    <row r="138" spans="1:29" x14ac:dyDescent="0.25">
      <c r="A138" t="s">
        <v>364</v>
      </c>
      <c r="B138" t="s">
        <v>365</v>
      </c>
      <c r="C138" s="4">
        <v>45689</v>
      </c>
      <c r="D138">
        <v>28</v>
      </c>
      <c r="E138" t="s">
        <v>1089</v>
      </c>
      <c r="F138" t="s">
        <v>213</v>
      </c>
      <c r="H138" t="s">
        <v>20</v>
      </c>
      <c r="I138">
        <v>1</v>
      </c>
      <c r="J138" t="s">
        <v>1092</v>
      </c>
      <c r="K138" t="s">
        <v>30</v>
      </c>
      <c r="L138" s="26">
        <v>3</v>
      </c>
      <c r="M138" t="s">
        <v>50</v>
      </c>
      <c r="N138">
        <v>59</v>
      </c>
      <c r="O138" t="s">
        <v>1090</v>
      </c>
      <c r="P138" t="s">
        <v>46</v>
      </c>
      <c r="Q138" s="3">
        <v>4500</v>
      </c>
      <c r="R138">
        <v>18</v>
      </c>
      <c r="S138" s="3">
        <v>81000</v>
      </c>
      <c r="T138" s="3">
        <v>81000</v>
      </c>
      <c r="U138" t="s">
        <v>1100</v>
      </c>
      <c r="V138">
        <v>3.74</v>
      </c>
      <c r="W138">
        <v>3.74</v>
      </c>
      <c r="X138" t="s">
        <v>39</v>
      </c>
      <c r="Y138" s="6">
        <v>0.30092592592592593</v>
      </c>
      <c r="Z138">
        <v>0</v>
      </c>
      <c r="AA138" t="s">
        <v>1131</v>
      </c>
      <c r="AB138" t="s">
        <v>1083</v>
      </c>
      <c r="AC138">
        <v>30</v>
      </c>
    </row>
    <row r="139" spans="1:29" x14ac:dyDescent="0.25">
      <c r="A139" t="s">
        <v>366</v>
      </c>
      <c r="B139" t="s">
        <v>367</v>
      </c>
      <c r="C139" s="4">
        <v>45689</v>
      </c>
      <c r="D139">
        <v>53</v>
      </c>
      <c r="E139" t="s">
        <v>1088</v>
      </c>
      <c r="F139" t="s">
        <v>54</v>
      </c>
      <c r="H139" t="s">
        <v>29</v>
      </c>
      <c r="I139">
        <v>1</v>
      </c>
      <c r="J139" t="s">
        <v>1092</v>
      </c>
      <c r="K139" t="s">
        <v>21</v>
      </c>
      <c r="L139" s="26">
        <v>4</v>
      </c>
      <c r="M139" t="s">
        <v>114</v>
      </c>
      <c r="N139">
        <v>22</v>
      </c>
      <c r="O139" t="s">
        <v>1093</v>
      </c>
      <c r="P139" t="s">
        <v>193</v>
      </c>
      <c r="Q139" s="3">
        <v>6500</v>
      </c>
      <c r="R139">
        <v>11</v>
      </c>
      <c r="S139" s="3">
        <v>71500</v>
      </c>
      <c r="T139" s="3">
        <v>71500</v>
      </c>
      <c r="U139" t="s">
        <v>1100</v>
      </c>
      <c r="V139">
        <v>131.09</v>
      </c>
      <c r="W139">
        <v>131.09</v>
      </c>
      <c r="X139" t="s">
        <v>39</v>
      </c>
      <c r="Y139" s="6">
        <v>0.3122923588039867</v>
      </c>
      <c r="Z139">
        <v>0</v>
      </c>
      <c r="AA139" t="s">
        <v>1131</v>
      </c>
      <c r="AB139" t="s">
        <v>1083</v>
      </c>
      <c r="AC139">
        <v>25</v>
      </c>
    </row>
    <row r="140" spans="1:29" x14ac:dyDescent="0.25">
      <c r="A140" t="s">
        <v>368</v>
      </c>
      <c r="B140" t="s">
        <v>369</v>
      </c>
      <c r="C140" s="4">
        <v>45717</v>
      </c>
      <c r="D140">
        <v>78</v>
      </c>
      <c r="E140" t="s">
        <v>1091</v>
      </c>
      <c r="F140" t="s">
        <v>90</v>
      </c>
      <c r="H140" t="s">
        <v>20</v>
      </c>
      <c r="I140">
        <v>2</v>
      </c>
      <c r="J140" t="s">
        <v>1085</v>
      </c>
      <c r="K140" t="s">
        <v>30</v>
      </c>
      <c r="L140" s="26">
        <v>2</v>
      </c>
      <c r="M140" t="s">
        <v>22</v>
      </c>
      <c r="N140">
        <v>11</v>
      </c>
      <c r="O140" t="s">
        <v>1095</v>
      </c>
      <c r="P140" t="s">
        <v>58</v>
      </c>
      <c r="Q140" s="3">
        <v>16000</v>
      </c>
      <c r="R140">
        <v>3</v>
      </c>
      <c r="S140" s="3">
        <v>48000</v>
      </c>
      <c r="T140" s="3">
        <v>174000</v>
      </c>
      <c r="U140" t="s">
        <v>1098</v>
      </c>
      <c r="V140">
        <v>258.02</v>
      </c>
      <c r="W140">
        <v>105.03</v>
      </c>
      <c r="X140" t="s">
        <v>24</v>
      </c>
      <c r="Y140" s="6">
        <v>0.30092592592592593</v>
      </c>
      <c r="Z140">
        <v>1</v>
      </c>
      <c r="AA140" t="s">
        <v>1130</v>
      </c>
      <c r="AB140" t="s">
        <v>25</v>
      </c>
      <c r="AC140">
        <v>75</v>
      </c>
    </row>
    <row r="141" spans="1:29" x14ac:dyDescent="0.25">
      <c r="A141" t="s">
        <v>370</v>
      </c>
      <c r="B141" t="s">
        <v>371</v>
      </c>
      <c r="C141" s="4">
        <v>45689</v>
      </c>
      <c r="D141">
        <v>45</v>
      </c>
      <c r="E141" t="s">
        <v>1088</v>
      </c>
      <c r="F141" t="s">
        <v>146</v>
      </c>
      <c r="H141" t="s">
        <v>29</v>
      </c>
      <c r="I141">
        <v>1</v>
      </c>
      <c r="J141" t="s">
        <v>1092</v>
      </c>
      <c r="K141" t="s">
        <v>21</v>
      </c>
      <c r="L141" s="26">
        <v>5</v>
      </c>
      <c r="M141" t="s">
        <v>55</v>
      </c>
      <c r="N141">
        <v>1</v>
      </c>
      <c r="O141" t="s">
        <v>1096</v>
      </c>
      <c r="P141" t="s">
        <v>31</v>
      </c>
      <c r="Q141" s="3">
        <v>5500</v>
      </c>
      <c r="R141">
        <v>18</v>
      </c>
      <c r="S141" s="3">
        <v>99000</v>
      </c>
      <c r="T141" s="3">
        <v>99000</v>
      </c>
      <c r="U141" t="s">
        <v>1100</v>
      </c>
      <c r="V141">
        <v>3.64</v>
      </c>
      <c r="W141">
        <v>3.64</v>
      </c>
      <c r="X141" t="s">
        <v>39</v>
      </c>
      <c r="Y141" s="6">
        <v>0.3122923588039867</v>
      </c>
      <c r="Z141">
        <v>0</v>
      </c>
      <c r="AA141" t="s">
        <v>1131</v>
      </c>
      <c r="AB141" t="s">
        <v>1083</v>
      </c>
      <c r="AC141">
        <v>40</v>
      </c>
    </row>
    <row r="142" spans="1:29" x14ac:dyDescent="0.25">
      <c r="A142" t="s">
        <v>372</v>
      </c>
      <c r="B142" t="s">
        <v>373</v>
      </c>
      <c r="C142" s="4">
        <v>45717</v>
      </c>
      <c r="D142">
        <v>17</v>
      </c>
      <c r="E142" t="s">
        <v>1099</v>
      </c>
      <c r="F142" t="s">
        <v>118</v>
      </c>
      <c r="H142" t="s">
        <v>29</v>
      </c>
      <c r="I142">
        <v>1</v>
      </c>
      <c r="J142" t="s">
        <v>1092</v>
      </c>
      <c r="K142" t="s">
        <v>30</v>
      </c>
      <c r="L142" s="26">
        <v>1</v>
      </c>
      <c r="M142" t="s">
        <v>37</v>
      </c>
      <c r="N142">
        <v>35</v>
      </c>
      <c r="O142" t="s">
        <v>1086</v>
      </c>
      <c r="P142" t="s">
        <v>83</v>
      </c>
      <c r="Q142" s="3">
        <v>1000</v>
      </c>
      <c r="R142">
        <v>8</v>
      </c>
      <c r="S142" s="3">
        <v>8000</v>
      </c>
      <c r="T142" s="3">
        <v>8000</v>
      </c>
      <c r="U142" t="s">
        <v>1100</v>
      </c>
      <c r="V142">
        <v>105.11</v>
      </c>
      <c r="W142">
        <v>105.11</v>
      </c>
      <c r="X142" t="s">
        <v>39</v>
      </c>
      <c r="Y142" s="6">
        <v>0.3122923588039867</v>
      </c>
      <c r="Z142">
        <v>0</v>
      </c>
      <c r="AA142" t="s">
        <v>1131</v>
      </c>
      <c r="AB142" t="s">
        <v>1083</v>
      </c>
      <c r="AC142">
        <v>60</v>
      </c>
    </row>
    <row r="143" spans="1:29" x14ac:dyDescent="0.25">
      <c r="A143" t="s">
        <v>374</v>
      </c>
      <c r="B143" t="s">
        <v>375</v>
      </c>
      <c r="C143" s="4">
        <v>45689</v>
      </c>
      <c r="D143">
        <v>48</v>
      </c>
      <c r="E143" t="s">
        <v>1088</v>
      </c>
      <c r="F143" t="s">
        <v>152</v>
      </c>
      <c r="H143" t="s">
        <v>29</v>
      </c>
      <c r="I143">
        <v>2</v>
      </c>
      <c r="J143" t="s">
        <v>1085</v>
      </c>
      <c r="K143" t="s">
        <v>30</v>
      </c>
      <c r="L143" s="26">
        <v>1</v>
      </c>
      <c r="M143" t="s">
        <v>37</v>
      </c>
      <c r="N143">
        <v>51</v>
      </c>
      <c r="O143" t="s">
        <v>1090</v>
      </c>
      <c r="P143" t="s">
        <v>72</v>
      </c>
      <c r="Q143" s="3">
        <v>350</v>
      </c>
      <c r="R143">
        <v>8</v>
      </c>
      <c r="S143" s="3">
        <v>2800</v>
      </c>
      <c r="T143" s="3">
        <v>74800</v>
      </c>
      <c r="U143" t="s">
        <v>1100</v>
      </c>
      <c r="V143">
        <v>335.02</v>
      </c>
      <c r="W143">
        <v>198.05</v>
      </c>
      <c r="X143" t="s">
        <v>39</v>
      </c>
      <c r="Y143" s="6">
        <v>0.3122923588039867</v>
      </c>
      <c r="Z143">
        <v>0</v>
      </c>
      <c r="AA143" t="s">
        <v>1131</v>
      </c>
      <c r="AB143" t="s">
        <v>1083</v>
      </c>
      <c r="AC143">
        <v>70</v>
      </c>
    </row>
    <row r="144" spans="1:29" x14ac:dyDescent="0.25">
      <c r="A144" t="s">
        <v>376</v>
      </c>
      <c r="B144" t="s">
        <v>377</v>
      </c>
      <c r="C144" s="4">
        <v>45689</v>
      </c>
      <c r="D144">
        <v>27</v>
      </c>
      <c r="E144" t="s">
        <v>1089</v>
      </c>
      <c r="F144" t="s">
        <v>82</v>
      </c>
      <c r="H144" t="s">
        <v>29</v>
      </c>
      <c r="I144">
        <v>3</v>
      </c>
      <c r="J144" t="s">
        <v>1085</v>
      </c>
      <c r="K144" t="s">
        <v>30</v>
      </c>
      <c r="L144" s="26">
        <v>1</v>
      </c>
      <c r="M144" t="s">
        <v>37</v>
      </c>
      <c r="N144">
        <v>25</v>
      </c>
      <c r="O144" t="s">
        <v>1086</v>
      </c>
      <c r="P144" t="s">
        <v>23</v>
      </c>
      <c r="Q144" s="3">
        <v>35000</v>
      </c>
      <c r="R144">
        <v>11</v>
      </c>
      <c r="S144" s="3">
        <v>385000</v>
      </c>
      <c r="T144" s="3">
        <v>533000</v>
      </c>
      <c r="U144" t="s">
        <v>1097</v>
      </c>
      <c r="V144">
        <v>508.51</v>
      </c>
      <c r="W144">
        <v>129.16</v>
      </c>
      <c r="X144" t="s">
        <v>39</v>
      </c>
      <c r="Y144" s="6">
        <v>0.3122923588039867</v>
      </c>
      <c r="Z144">
        <v>0</v>
      </c>
      <c r="AA144" t="s">
        <v>1131</v>
      </c>
      <c r="AB144" t="s">
        <v>1083</v>
      </c>
      <c r="AC144">
        <v>75</v>
      </c>
    </row>
    <row r="145" spans="1:29" x14ac:dyDescent="0.25">
      <c r="A145" t="s">
        <v>378</v>
      </c>
      <c r="B145" t="s">
        <v>379</v>
      </c>
      <c r="C145" s="4">
        <v>45658</v>
      </c>
      <c r="D145">
        <v>76</v>
      </c>
      <c r="E145" t="s">
        <v>1091</v>
      </c>
      <c r="F145" t="s">
        <v>192</v>
      </c>
      <c r="H145" t="s">
        <v>41</v>
      </c>
      <c r="I145">
        <v>3</v>
      </c>
      <c r="J145" t="s">
        <v>1085</v>
      </c>
      <c r="K145" t="s">
        <v>21</v>
      </c>
      <c r="L145" s="26">
        <v>3</v>
      </c>
      <c r="M145" t="s">
        <v>50</v>
      </c>
      <c r="N145">
        <v>60</v>
      </c>
      <c r="O145" t="s">
        <v>1090</v>
      </c>
      <c r="P145" t="s">
        <v>42</v>
      </c>
      <c r="Q145" s="3">
        <v>9000</v>
      </c>
      <c r="R145">
        <v>19</v>
      </c>
      <c r="S145" s="3">
        <v>171000</v>
      </c>
      <c r="T145" s="3">
        <v>482800</v>
      </c>
      <c r="U145" t="s">
        <v>1098</v>
      </c>
      <c r="V145">
        <v>403.09</v>
      </c>
      <c r="W145">
        <v>192.31</v>
      </c>
      <c r="X145" t="s">
        <v>39</v>
      </c>
      <c r="Y145" s="6">
        <v>0.26754385964912281</v>
      </c>
      <c r="Z145">
        <v>0</v>
      </c>
      <c r="AA145" t="s">
        <v>1131</v>
      </c>
      <c r="AB145" t="s">
        <v>1083</v>
      </c>
      <c r="AC145">
        <v>45</v>
      </c>
    </row>
    <row r="146" spans="1:29" x14ac:dyDescent="0.25">
      <c r="A146" t="s">
        <v>380</v>
      </c>
      <c r="B146" t="s">
        <v>381</v>
      </c>
      <c r="C146" s="4">
        <v>45689</v>
      </c>
      <c r="D146">
        <v>65</v>
      </c>
      <c r="E146" t="s">
        <v>1091</v>
      </c>
      <c r="F146" t="s">
        <v>86</v>
      </c>
      <c r="H146" t="s">
        <v>41</v>
      </c>
      <c r="I146">
        <v>2</v>
      </c>
      <c r="J146" t="s">
        <v>1085</v>
      </c>
      <c r="K146" t="s">
        <v>30</v>
      </c>
      <c r="L146" s="26">
        <v>1</v>
      </c>
      <c r="M146" t="s">
        <v>37</v>
      </c>
      <c r="N146">
        <v>25</v>
      </c>
      <c r="O146" t="s">
        <v>1086</v>
      </c>
      <c r="P146" t="s">
        <v>71</v>
      </c>
      <c r="Q146" s="3">
        <v>14500</v>
      </c>
      <c r="R146">
        <v>3</v>
      </c>
      <c r="S146" s="3">
        <v>43500</v>
      </c>
      <c r="T146" s="3">
        <v>113500</v>
      </c>
      <c r="U146" t="s">
        <v>1098</v>
      </c>
      <c r="V146">
        <v>168.04000000000002</v>
      </c>
      <c r="W146">
        <v>46.81</v>
      </c>
      <c r="X146" t="s">
        <v>39</v>
      </c>
      <c r="Y146" s="6">
        <v>0.26754385964912281</v>
      </c>
      <c r="Z146">
        <v>0</v>
      </c>
      <c r="AA146" t="s">
        <v>1131</v>
      </c>
      <c r="AB146" t="s">
        <v>1083</v>
      </c>
      <c r="AC146">
        <v>70</v>
      </c>
    </row>
    <row r="147" spans="1:29" x14ac:dyDescent="0.25">
      <c r="A147" t="s">
        <v>382</v>
      </c>
      <c r="B147" t="s">
        <v>383</v>
      </c>
      <c r="C147" s="4">
        <v>45689</v>
      </c>
      <c r="D147">
        <v>57</v>
      </c>
      <c r="E147" t="s">
        <v>1094</v>
      </c>
      <c r="F147" t="s">
        <v>118</v>
      </c>
      <c r="H147" t="s">
        <v>29</v>
      </c>
      <c r="I147">
        <v>2</v>
      </c>
      <c r="J147" t="s">
        <v>1085</v>
      </c>
      <c r="K147" t="s">
        <v>30</v>
      </c>
      <c r="L147" s="26">
        <v>4</v>
      </c>
      <c r="M147" t="s">
        <v>114</v>
      </c>
      <c r="N147">
        <v>51</v>
      </c>
      <c r="O147" t="s">
        <v>1090</v>
      </c>
      <c r="P147" t="s">
        <v>87</v>
      </c>
      <c r="Q147" s="3">
        <v>7500</v>
      </c>
      <c r="R147">
        <v>20</v>
      </c>
      <c r="S147" s="3">
        <v>150000</v>
      </c>
      <c r="T147" s="3">
        <v>240000</v>
      </c>
      <c r="U147" t="s">
        <v>1098</v>
      </c>
      <c r="V147">
        <v>177.31</v>
      </c>
      <c r="W147">
        <v>17.600000000000001</v>
      </c>
      <c r="X147" t="s">
        <v>24</v>
      </c>
      <c r="Y147" s="6">
        <v>0.3122923588039867</v>
      </c>
      <c r="Z147">
        <v>1</v>
      </c>
      <c r="AA147" t="s">
        <v>1130</v>
      </c>
      <c r="AB147" t="s">
        <v>25</v>
      </c>
      <c r="AC147">
        <v>30</v>
      </c>
    </row>
    <row r="148" spans="1:29" x14ac:dyDescent="0.25">
      <c r="A148" t="s">
        <v>384</v>
      </c>
      <c r="B148" t="s">
        <v>385</v>
      </c>
      <c r="C148" s="4">
        <v>45689</v>
      </c>
      <c r="D148">
        <v>50</v>
      </c>
      <c r="E148" t="s">
        <v>1088</v>
      </c>
      <c r="F148" t="s">
        <v>54</v>
      </c>
      <c r="H148" t="s">
        <v>41</v>
      </c>
      <c r="I148">
        <v>1</v>
      </c>
      <c r="J148" t="s">
        <v>1092</v>
      </c>
      <c r="K148" t="s">
        <v>30</v>
      </c>
      <c r="L148" s="26">
        <v>4</v>
      </c>
      <c r="M148" t="s">
        <v>114</v>
      </c>
      <c r="N148">
        <v>46</v>
      </c>
      <c r="O148" t="s">
        <v>1090</v>
      </c>
      <c r="P148" t="s">
        <v>42</v>
      </c>
      <c r="Q148" s="3">
        <v>9000</v>
      </c>
      <c r="R148">
        <v>15</v>
      </c>
      <c r="S148" s="3">
        <v>135000</v>
      </c>
      <c r="T148" s="3">
        <v>135000</v>
      </c>
      <c r="U148" t="s">
        <v>1098</v>
      </c>
      <c r="V148">
        <v>188.62</v>
      </c>
      <c r="W148">
        <v>188.62</v>
      </c>
      <c r="X148" t="s">
        <v>39</v>
      </c>
      <c r="Y148" s="6">
        <v>0.26754385964912281</v>
      </c>
      <c r="Z148">
        <v>0</v>
      </c>
      <c r="AA148" t="s">
        <v>1131</v>
      </c>
      <c r="AB148" t="s">
        <v>1083</v>
      </c>
      <c r="AC148">
        <v>30</v>
      </c>
    </row>
    <row r="149" spans="1:29" x14ac:dyDescent="0.25">
      <c r="A149" t="s">
        <v>386</v>
      </c>
      <c r="B149" t="s">
        <v>387</v>
      </c>
      <c r="C149" s="4">
        <v>45689</v>
      </c>
      <c r="D149">
        <v>50</v>
      </c>
      <c r="E149" t="s">
        <v>1088</v>
      </c>
      <c r="F149" t="s">
        <v>95</v>
      </c>
      <c r="H149" t="s">
        <v>29</v>
      </c>
      <c r="I149">
        <v>3</v>
      </c>
      <c r="J149" t="s">
        <v>1085</v>
      </c>
      <c r="K149" t="s">
        <v>21</v>
      </c>
      <c r="L149" s="26">
        <v>4</v>
      </c>
      <c r="M149" t="s">
        <v>114</v>
      </c>
      <c r="N149">
        <v>6</v>
      </c>
      <c r="O149" t="s">
        <v>1096</v>
      </c>
      <c r="P149" t="s">
        <v>83</v>
      </c>
      <c r="Q149" s="3">
        <v>1000</v>
      </c>
      <c r="R149">
        <v>3</v>
      </c>
      <c r="S149" s="3">
        <v>3000</v>
      </c>
      <c r="T149" s="3">
        <v>1317000</v>
      </c>
      <c r="U149" t="s">
        <v>1097</v>
      </c>
      <c r="V149">
        <v>193.88000000000002</v>
      </c>
      <c r="W149">
        <v>71.11</v>
      </c>
      <c r="X149" t="s">
        <v>39</v>
      </c>
      <c r="Y149" s="6">
        <v>0.3122923588039867</v>
      </c>
      <c r="Z149">
        <v>0</v>
      </c>
      <c r="AA149" t="s">
        <v>1131</v>
      </c>
      <c r="AB149" t="s">
        <v>1083</v>
      </c>
      <c r="AC149">
        <v>50</v>
      </c>
    </row>
    <row r="150" spans="1:29" x14ac:dyDescent="0.25">
      <c r="A150" t="s">
        <v>388</v>
      </c>
      <c r="B150" t="s">
        <v>389</v>
      </c>
      <c r="C150" s="4">
        <v>45689</v>
      </c>
      <c r="D150">
        <v>26</v>
      </c>
      <c r="E150" t="s">
        <v>1089</v>
      </c>
      <c r="F150" t="s">
        <v>70</v>
      </c>
      <c r="H150" t="s">
        <v>29</v>
      </c>
      <c r="I150">
        <v>2</v>
      </c>
      <c r="J150" t="s">
        <v>1085</v>
      </c>
      <c r="K150" t="s">
        <v>21</v>
      </c>
      <c r="L150" s="26">
        <v>2</v>
      </c>
      <c r="M150" t="s">
        <v>22</v>
      </c>
      <c r="N150">
        <v>44</v>
      </c>
      <c r="O150" t="s">
        <v>1090</v>
      </c>
      <c r="P150" t="s">
        <v>83</v>
      </c>
      <c r="Q150" s="3">
        <v>1000</v>
      </c>
      <c r="R150">
        <v>9</v>
      </c>
      <c r="S150" s="3">
        <v>9000</v>
      </c>
      <c r="T150" s="3">
        <v>52500</v>
      </c>
      <c r="U150" t="s">
        <v>1100</v>
      </c>
      <c r="V150">
        <v>94.16</v>
      </c>
      <c r="W150">
        <v>33.86</v>
      </c>
      <c r="X150" t="s">
        <v>24</v>
      </c>
      <c r="Y150" s="6">
        <v>0.3122923588039867</v>
      </c>
      <c r="Z150">
        <v>1</v>
      </c>
      <c r="AA150" t="s">
        <v>1130</v>
      </c>
      <c r="AB150" t="s">
        <v>96</v>
      </c>
      <c r="AC150">
        <v>50</v>
      </c>
    </row>
    <row r="151" spans="1:29" x14ac:dyDescent="0.25">
      <c r="A151" t="s">
        <v>390</v>
      </c>
      <c r="B151" t="s">
        <v>391</v>
      </c>
      <c r="C151" s="4">
        <v>45689</v>
      </c>
      <c r="D151">
        <v>48</v>
      </c>
      <c r="E151" t="s">
        <v>1088</v>
      </c>
      <c r="F151" t="s">
        <v>70</v>
      </c>
      <c r="H151" t="s">
        <v>29</v>
      </c>
      <c r="I151">
        <v>1</v>
      </c>
      <c r="J151" t="s">
        <v>1092</v>
      </c>
      <c r="K151" t="s">
        <v>30</v>
      </c>
      <c r="L151" s="26">
        <v>4</v>
      </c>
      <c r="M151" t="s">
        <v>114</v>
      </c>
      <c r="N151">
        <v>39</v>
      </c>
      <c r="O151" t="s">
        <v>1090</v>
      </c>
      <c r="P151" t="s">
        <v>56</v>
      </c>
      <c r="Q151" s="3">
        <v>3500</v>
      </c>
      <c r="R151">
        <v>13</v>
      </c>
      <c r="S151" s="3">
        <v>45500</v>
      </c>
      <c r="T151" s="3">
        <v>45500</v>
      </c>
      <c r="U151" t="s">
        <v>1100</v>
      </c>
      <c r="V151">
        <v>168.4</v>
      </c>
      <c r="W151">
        <v>168.4</v>
      </c>
      <c r="X151" t="s">
        <v>24</v>
      </c>
      <c r="Y151" s="6">
        <v>0.3122923588039867</v>
      </c>
      <c r="Z151">
        <v>1</v>
      </c>
      <c r="AA151" t="s">
        <v>1130</v>
      </c>
      <c r="AB151" t="s">
        <v>96</v>
      </c>
      <c r="AC151">
        <v>30</v>
      </c>
    </row>
    <row r="152" spans="1:29" x14ac:dyDescent="0.25">
      <c r="A152" t="s">
        <v>392</v>
      </c>
      <c r="B152" t="s">
        <v>393</v>
      </c>
      <c r="C152" s="4">
        <v>45689</v>
      </c>
      <c r="D152">
        <v>72</v>
      </c>
      <c r="E152" t="s">
        <v>1091</v>
      </c>
      <c r="F152" t="s">
        <v>157</v>
      </c>
      <c r="H152" t="s">
        <v>20</v>
      </c>
      <c r="I152">
        <v>3</v>
      </c>
      <c r="J152" t="s">
        <v>1085</v>
      </c>
      <c r="K152" t="s">
        <v>30</v>
      </c>
      <c r="L152" s="26">
        <v>3</v>
      </c>
      <c r="M152" t="s">
        <v>50</v>
      </c>
      <c r="N152">
        <v>53</v>
      </c>
      <c r="O152" t="s">
        <v>1090</v>
      </c>
      <c r="P152" t="s">
        <v>46</v>
      </c>
      <c r="Q152" s="3">
        <v>4500</v>
      </c>
      <c r="R152">
        <v>11</v>
      </c>
      <c r="S152" s="3">
        <v>49500</v>
      </c>
      <c r="T152" s="3">
        <v>188000</v>
      </c>
      <c r="U152" t="s">
        <v>1098</v>
      </c>
      <c r="V152">
        <v>405.55</v>
      </c>
      <c r="W152">
        <v>192.93</v>
      </c>
      <c r="X152" t="s">
        <v>39</v>
      </c>
      <c r="Y152" s="6">
        <v>0.30092592592592593</v>
      </c>
      <c r="Z152">
        <v>0</v>
      </c>
      <c r="AA152" t="s">
        <v>1131</v>
      </c>
      <c r="AB152" t="s">
        <v>1083</v>
      </c>
      <c r="AC152">
        <v>45</v>
      </c>
    </row>
    <row r="153" spans="1:29" x14ac:dyDescent="0.25">
      <c r="A153" t="s">
        <v>394</v>
      </c>
      <c r="B153" t="s">
        <v>395</v>
      </c>
      <c r="C153" s="4">
        <v>45689</v>
      </c>
      <c r="D153">
        <v>62</v>
      </c>
      <c r="E153" t="s">
        <v>1094</v>
      </c>
      <c r="F153" t="s">
        <v>176</v>
      </c>
      <c r="H153" t="s">
        <v>20</v>
      </c>
      <c r="I153">
        <v>2</v>
      </c>
      <c r="J153" t="s">
        <v>1085</v>
      </c>
      <c r="K153" t="s">
        <v>21</v>
      </c>
      <c r="L153" s="26">
        <v>5</v>
      </c>
      <c r="M153" t="s">
        <v>55</v>
      </c>
      <c r="N153">
        <v>38</v>
      </c>
      <c r="O153" t="s">
        <v>1090</v>
      </c>
      <c r="P153" t="s">
        <v>51</v>
      </c>
      <c r="Q153" s="3">
        <v>9000</v>
      </c>
      <c r="R153">
        <v>3</v>
      </c>
      <c r="S153" s="3">
        <v>27000</v>
      </c>
      <c r="T153" s="3">
        <v>64500</v>
      </c>
      <c r="U153" t="s">
        <v>1100</v>
      </c>
      <c r="V153">
        <v>301.10000000000002</v>
      </c>
      <c r="W153">
        <v>166.34</v>
      </c>
      <c r="X153" t="s">
        <v>24</v>
      </c>
      <c r="Y153" s="6">
        <v>0.30092592592592593</v>
      </c>
      <c r="Z153">
        <v>1</v>
      </c>
      <c r="AA153" t="s">
        <v>1130</v>
      </c>
      <c r="AB153" t="s">
        <v>284</v>
      </c>
      <c r="AC153">
        <v>25</v>
      </c>
    </row>
    <row r="154" spans="1:29" x14ac:dyDescent="0.25">
      <c r="A154" t="s">
        <v>396</v>
      </c>
      <c r="B154" t="s">
        <v>397</v>
      </c>
      <c r="C154" s="4">
        <v>45689</v>
      </c>
      <c r="D154">
        <v>46</v>
      </c>
      <c r="E154" t="s">
        <v>1088</v>
      </c>
      <c r="F154" t="s">
        <v>143</v>
      </c>
      <c r="H154" t="s">
        <v>29</v>
      </c>
      <c r="I154">
        <v>2</v>
      </c>
      <c r="J154" t="s">
        <v>1085</v>
      </c>
      <c r="K154" t="s">
        <v>21</v>
      </c>
      <c r="L154" s="26">
        <v>4</v>
      </c>
      <c r="M154" t="s">
        <v>114</v>
      </c>
      <c r="N154">
        <v>46</v>
      </c>
      <c r="O154" t="s">
        <v>1090</v>
      </c>
      <c r="P154" t="s">
        <v>193</v>
      </c>
      <c r="Q154" s="3">
        <v>6500</v>
      </c>
      <c r="R154">
        <v>14</v>
      </c>
      <c r="S154" s="3">
        <v>91000</v>
      </c>
      <c r="T154" s="3">
        <v>199000</v>
      </c>
      <c r="U154" t="s">
        <v>1098</v>
      </c>
      <c r="V154">
        <v>342.99</v>
      </c>
      <c r="W154">
        <v>184.74</v>
      </c>
      <c r="X154" t="s">
        <v>24</v>
      </c>
      <c r="Y154" s="6">
        <v>0.3122923588039867</v>
      </c>
      <c r="Z154">
        <v>1</v>
      </c>
      <c r="AA154" t="s">
        <v>1130</v>
      </c>
      <c r="AB154" t="s">
        <v>25</v>
      </c>
      <c r="AC154">
        <v>30</v>
      </c>
    </row>
    <row r="155" spans="1:29" x14ac:dyDescent="0.25">
      <c r="A155" t="s">
        <v>398</v>
      </c>
      <c r="B155" t="s">
        <v>399</v>
      </c>
      <c r="C155" s="4">
        <v>45717</v>
      </c>
      <c r="D155">
        <v>26</v>
      </c>
      <c r="E155" t="s">
        <v>1089</v>
      </c>
      <c r="F155" t="s">
        <v>95</v>
      </c>
      <c r="H155" t="s">
        <v>29</v>
      </c>
      <c r="I155">
        <v>1</v>
      </c>
      <c r="J155" t="s">
        <v>1092</v>
      </c>
      <c r="K155" t="s">
        <v>21</v>
      </c>
      <c r="L155" s="26">
        <v>2</v>
      </c>
      <c r="M155" t="s">
        <v>22</v>
      </c>
      <c r="N155">
        <v>43</v>
      </c>
      <c r="O155" t="s">
        <v>1090</v>
      </c>
      <c r="P155" t="s">
        <v>56</v>
      </c>
      <c r="Q155" s="3">
        <v>3500</v>
      </c>
      <c r="R155">
        <v>14</v>
      </c>
      <c r="S155" s="3">
        <v>49000</v>
      </c>
      <c r="T155" s="3">
        <v>49000</v>
      </c>
      <c r="U155" t="s">
        <v>1100</v>
      </c>
      <c r="V155">
        <v>193.16</v>
      </c>
      <c r="W155">
        <v>193.16</v>
      </c>
      <c r="X155" t="s">
        <v>39</v>
      </c>
      <c r="Y155" s="6">
        <v>0.3122923588039867</v>
      </c>
      <c r="Z155">
        <v>0</v>
      </c>
      <c r="AA155" t="s">
        <v>1131</v>
      </c>
      <c r="AB155" t="s">
        <v>1083</v>
      </c>
      <c r="AC155">
        <v>60</v>
      </c>
    </row>
    <row r="156" spans="1:29" x14ac:dyDescent="0.25">
      <c r="A156" t="s">
        <v>400</v>
      </c>
      <c r="B156" t="s">
        <v>401</v>
      </c>
      <c r="C156" s="4">
        <v>45689</v>
      </c>
      <c r="D156">
        <v>17</v>
      </c>
      <c r="E156" t="s">
        <v>1099</v>
      </c>
      <c r="F156" t="s">
        <v>95</v>
      </c>
      <c r="H156" t="s">
        <v>20</v>
      </c>
      <c r="I156">
        <v>2</v>
      </c>
      <c r="J156" t="s">
        <v>1085</v>
      </c>
      <c r="K156" t="s">
        <v>30</v>
      </c>
      <c r="L156" s="26">
        <v>4</v>
      </c>
      <c r="M156" t="s">
        <v>114</v>
      </c>
      <c r="N156">
        <v>15</v>
      </c>
      <c r="O156" t="s">
        <v>1093</v>
      </c>
      <c r="P156" t="s">
        <v>46</v>
      </c>
      <c r="Q156" s="3">
        <v>4500</v>
      </c>
      <c r="R156">
        <v>10</v>
      </c>
      <c r="S156" s="3">
        <v>45000</v>
      </c>
      <c r="T156" s="3">
        <v>61500</v>
      </c>
      <c r="U156" t="s">
        <v>1100</v>
      </c>
      <c r="V156">
        <v>280.96000000000004</v>
      </c>
      <c r="W156">
        <v>96.81</v>
      </c>
      <c r="X156" t="s">
        <v>39</v>
      </c>
      <c r="Y156" s="6">
        <v>0.30092592592592593</v>
      </c>
      <c r="Z156">
        <v>0</v>
      </c>
      <c r="AA156" t="s">
        <v>1131</v>
      </c>
      <c r="AB156" t="s">
        <v>1083</v>
      </c>
      <c r="AC156">
        <v>35</v>
      </c>
    </row>
    <row r="157" spans="1:29" x14ac:dyDescent="0.25">
      <c r="A157" t="s">
        <v>402</v>
      </c>
      <c r="B157" t="s">
        <v>403</v>
      </c>
      <c r="C157" s="4">
        <v>45689</v>
      </c>
      <c r="D157">
        <v>34</v>
      </c>
      <c r="E157" t="s">
        <v>1084</v>
      </c>
      <c r="F157" t="s">
        <v>152</v>
      </c>
      <c r="H157" t="s">
        <v>29</v>
      </c>
      <c r="I157">
        <v>2</v>
      </c>
      <c r="J157" t="s">
        <v>1085</v>
      </c>
      <c r="K157" t="s">
        <v>30</v>
      </c>
      <c r="L157" s="26">
        <v>2</v>
      </c>
      <c r="M157" t="s">
        <v>22</v>
      </c>
      <c r="N157">
        <v>22</v>
      </c>
      <c r="O157" t="s">
        <v>1093</v>
      </c>
      <c r="P157" t="s">
        <v>31</v>
      </c>
      <c r="Q157" s="3">
        <v>5500</v>
      </c>
      <c r="R157">
        <v>15</v>
      </c>
      <c r="S157" s="3">
        <v>82500</v>
      </c>
      <c r="T157" s="3">
        <v>142500</v>
      </c>
      <c r="U157" t="s">
        <v>1098</v>
      </c>
      <c r="V157">
        <v>158.44</v>
      </c>
      <c r="W157">
        <v>144.54</v>
      </c>
      <c r="X157" t="s">
        <v>39</v>
      </c>
      <c r="Y157" s="6">
        <v>0.3122923588039867</v>
      </c>
      <c r="Z157">
        <v>0</v>
      </c>
      <c r="AA157" t="s">
        <v>1131</v>
      </c>
      <c r="AB157" t="s">
        <v>1083</v>
      </c>
      <c r="AC157">
        <v>65</v>
      </c>
    </row>
    <row r="158" spans="1:29" x14ac:dyDescent="0.25">
      <c r="A158" t="s">
        <v>404</v>
      </c>
      <c r="B158" t="s">
        <v>405</v>
      </c>
      <c r="C158" s="4">
        <v>45689</v>
      </c>
      <c r="D158">
        <v>18</v>
      </c>
      <c r="E158" t="s">
        <v>1099</v>
      </c>
      <c r="F158" t="s">
        <v>157</v>
      </c>
      <c r="H158" t="s">
        <v>20</v>
      </c>
      <c r="I158">
        <v>2</v>
      </c>
      <c r="J158" t="s">
        <v>1085</v>
      </c>
      <c r="K158" t="s">
        <v>21</v>
      </c>
      <c r="L158" s="26">
        <v>2</v>
      </c>
      <c r="M158" t="s">
        <v>22</v>
      </c>
      <c r="N158">
        <v>44</v>
      </c>
      <c r="O158" t="s">
        <v>1090</v>
      </c>
      <c r="P158" t="s">
        <v>46</v>
      </c>
      <c r="Q158" s="3">
        <v>4500</v>
      </c>
      <c r="R158">
        <v>13</v>
      </c>
      <c r="S158" s="3">
        <v>58500</v>
      </c>
      <c r="T158" s="3">
        <v>66900</v>
      </c>
      <c r="U158" t="s">
        <v>1100</v>
      </c>
      <c r="V158">
        <v>84.44</v>
      </c>
      <c r="W158">
        <v>46.76</v>
      </c>
      <c r="X158" t="s">
        <v>39</v>
      </c>
      <c r="Y158" s="6">
        <v>0.30092592592592593</v>
      </c>
      <c r="Z158">
        <v>0</v>
      </c>
      <c r="AA158" t="s">
        <v>1131</v>
      </c>
      <c r="AB158" t="s">
        <v>1083</v>
      </c>
      <c r="AC158">
        <v>50</v>
      </c>
    </row>
    <row r="159" spans="1:29" x14ac:dyDescent="0.25">
      <c r="A159" t="s">
        <v>406</v>
      </c>
      <c r="B159" t="s">
        <v>407</v>
      </c>
      <c r="C159" s="4">
        <v>45717</v>
      </c>
      <c r="D159">
        <v>29</v>
      </c>
      <c r="E159" t="s">
        <v>1089</v>
      </c>
      <c r="F159" t="s">
        <v>86</v>
      </c>
      <c r="H159" t="s">
        <v>29</v>
      </c>
      <c r="I159">
        <v>2</v>
      </c>
      <c r="J159" t="s">
        <v>1085</v>
      </c>
      <c r="K159" t="s">
        <v>21</v>
      </c>
      <c r="L159" s="26">
        <v>2</v>
      </c>
      <c r="M159" t="s">
        <v>22</v>
      </c>
      <c r="N159">
        <v>24</v>
      </c>
      <c r="O159" t="s">
        <v>1093</v>
      </c>
      <c r="P159" t="s">
        <v>56</v>
      </c>
      <c r="Q159" s="3">
        <v>3500</v>
      </c>
      <c r="R159">
        <v>20</v>
      </c>
      <c r="S159" s="3">
        <v>70000</v>
      </c>
      <c r="T159" s="3">
        <v>970000</v>
      </c>
      <c r="U159" t="s">
        <v>1097</v>
      </c>
      <c r="V159">
        <v>237.20999999999998</v>
      </c>
      <c r="W159">
        <v>119.6</v>
      </c>
      <c r="X159" t="s">
        <v>39</v>
      </c>
      <c r="Y159" s="6">
        <v>0.3122923588039867</v>
      </c>
      <c r="Z159">
        <v>0</v>
      </c>
      <c r="AA159" t="s">
        <v>1131</v>
      </c>
      <c r="AB159" t="s">
        <v>1083</v>
      </c>
      <c r="AC159">
        <v>65</v>
      </c>
    </row>
    <row r="160" spans="1:29" x14ac:dyDescent="0.25">
      <c r="A160" t="s">
        <v>408</v>
      </c>
      <c r="B160" t="s">
        <v>409</v>
      </c>
      <c r="C160" s="4">
        <v>45658</v>
      </c>
      <c r="D160">
        <v>74</v>
      </c>
      <c r="E160" t="s">
        <v>1091</v>
      </c>
      <c r="F160" t="s">
        <v>131</v>
      </c>
      <c r="H160" t="s">
        <v>36</v>
      </c>
      <c r="I160">
        <v>1</v>
      </c>
      <c r="J160" t="s">
        <v>1092</v>
      </c>
      <c r="K160" t="s">
        <v>30</v>
      </c>
      <c r="L160" s="26">
        <v>2</v>
      </c>
      <c r="M160" t="s">
        <v>22</v>
      </c>
      <c r="N160">
        <v>59</v>
      </c>
      <c r="O160" t="s">
        <v>1090</v>
      </c>
      <c r="P160" t="s">
        <v>38</v>
      </c>
      <c r="Q160" s="3">
        <v>20000</v>
      </c>
      <c r="R160">
        <v>5</v>
      </c>
      <c r="S160" s="3">
        <v>100000</v>
      </c>
      <c r="T160" s="3">
        <v>100000</v>
      </c>
      <c r="U160" t="s">
        <v>1098</v>
      </c>
      <c r="V160">
        <v>37.020000000000003</v>
      </c>
      <c r="W160">
        <v>37.020000000000003</v>
      </c>
      <c r="X160" t="s">
        <v>39</v>
      </c>
      <c r="Y160" s="6">
        <v>0.27947598253275108</v>
      </c>
      <c r="Z160">
        <v>0</v>
      </c>
      <c r="AA160" t="s">
        <v>1131</v>
      </c>
      <c r="AB160" t="s">
        <v>1083</v>
      </c>
      <c r="AC160">
        <v>50</v>
      </c>
    </row>
    <row r="161" spans="1:29" x14ac:dyDescent="0.25">
      <c r="A161" t="s">
        <v>410</v>
      </c>
      <c r="B161" t="s">
        <v>411</v>
      </c>
      <c r="C161" s="4">
        <v>45689</v>
      </c>
      <c r="D161">
        <v>65</v>
      </c>
      <c r="E161" t="s">
        <v>1091</v>
      </c>
      <c r="F161" t="s">
        <v>110</v>
      </c>
      <c r="H161" t="s">
        <v>20</v>
      </c>
      <c r="I161">
        <v>3</v>
      </c>
      <c r="J161" t="s">
        <v>1085</v>
      </c>
      <c r="K161" t="s">
        <v>21</v>
      </c>
      <c r="L161" s="26">
        <v>4</v>
      </c>
      <c r="M161" t="s">
        <v>114</v>
      </c>
      <c r="N161">
        <v>37</v>
      </c>
      <c r="O161" t="s">
        <v>1090</v>
      </c>
      <c r="P161" t="s">
        <v>23</v>
      </c>
      <c r="Q161" s="3">
        <v>35000</v>
      </c>
      <c r="R161">
        <v>6</v>
      </c>
      <c r="S161" s="3">
        <v>210000</v>
      </c>
      <c r="T161" s="3">
        <v>719000</v>
      </c>
      <c r="U161" t="s">
        <v>1097</v>
      </c>
      <c r="V161">
        <v>399.77</v>
      </c>
      <c r="W161">
        <v>58.12</v>
      </c>
      <c r="X161" t="s">
        <v>24</v>
      </c>
      <c r="Y161" s="6">
        <v>0.30092592592592593</v>
      </c>
      <c r="Z161">
        <v>1</v>
      </c>
      <c r="AA161" t="s">
        <v>1130</v>
      </c>
      <c r="AB161" t="s">
        <v>284</v>
      </c>
      <c r="AC161">
        <v>35</v>
      </c>
    </row>
    <row r="162" spans="1:29" x14ac:dyDescent="0.25">
      <c r="A162" t="s">
        <v>412</v>
      </c>
      <c r="B162" t="s">
        <v>413</v>
      </c>
      <c r="C162" s="4">
        <v>45689</v>
      </c>
      <c r="D162">
        <v>33</v>
      </c>
      <c r="E162" t="s">
        <v>1084</v>
      </c>
      <c r="F162" t="s">
        <v>121</v>
      </c>
      <c r="H162" t="s">
        <v>29</v>
      </c>
      <c r="I162">
        <v>2</v>
      </c>
      <c r="J162" t="s">
        <v>1085</v>
      </c>
      <c r="K162" t="s">
        <v>30</v>
      </c>
      <c r="L162" s="26">
        <v>4</v>
      </c>
      <c r="M162" t="s">
        <v>114</v>
      </c>
      <c r="N162">
        <v>36</v>
      </c>
      <c r="O162" t="s">
        <v>1086</v>
      </c>
      <c r="P162" t="s">
        <v>164</v>
      </c>
      <c r="Q162" s="3">
        <v>600</v>
      </c>
      <c r="R162">
        <v>1</v>
      </c>
      <c r="S162" s="3">
        <v>600</v>
      </c>
      <c r="T162" s="3">
        <v>41100</v>
      </c>
      <c r="U162" t="s">
        <v>1100</v>
      </c>
      <c r="V162">
        <v>75.760000000000005</v>
      </c>
      <c r="W162">
        <v>16.989999999999998</v>
      </c>
      <c r="X162" t="s">
        <v>39</v>
      </c>
      <c r="Y162" s="6">
        <v>0.3122923588039867</v>
      </c>
      <c r="Z162">
        <v>0</v>
      </c>
      <c r="AA162" t="s">
        <v>1131</v>
      </c>
      <c r="AB162" t="s">
        <v>1083</v>
      </c>
      <c r="AC162">
        <v>20</v>
      </c>
    </row>
    <row r="163" spans="1:29" x14ac:dyDescent="0.25">
      <c r="A163" t="s">
        <v>414</v>
      </c>
      <c r="B163" t="s">
        <v>415</v>
      </c>
      <c r="C163" s="4">
        <v>45689</v>
      </c>
      <c r="D163">
        <v>52</v>
      </c>
      <c r="E163" t="s">
        <v>1088</v>
      </c>
      <c r="F163" t="s">
        <v>28</v>
      </c>
      <c r="H163" t="s">
        <v>41</v>
      </c>
      <c r="I163">
        <v>3</v>
      </c>
      <c r="J163" t="s">
        <v>1085</v>
      </c>
      <c r="K163" t="s">
        <v>30</v>
      </c>
      <c r="L163" s="26">
        <v>5</v>
      </c>
      <c r="M163" t="s">
        <v>55</v>
      </c>
      <c r="N163">
        <v>37</v>
      </c>
      <c r="O163" t="s">
        <v>1090</v>
      </c>
      <c r="P163" t="s">
        <v>62</v>
      </c>
      <c r="Q163" s="3">
        <v>24000</v>
      </c>
      <c r="R163">
        <v>2</v>
      </c>
      <c r="S163" s="3">
        <v>48000</v>
      </c>
      <c r="T163" s="3">
        <v>698000</v>
      </c>
      <c r="U163" t="s">
        <v>1097</v>
      </c>
      <c r="V163">
        <v>421.44000000000005</v>
      </c>
      <c r="W163">
        <v>164.61</v>
      </c>
      <c r="X163" t="s">
        <v>39</v>
      </c>
      <c r="Y163" s="6">
        <v>0.26754385964912281</v>
      </c>
      <c r="Z163">
        <v>0</v>
      </c>
      <c r="AA163" t="s">
        <v>1131</v>
      </c>
      <c r="AB163" t="s">
        <v>1083</v>
      </c>
      <c r="AC163">
        <v>30</v>
      </c>
    </row>
    <row r="164" spans="1:29" x14ac:dyDescent="0.25">
      <c r="A164" t="s">
        <v>416</v>
      </c>
      <c r="B164" t="s">
        <v>417</v>
      </c>
      <c r="C164" s="4">
        <v>45658</v>
      </c>
      <c r="D164">
        <v>20</v>
      </c>
      <c r="E164" t="s">
        <v>1089</v>
      </c>
      <c r="F164" t="s">
        <v>198</v>
      </c>
      <c r="H164" t="s">
        <v>29</v>
      </c>
      <c r="I164">
        <v>1</v>
      </c>
      <c r="J164" t="s">
        <v>1092</v>
      </c>
      <c r="K164" t="s">
        <v>30</v>
      </c>
      <c r="L164" s="26">
        <v>4</v>
      </c>
      <c r="M164" t="s">
        <v>114</v>
      </c>
      <c r="N164">
        <v>23</v>
      </c>
      <c r="O164" t="s">
        <v>1093</v>
      </c>
      <c r="P164" t="s">
        <v>46</v>
      </c>
      <c r="Q164" s="3">
        <v>4500</v>
      </c>
      <c r="R164">
        <v>19</v>
      </c>
      <c r="S164" s="3">
        <v>85500</v>
      </c>
      <c r="T164" s="3">
        <v>85500</v>
      </c>
      <c r="U164" t="s">
        <v>1100</v>
      </c>
      <c r="V164">
        <v>162.24</v>
      </c>
      <c r="W164">
        <v>162.24</v>
      </c>
      <c r="X164" t="s">
        <v>39</v>
      </c>
      <c r="Y164" s="6">
        <v>0.3122923588039867</v>
      </c>
      <c r="Z164">
        <v>0</v>
      </c>
      <c r="AA164" t="s">
        <v>1131</v>
      </c>
      <c r="AB164" t="s">
        <v>1083</v>
      </c>
      <c r="AC164">
        <v>35</v>
      </c>
    </row>
    <row r="165" spans="1:29" x14ac:dyDescent="0.25">
      <c r="A165" t="s">
        <v>418</v>
      </c>
      <c r="B165" t="s">
        <v>419</v>
      </c>
      <c r="C165" s="4">
        <v>45689</v>
      </c>
      <c r="D165">
        <v>70</v>
      </c>
      <c r="E165" t="s">
        <v>1091</v>
      </c>
      <c r="F165" t="s">
        <v>28</v>
      </c>
      <c r="H165" t="s">
        <v>36</v>
      </c>
      <c r="I165">
        <v>3</v>
      </c>
      <c r="J165" t="s">
        <v>1085</v>
      </c>
      <c r="K165" t="s">
        <v>21</v>
      </c>
      <c r="L165" s="26">
        <v>2</v>
      </c>
      <c r="M165" t="s">
        <v>22</v>
      </c>
      <c r="N165">
        <v>51</v>
      </c>
      <c r="O165" t="s">
        <v>1090</v>
      </c>
      <c r="P165" t="s">
        <v>65</v>
      </c>
      <c r="Q165" s="3">
        <v>30000</v>
      </c>
      <c r="R165">
        <v>10</v>
      </c>
      <c r="S165" s="3">
        <v>300000</v>
      </c>
      <c r="T165" s="3">
        <v>532500</v>
      </c>
      <c r="U165" t="s">
        <v>1097</v>
      </c>
      <c r="V165">
        <v>207.38</v>
      </c>
      <c r="W165">
        <v>65.069999999999993</v>
      </c>
      <c r="X165" t="s">
        <v>39</v>
      </c>
      <c r="Y165" s="6">
        <v>0.27947598253275108</v>
      </c>
      <c r="Z165">
        <v>0</v>
      </c>
      <c r="AA165" t="s">
        <v>1131</v>
      </c>
      <c r="AB165" t="s">
        <v>1083</v>
      </c>
      <c r="AC165">
        <v>65</v>
      </c>
    </row>
    <row r="166" spans="1:29" x14ac:dyDescent="0.25">
      <c r="A166" t="s">
        <v>420</v>
      </c>
      <c r="B166" t="s">
        <v>421</v>
      </c>
      <c r="C166" s="4">
        <v>45689</v>
      </c>
      <c r="D166">
        <v>51</v>
      </c>
      <c r="E166" t="s">
        <v>1088</v>
      </c>
      <c r="F166" t="s">
        <v>140</v>
      </c>
      <c r="H166" t="s">
        <v>29</v>
      </c>
      <c r="I166">
        <v>3</v>
      </c>
      <c r="J166" t="s">
        <v>1085</v>
      </c>
      <c r="K166" t="s">
        <v>21</v>
      </c>
      <c r="L166" s="26">
        <v>3</v>
      </c>
      <c r="M166" t="s">
        <v>50</v>
      </c>
      <c r="N166">
        <v>16</v>
      </c>
      <c r="O166" t="s">
        <v>1093</v>
      </c>
      <c r="P166" t="s">
        <v>40</v>
      </c>
      <c r="Q166" s="3">
        <v>500</v>
      </c>
      <c r="R166">
        <v>13</v>
      </c>
      <c r="S166" s="3">
        <v>6500</v>
      </c>
      <c r="T166" s="3">
        <v>242000</v>
      </c>
      <c r="U166" t="s">
        <v>1098</v>
      </c>
      <c r="V166">
        <v>244.68</v>
      </c>
      <c r="W166">
        <v>125.75</v>
      </c>
      <c r="X166" t="s">
        <v>39</v>
      </c>
      <c r="Y166" s="6">
        <v>0.3122923588039867</v>
      </c>
      <c r="Z166">
        <v>0</v>
      </c>
      <c r="AA166" t="s">
        <v>1131</v>
      </c>
      <c r="AB166" t="s">
        <v>1083</v>
      </c>
      <c r="AC166">
        <v>50</v>
      </c>
    </row>
    <row r="167" spans="1:29" x14ac:dyDescent="0.25">
      <c r="A167" t="s">
        <v>422</v>
      </c>
      <c r="B167" t="s">
        <v>423</v>
      </c>
      <c r="C167" s="4">
        <v>45658</v>
      </c>
      <c r="D167">
        <v>74</v>
      </c>
      <c r="E167" t="s">
        <v>1091</v>
      </c>
      <c r="F167" t="s">
        <v>90</v>
      </c>
      <c r="H167" t="s">
        <v>36</v>
      </c>
      <c r="I167">
        <v>2</v>
      </c>
      <c r="J167" t="s">
        <v>1085</v>
      </c>
      <c r="K167" t="s">
        <v>30</v>
      </c>
      <c r="L167" s="26">
        <v>1</v>
      </c>
      <c r="M167" t="s">
        <v>37</v>
      </c>
      <c r="N167">
        <v>38</v>
      </c>
      <c r="O167" t="s">
        <v>1090</v>
      </c>
      <c r="P167" t="s">
        <v>105</v>
      </c>
      <c r="Q167" s="3">
        <v>75000</v>
      </c>
      <c r="R167">
        <v>14</v>
      </c>
      <c r="S167" s="3">
        <v>1050000</v>
      </c>
      <c r="T167" s="3">
        <v>1270000</v>
      </c>
      <c r="U167" t="s">
        <v>1097</v>
      </c>
      <c r="V167">
        <v>143.16</v>
      </c>
      <c r="W167">
        <v>43.96</v>
      </c>
      <c r="X167" t="s">
        <v>39</v>
      </c>
      <c r="Y167" s="6">
        <v>0.27947598253275108</v>
      </c>
      <c r="Z167">
        <v>0</v>
      </c>
      <c r="AA167" t="s">
        <v>1131</v>
      </c>
      <c r="AB167" t="s">
        <v>1083</v>
      </c>
      <c r="AC167">
        <v>60</v>
      </c>
    </row>
    <row r="168" spans="1:29" x14ac:dyDescent="0.25">
      <c r="A168" t="s">
        <v>424</v>
      </c>
      <c r="B168" t="s">
        <v>425</v>
      </c>
      <c r="C168" s="4">
        <v>45717</v>
      </c>
      <c r="D168">
        <v>59</v>
      </c>
      <c r="E168" t="s">
        <v>1094</v>
      </c>
      <c r="F168" t="s">
        <v>140</v>
      </c>
      <c r="H168" t="s">
        <v>41</v>
      </c>
      <c r="I168">
        <v>2</v>
      </c>
      <c r="J168" t="s">
        <v>1085</v>
      </c>
      <c r="K168" t="s">
        <v>30</v>
      </c>
      <c r="L168" s="26">
        <v>1</v>
      </c>
      <c r="M168" t="s">
        <v>37</v>
      </c>
      <c r="N168">
        <v>51</v>
      </c>
      <c r="O168" t="s">
        <v>1090</v>
      </c>
      <c r="P168" t="s">
        <v>38</v>
      </c>
      <c r="Q168" s="3">
        <v>20000</v>
      </c>
      <c r="R168">
        <v>1</v>
      </c>
      <c r="S168" s="3">
        <v>20000</v>
      </c>
      <c r="T168" s="3">
        <v>57500</v>
      </c>
      <c r="U168" t="s">
        <v>1100</v>
      </c>
      <c r="V168">
        <v>129.4</v>
      </c>
      <c r="W168">
        <v>88.54</v>
      </c>
      <c r="X168" t="s">
        <v>24</v>
      </c>
      <c r="Y168" s="6">
        <v>0.26754385964912281</v>
      </c>
      <c r="Z168">
        <v>1</v>
      </c>
      <c r="AA168" t="s">
        <v>1130</v>
      </c>
      <c r="AB168" t="s">
        <v>284</v>
      </c>
      <c r="AC168">
        <v>60</v>
      </c>
    </row>
    <row r="169" spans="1:29" x14ac:dyDescent="0.25">
      <c r="A169" t="s">
        <v>426</v>
      </c>
      <c r="B169" t="s">
        <v>427</v>
      </c>
      <c r="C169" s="4">
        <v>45717</v>
      </c>
      <c r="D169">
        <v>36</v>
      </c>
      <c r="E169" t="s">
        <v>1084</v>
      </c>
      <c r="F169" t="s">
        <v>192</v>
      </c>
      <c r="H169" t="s">
        <v>20</v>
      </c>
      <c r="I169">
        <v>3</v>
      </c>
      <c r="J169" t="s">
        <v>1085</v>
      </c>
      <c r="K169" t="s">
        <v>21</v>
      </c>
      <c r="L169" s="26">
        <v>3</v>
      </c>
      <c r="M169" t="s">
        <v>50</v>
      </c>
      <c r="N169">
        <v>42</v>
      </c>
      <c r="O169" t="s">
        <v>1090</v>
      </c>
      <c r="P169" t="s">
        <v>51</v>
      </c>
      <c r="Q169" s="3">
        <v>9000</v>
      </c>
      <c r="R169">
        <v>8</v>
      </c>
      <c r="S169" s="3">
        <v>72000</v>
      </c>
      <c r="T169" s="3">
        <v>132700</v>
      </c>
      <c r="U169" t="s">
        <v>1098</v>
      </c>
      <c r="V169">
        <v>319.68</v>
      </c>
      <c r="W169">
        <v>145.33000000000001</v>
      </c>
      <c r="X169" t="s">
        <v>24</v>
      </c>
      <c r="Y169" s="6">
        <v>0.30092592592592593</v>
      </c>
      <c r="Z169">
        <v>1</v>
      </c>
      <c r="AA169" t="s">
        <v>1130</v>
      </c>
      <c r="AB169" t="s">
        <v>284</v>
      </c>
      <c r="AC169">
        <v>45</v>
      </c>
    </row>
    <row r="170" spans="1:29" x14ac:dyDescent="0.25">
      <c r="A170" t="s">
        <v>428</v>
      </c>
      <c r="B170" t="s">
        <v>429</v>
      </c>
      <c r="C170" s="4">
        <v>45658</v>
      </c>
      <c r="D170">
        <v>44</v>
      </c>
      <c r="E170" t="s">
        <v>1088</v>
      </c>
      <c r="F170" t="s">
        <v>75</v>
      </c>
      <c r="H170" t="s">
        <v>20</v>
      </c>
      <c r="I170">
        <v>2</v>
      </c>
      <c r="J170" t="s">
        <v>1085</v>
      </c>
      <c r="K170" t="s">
        <v>30</v>
      </c>
      <c r="L170" s="26">
        <v>3</v>
      </c>
      <c r="M170" t="s">
        <v>50</v>
      </c>
      <c r="N170">
        <v>1</v>
      </c>
      <c r="O170" t="s">
        <v>1096</v>
      </c>
      <c r="P170" t="s">
        <v>58</v>
      </c>
      <c r="Q170" s="3">
        <v>16000</v>
      </c>
      <c r="R170">
        <v>3</v>
      </c>
      <c r="S170" s="3">
        <v>48000</v>
      </c>
      <c r="T170" s="3">
        <v>60000</v>
      </c>
      <c r="U170" t="s">
        <v>1100</v>
      </c>
      <c r="V170">
        <v>67.260000000000005</v>
      </c>
      <c r="W170">
        <v>46.17</v>
      </c>
      <c r="X170" t="s">
        <v>39</v>
      </c>
      <c r="Y170" s="6">
        <v>0.30092592592592593</v>
      </c>
      <c r="Z170">
        <v>0</v>
      </c>
      <c r="AA170" t="s">
        <v>1131</v>
      </c>
      <c r="AB170" t="s">
        <v>1083</v>
      </c>
      <c r="AC170">
        <v>55</v>
      </c>
    </row>
    <row r="171" spans="1:29" x14ac:dyDescent="0.25">
      <c r="A171" t="s">
        <v>430</v>
      </c>
      <c r="B171" t="s">
        <v>431</v>
      </c>
      <c r="C171" s="4">
        <v>45689</v>
      </c>
      <c r="D171">
        <v>33</v>
      </c>
      <c r="E171" t="s">
        <v>1084</v>
      </c>
      <c r="F171" t="s">
        <v>61</v>
      </c>
      <c r="H171" t="s">
        <v>20</v>
      </c>
      <c r="I171">
        <v>1</v>
      </c>
      <c r="J171" t="s">
        <v>1092</v>
      </c>
      <c r="K171" t="s">
        <v>21</v>
      </c>
      <c r="L171" s="26">
        <v>1</v>
      </c>
      <c r="M171" t="s">
        <v>37</v>
      </c>
      <c r="N171">
        <v>42</v>
      </c>
      <c r="O171" t="s">
        <v>1090</v>
      </c>
      <c r="P171" t="s">
        <v>23</v>
      </c>
      <c r="Q171" s="3">
        <v>35000</v>
      </c>
      <c r="R171">
        <v>7</v>
      </c>
      <c r="S171" s="3">
        <v>245000</v>
      </c>
      <c r="T171" s="3">
        <v>245000</v>
      </c>
      <c r="U171" t="s">
        <v>1098</v>
      </c>
      <c r="V171">
        <v>70.56</v>
      </c>
      <c r="W171">
        <v>70.56</v>
      </c>
      <c r="X171" t="s">
        <v>39</v>
      </c>
      <c r="Y171" s="6">
        <v>0.30092592592592593</v>
      </c>
      <c r="Z171">
        <v>0</v>
      </c>
      <c r="AA171" t="s">
        <v>1131</v>
      </c>
      <c r="AB171" t="s">
        <v>1083</v>
      </c>
      <c r="AC171">
        <v>60</v>
      </c>
    </row>
    <row r="172" spans="1:29" x14ac:dyDescent="0.25">
      <c r="A172" t="s">
        <v>432</v>
      </c>
      <c r="B172" t="s">
        <v>433</v>
      </c>
      <c r="C172" s="4">
        <v>45658</v>
      </c>
      <c r="D172">
        <v>68</v>
      </c>
      <c r="E172" t="s">
        <v>1091</v>
      </c>
      <c r="F172" t="s">
        <v>198</v>
      </c>
      <c r="H172" t="s">
        <v>29</v>
      </c>
      <c r="I172">
        <v>3</v>
      </c>
      <c r="J172" t="s">
        <v>1085</v>
      </c>
      <c r="K172" t="s">
        <v>21</v>
      </c>
      <c r="L172" s="26">
        <v>2</v>
      </c>
      <c r="M172" t="s">
        <v>22</v>
      </c>
      <c r="N172">
        <v>6</v>
      </c>
      <c r="O172" t="s">
        <v>1096</v>
      </c>
      <c r="P172" t="s">
        <v>56</v>
      </c>
      <c r="Q172" s="3">
        <v>3500</v>
      </c>
      <c r="R172">
        <v>8</v>
      </c>
      <c r="S172" s="3">
        <v>28000</v>
      </c>
      <c r="T172" s="3">
        <v>124000</v>
      </c>
      <c r="U172" t="s">
        <v>1098</v>
      </c>
      <c r="V172">
        <v>443.31999999999994</v>
      </c>
      <c r="W172">
        <v>158.32</v>
      </c>
      <c r="X172" t="s">
        <v>39</v>
      </c>
      <c r="Y172" s="6">
        <v>0.3122923588039867</v>
      </c>
      <c r="Z172">
        <v>0</v>
      </c>
      <c r="AA172" t="s">
        <v>1131</v>
      </c>
      <c r="AB172" t="s">
        <v>1083</v>
      </c>
      <c r="AC172">
        <v>80</v>
      </c>
    </row>
    <row r="173" spans="1:29" x14ac:dyDescent="0.25">
      <c r="A173" t="s">
        <v>434</v>
      </c>
      <c r="B173" t="s">
        <v>435</v>
      </c>
      <c r="C173" s="4">
        <v>45689</v>
      </c>
      <c r="D173">
        <v>42</v>
      </c>
      <c r="E173" t="s">
        <v>1088</v>
      </c>
      <c r="F173" t="s">
        <v>75</v>
      </c>
      <c r="H173" t="s">
        <v>29</v>
      </c>
      <c r="I173">
        <v>1</v>
      </c>
      <c r="J173" t="s">
        <v>1092</v>
      </c>
      <c r="K173" t="s">
        <v>21</v>
      </c>
      <c r="L173" s="26">
        <v>3</v>
      </c>
      <c r="M173" t="s">
        <v>50</v>
      </c>
      <c r="N173">
        <v>48</v>
      </c>
      <c r="O173" t="s">
        <v>1090</v>
      </c>
      <c r="P173" t="s">
        <v>87</v>
      </c>
      <c r="Q173" s="3">
        <v>7500</v>
      </c>
      <c r="R173">
        <v>16</v>
      </c>
      <c r="S173" s="3">
        <v>120000</v>
      </c>
      <c r="T173" s="3">
        <v>120000</v>
      </c>
      <c r="U173" t="s">
        <v>1098</v>
      </c>
      <c r="V173">
        <v>22.99</v>
      </c>
      <c r="W173">
        <v>22.99</v>
      </c>
      <c r="X173" t="s">
        <v>39</v>
      </c>
      <c r="Y173" s="6">
        <v>0.3122923588039867</v>
      </c>
      <c r="Z173">
        <v>0</v>
      </c>
      <c r="AA173" t="s">
        <v>1131</v>
      </c>
      <c r="AB173" t="s">
        <v>1083</v>
      </c>
      <c r="AC173">
        <v>30</v>
      </c>
    </row>
    <row r="174" spans="1:29" x14ac:dyDescent="0.25">
      <c r="A174" t="s">
        <v>436</v>
      </c>
      <c r="B174" t="s">
        <v>437</v>
      </c>
      <c r="C174" s="4">
        <v>45689</v>
      </c>
      <c r="D174">
        <v>17</v>
      </c>
      <c r="E174" t="s">
        <v>1099</v>
      </c>
      <c r="F174" t="s">
        <v>45</v>
      </c>
      <c r="H174" t="s">
        <v>20</v>
      </c>
      <c r="I174">
        <v>2</v>
      </c>
      <c r="J174" t="s">
        <v>1085</v>
      </c>
      <c r="K174" t="s">
        <v>30</v>
      </c>
      <c r="L174" s="26">
        <v>5</v>
      </c>
      <c r="M174" t="s">
        <v>55</v>
      </c>
      <c r="N174">
        <v>9</v>
      </c>
      <c r="O174" t="s">
        <v>1095</v>
      </c>
      <c r="P174" t="s">
        <v>46</v>
      </c>
      <c r="Q174" s="3">
        <v>4500</v>
      </c>
      <c r="R174">
        <v>1</v>
      </c>
      <c r="S174" s="3">
        <v>4500</v>
      </c>
      <c r="T174" s="3">
        <v>5500</v>
      </c>
      <c r="U174" t="s">
        <v>1100</v>
      </c>
      <c r="V174">
        <v>161.22</v>
      </c>
      <c r="W174">
        <v>117.68</v>
      </c>
      <c r="X174" t="s">
        <v>39</v>
      </c>
      <c r="Y174" s="6">
        <v>0.30092592592592593</v>
      </c>
      <c r="Z174">
        <v>0</v>
      </c>
      <c r="AA174" t="s">
        <v>1131</v>
      </c>
      <c r="AB174" t="s">
        <v>1083</v>
      </c>
      <c r="AC174">
        <v>40</v>
      </c>
    </row>
    <row r="175" spans="1:29" x14ac:dyDescent="0.25">
      <c r="A175" t="s">
        <v>438</v>
      </c>
      <c r="B175" t="s">
        <v>439</v>
      </c>
      <c r="C175" s="4">
        <v>45689</v>
      </c>
      <c r="D175">
        <v>80</v>
      </c>
      <c r="E175" t="s">
        <v>1091</v>
      </c>
      <c r="F175" t="s">
        <v>101</v>
      </c>
      <c r="H175" t="s">
        <v>29</v>
      </c>
      <c r="I175">
        <v>3</v>
      </c>
      <c r="J175" t="s">
        <v>1085</v>
      </c>
      <c r="K175" t="s">
        <v>30</v>
      </c>
      <c r="L175" s="26">
        <v>1</v>
      </c>
      <c r="M175" t="s">
        <v>37</v>
      </c>
      <c r="N175">
        <v>28</v>
      </c>
      <c r="O175" t="s">
        <v>1086</v>
      </c>
      <c r="P175" t="s">
        <v>51</v>
      </c>
      <c r="Q175" s="3">
        <v>9000</v>
      </c>
      <c r="R175">
        <v>7</v>
      </c>
      <c r="S175" s="3">
        <v>63000</v>
      </c>
      <c r="T175" s="3">
        <v>142800</v>
      </c>
      <c r="U175" t="s">
        <v>1098</v>
      </c>
      <c r="V175">
        <v>250.81</v>
      </c>
      <c r="W175">
        <v>16.260000000000002</v>
      </c>
      <c r="X175" t="s">
        <v>39</v>
      </c>
      <c r="Y175" s="6">
        <v>0.3122923588039867</v>
      </c>
      <c r="Z175">
        <v>0</v>
      </c>
      <c r="AA175" t="s">
        <v>1131</v>
      </c>
      <c r="AB175" t="s">
        <v>1083</v>
      </c>
      <c r="AC175">
        <v>75</v>
      </c>
    </row>
    <row r="176" spans="1:29" x14ac:dyDescent="0.25">
      <c r="A176" t="s">
        <v>440</v>
      </c>
      <c r="B176" t="s">
        <v>441</v>
      </c>
      <c r="C176" s="4">
        <v>45658</v>
      </c>
      <c r="D176">
        <v>71</v>
      </c>
      <c r="E176" t="s">
        <v>1091</v>
      </c>
      <c r="F176" t="s">
        <v>70</v>
      </c>
      <c r="H176" t="s">
        <v>41</v>
      </c>
      <c r="I176">
        <v>3</v>
      </c>
      <c r="J176" t="s">
        <v>1085</v>
      </c>
      <c r="K176" t="s">
        <v>21</v>
      </c>
      <c r="L176" s="26">
        <v>4</v>
      </c>
      <c r="M176" t="s">
        <v>114</v>
      </c>
      <c r="N176">
        <v>16</v>
      </c>
      <c r="O176" t="s">
        <v>1093</v>
      </c>
      <c r="P176" t="s">
        <v>42</v>
      </c>
      <c r="Q176" s="3">
        <v>9000</v>
      </c>
      <c r="R176">
        <v>5</v>
      </c>
      <c r="S176" s="3">
        <v>45000</v>
      </c>
      <c r="T176" s="3">
        <v>295500</v>
      </c>
      <c r="U176" t="s">
        <v>1098</v>
      </c>
      <c r="V176">
        <v>139.9</v>
      </c>
      <c r="W176">
        <v>3.03</v>
      </c>
      <c r="X176" t="s">
        <v>24</v>
      </c>
      <c r="Y176" s="6">
        <v>0.26754385964912281</v>
      </c>
      <c r="Z176">
        <v>1</v>
      </c>
      <c r="AA176" t="s">
        <v>1130</v>
      </c>
      <c r="AB176" t="s">
        <v>25</v>
      </c>
      <c r="AC176">
        <v>30</v>
      </c>
    </row>
    <row r="177" spans="1:29" x14ac:dyDescent="0.25">
      <c r="A177" t="s">
        <v>442</v>
      </c>
      <c r="B177" t="s">
        <v>443</v>
      </c>
      <c r="C177" s="4">
        <v>45658</v>
      </c>
      <c r="D177">
        <v>63</v>
      </c>
      <c r="E177" t="s">
        <v>1094</v>
      </c>
      <c r="F177" t="s">
        <v>140</v>
      </c>
      <c r="H177" t="s">
        <v>36</v>
      </c>
      <c r="I177">
        <v>2</v>
      </c>
      <c r="J177" t="s">
        <v>1085</v>
      </c>
      <c r="K177" t="s">
        <v>30</v>
      </c>
      <c r="L177" s="26">
        <v>1</v>
      </c>
      <c r="M177" t="s">
        <v>37</v>
      </c>
      <c r="N177">
        <v>47</v>
      </c>
      <c r="O177" t="s">
        <v>1090</v>
      </c>
      <c r="P177" t="s">
        <v>38</v>
      </c>
      <c r="Q177" s="3">
        <v>20000</v>
      </c>
      <c r="R177">
        <v>19</v>
      </c>
      <c r="S177" s="3">
        <v>380000</v>
      </c>
      <c r="T177" s="3">
        <v>397000</v>
      </c>
      <c r="U177" t="s">
        <v>1098</v>
      </c>
      <c r="V177">
        <v>152.44</v>
      </c>
      <c r="W177">
        <v>52.96</v>
      </c>
      <c r="X177" t="s">
        <v>39</v>
      </c>
      <c r="Y177" s="6">
        <v>0.27947598253275108</v>
      </c>
      <c r="Z177">
        <v>0</v>
      </c>
      <c r="AA177" t="s">
        <v>1131</v>
      </c>
      <c r="AB177" t="s">
        <v>1083</v>
      </c>
      <c r="AC177">
        <v>70</v>
      </c>
    </row>
    <row r="178" spans="1:29" x14ac:dyDescent="0.25">
      <c r="A178" t="s">
        <v>444</v>
      </c>
      <c r="B178" t="s">
        <v>445</v>
      </c>
      <c r="C178" s="4">
        <v>45689</v>
      </c>
      <c r="D178">
        <v>23</v>
      </c>
      <c r="E178" t="s">
        <v>1089</v>
      </c>
      <c r="F178" t="s">
        <v>90</v>
      </c>
      <c r="H178" t="s">
        <v>41</v>
      </c>
      <c r="I178">
        <v>3</v>
      </c>
      <c r="J178" t="s">
        <v>1085</v>
      </c>
      <c r="K178" t="s">
        <v>21</v>
      </c>
      <c r="L178" s="26">
        <v>3</v>
      </c>
      <c r="M178" t="s">
        <v>50</v>
      </c>
      <c r="N178">
        <v>24</v>
      </c>
      <c r="O178" t="s">
        <v>1093</v>
      </c>
      <c r="P178" t="s">
        <v>42</v>
      </c>
      <c r="Q178" s="3">
        <v>9000</v>
      </c>
      <c r="R178">
        <v>1</v>
      </c>
      <c r="S178" s="3">
        <v>9000</v>
      </c>
      <c r="T178" s="3">
        <v>463200</v>
      </c>
      <c r="U178" t="s">
        <v>1098</v>
      </c>
      <c r="V178">
        <v>365.57</v>
      </c>
      <c r="W178">
        <v>171.81</v>
      </c>
      <c r="X178" t="s">
        <v>39</v>
      </c>
      <c r="Y178" s="6">
        <v>0.26754385964912281</v>
      </c>
      <c r="Z178">
        <v>0</v>
      </c>
      <c r="AA178" t="s">
        <v>1131</v>
      </c>
      <c r="AB178" t="s">
        <v>1083</v>
      </c>
      <c r="AC178">
        <v>50</v>
      </c>
    </row>
    <row r="179" spans="1:29" x14ac:dyDescent="0.25">
      <c r="A179" t="s">
        <v>446</v>
      </c>
      <c r="B179" t="s">
        <v>447</v>
      </c>
      <c r="C179" s="4">
        <v>45689</v>
      </c>
      <c r="D179">
        <v>69</v>
      </c>
      <c r="E179" t="s">
        <v>1091</v>
      </c>
      <c r="F179" t="s">
        <v>113</v>
      </c>
      <c r="H179" t="s">
        <v>36</v>
      </c>
      <c r="I179">
        <v>3</v>
      </c>
      <c r="J179" t="s">
        <v>1085</v>
      </c>
      <c r="K179" t="s">
        <v>30</v>
      </c>
      <c r="L179" s="26">
        <v>3</v>
      </c>
      <c r="M179" t="s">
        <v>50</v>
      </c>
      <c r="N179">
        <v>16</v>
      </c>
      <c r="O179" t="s">
        <v>1093</v>
      </c>
      <c r="P179" t="s">
        <v>65</v>
      </c>
      <c r="Q179" s="3">
        <v>30000</v>
      </c>
      <c r="R179">
        <v>17</v>
      </c>
      <c r="S179" s="3">
        <v>510000</v>
      </c>
      <c r="T179" s="3">
        <v>592000</v>
      </c>
      <c r="U179" t="s">
        <v>1097</v>
      </c>
      <c r="V179">
        <v>409.14</v>
      </c>
      <c r="W179">
        <v>45.03</v>
      </c>
      <c r="X179" t="s">
        <v>24</v>
      </c>
      <c r="Y179" s="6">
        <v>0.27947598253275108</v>
      </c>
      <c r="Z179">
        <v>1</v>
      </c>
      <c r="AA179" t="s">
        <v>1130</v>
      </c>
      <c r="AB179" t="s">
        <v>76</v>
      </c>
      <c r="AC179">
        <v>50</v>
      </c>
    </row>
    <row r="180" spans="1:29" x14ac:dyDescent="0.25">
      <c r="A180" t="s">
        <v>448</v>
      </c>
      <c r="B180" t="s">
        <v>449</v>
      </c>
      <c r="C180" s="4">
        <v>45689</v>
      </c>
      <c r="D180">
        <v>27</v>
      </c>
      <c r="E180" t="s">
        <v>1089</v>
      </c>
      <c r="F180" t="s">
        <v>35</v>
      </c>
      <c r="H180" t="s">
        <v>29</v>
      </c>
      <c r="I180">
        <v>2</v>
      </c>
      <c r="J180" t="s">
        <v>1085</v>
      </c>
      <c r="K180" t="s">
        <v>21</v>
      </c>
      <c r="L180" s="26">
        <v>3</v>
      </c>
      <c r="M180" t="s">
        <v>50</v>
      </c>
      <c r="N180">
        <v>24</v>
      </c>
      <c r="O180" t="s">
        <v>1093</v>
      </c>
      <c r="P180" t="s">
        <v>51</v>
      </c>
      <c r="Q180" s="3">
        <v>9000</v>
      </c>
      <c r="R180">
        <v>16</v>
      </c>
      <c r="S180" s="3">
        <v>144000</v>
      </c>
      <c r="T180" s="3">
        <v>150300</v>
      </c>
      <c r="U180" t="s">
        <v>1098</v>
      </c>
      <c r="V180">
        <v>265.17</v>
      </c>
      <c r="W180">
        <v>118.54</v>
      </c>
      <c r="X180" t="s">
        <v>39</v>
      </c>
      <c r="Y180" s="6">
        <v>0.3122923588039867</v>
      </c>
      <c r="Z180">
        <v>0</v>
      </c>
      <c r="AA180" t="s">
        <v>1131</v>
      </c>
      <c r="AB180" t="s">
        <v>1083</v>
      </c>
      <c r="AC180">
        <v>45</v>
      </c>
    </row>
    <row r="181" spans="1:29" x14ac:dyDescent="0.25">
      <c r="A181" t="s">
        <v>450</v>
      </c>
      <c r="B181" t="s">
        <v>451</v>
      </c>
      <c r="C181" s="4">
        <v>45689</v>
      </c>
      <c r="D181">
        <v>35</v>
      </c>
      <c r="E181" t="s">
        <v>1084</v>
      </c>
      <c r="F181" t="s">
        <v>452</v>
      </c>
      <c r="H181" t="s">
        <v>41</v>
      </c>
      <c r="I181">
        <v>3</v>
      </c>
      <c r="J181" t="s">
        <v>1085</v>
      </c>
      <c r="K181" t="s">
        <v>30</v>
      </c>
      <c r="L181" s="26">
        <v>5</v>
      </c>
      <c r="M181" t="s">
        <v>55</v>
      </c>
      <c r="N181">
        <v>2</v>
      </c>
      <c r="O181" t="s">
        <v>1096</v>
      </c>
      <c r="P181" t="s">
        <v>71</v>
      </c>
      <c r="Q181" s="3">
        <v>14500</v>
      </c>
      <c r="R181">
        <v>10</v>
      </c>
      <c r="S181" s="3">
        <v>145000</v>
      </c>
      <c r="T181" s="3">
        <v>288000</v>
      </c>
      <c r="U181" t="s">
        <v>1098</v>
      </c>
      <c r="V181">
        <v>309.98</v>
      </c>
      <c r="W181">
        <v>169.88</v>
      </c>
      <c r="X181" t="s">
        <v>39</v>
      </c>
      <c r="Y181" s="6">
        <v>0.26754385964912281</v>
      </c>
      <c r="Z181">
        <v>0</v>
      </c>
      <c r="AA181" t="s">
        <v>1131</v>
      </c>
      <c r="AB181" t="s">
        <v>1083</v>
      </c>
      <c r="AC181">
        <v>55</v>
      </c>
    </row>
    <row r="182" spans="1:29" x14ac:dyDescent="0.25">
      <c r="A182" t="s">
        <v>453</v>
      </c>
      <c r="B182" t="s">
        <v>454</v>
      </c>
      <c r="C182" s="4">
        <v>45689</v>
      </c>
      <c r="D182">
        <v>51</v>
      </c>
      <c r="E182" t="s">
        <v>1088</v>
      </c>
      <c r="F182" t="s">
        <v>299</v>
      </c>
      <c r="H182" t="s">
        <v>29</v>
      </c>
      <c r="I182">
        <v>2</v>
      </c>
      <c r="J182" t="s">
        <v>1085</v>
      </c>
      <c r="K182" t="s">
        <v>21</v>
      </c>
      <c r="L182" s="26">
        <v>5</v>
      </c>
      <c r="M182" t="s">
        <v>55</v>
      </c>
      <c r="N182">
        <v>59</v>
      </c>
      <c r="O182" t="s">
        <v>1090</v>
      </c>
      <c r="P182" t="s">
        <v>83</v>
      </c>
      <c r="Q182" s="3">
        <v>1000</v>
      </c>
      <c r="R182">
        <v>17</v>
      </c>
      <c r="S182" s="3">
        <v>17000</v>
      </c>
      <c r="T182" s="3">
        <v>407000</v>
      </c>
      <c r="U182" t="s">
        <v>1098</v>
      </c>
      <c r="V182">
        <v>243.98000000000002</v>
      </c>
      <c r="W182">
        <v>116.36</v>
      </c>
      <c r="X182" t="s">
        <v>39</v>
      </c>
      <c r="Y182" s="6">
        <v>0.3122923588039867</v>
      </c>
      <c r="Z182">
        <v>0</v>
      </c>
      <c r="AA182" t="s">
        <v>1131</v>
      </c>
      <c r="AB182" t="s">
        <v>1083</v>
      </c>
      <c r="AC182">
        <v>25</v>
      </c>
    </row>
    <row r="183" spans="1:29" x14ac:dyDescent="0.25">
      <c r="A183" t="s">
        <v>455</v>
      </c>
      <c r="B183" t="s">
        <v>217</v>
      </c>
      <c r="C183" s="4">
        <v>45717</v>
      </c>
      <c r="D183">
        <v>23</v>
      </c>
      <c r="E183" t="s">
        <v>1089</v>
      </c>
      <c r="F183" t="s">
        <v>19</v>
      </c>
      <c r="H183" t="s">
        <v>36</v>
      </c>
      <c r="I183">
        <v>2</v>
      </c>
      <c r="J183" t="s">
        <v>1085</v>
      </c>
      <c r="K183" t="s">
        <v>21</v>
      </c>
      <c r="L183" s="26">
        <v>3</v>
      </c>
      <c r="M183" t="s">
        <v>50</v>
      </c>
      <c r="N183">
        <v>16</v>
      </c>
      <c r="O183" t="s">
        <v>1093</v>
      </c>
      <c r="P183" t="s">
        <v>57</v>
      </c>
      <c r="Q183" s="3">
        <v>150000</v>
      </c>
      <c r="R183">
        <v>3</v>
      </c>
      <c r="S183" s="3">
        <v>450000</v>
      </c>
      <c r="T183" s="3">
        <v>535500</v>
      </c>
      <c r="U183" t="s">
        <v>1097</v>
      </c>
      <c r="V183">
        <v>82.41</v>
      </c>
      <c r="W183">
        <v>54.76</v>
      </c>
      <c r="X183" t="s">
        <v>39</v>
      </c>
      <c r="Y183" s="6">
        <v>0.27947598253275108</v>
      </c>
      <c r="Z183">
        <v>0</v>
      </c>
      <c r="AA183" t="s">
        <v>1131</v>
      </c>
      <c r="AB183" t="s">
        <v>1083</v>
      </c>
      <c r="AC183">
        <v>35</v>
      </c>
    </row>
    <row r="184" spans="1:29" x14ac:dyDescent="0.25">
      <c r="A184" t="s">
        <v>456</v>
      </c>
      <c r="B184" t="s">
        <v>457</v>
      </c>
      <c r="C184" s="4">
        <v>45689</v>
      </c>
      <c r="D184">
        <v>35</v>
      </c>
      <c r="E184" t="s">
        <v>1084</v>
      </c>
      <c r="F184" t="s">
        <v>95</v>
      </c>
      <c r="H184" t="s">
        <v>36</v>
      </c>
      <c r="I184">
        <v>3</v>
      </c>
      <c r="J184" t="s">
        <v>1085</v>
      </c>
      <c r="K184" t="s">
        <v>21</v>
      </c>
      <c r="L184" s="26">
        <v>3</v>
      </c>
      <c r="M184" t="s">
        <v>50</v>
      </c>
      <c r="N184">
        <v>29</v>
      </c>
      <c r="O184" t="s">
        <v>1086</v>
      </c>
      <c r="P184" t="s">
        <v>62</v>
      </c>
      <c r="Q184" s="3">
        <v>24000</v>
      </c>
      <c r="R184">
        <v>4</v>
      </c>
      <c r="S184" s="3">
        <v>96000</v>
      </c>
      <c r="T184" s="3">
        <v>362000</v>
      </c>
      <c r="U184" t="s">
        <v>1098</v>
      </c>
      <c r="V184">
        <v>168.28</v>
      </c>
      <c r="W184">
        <v>92.94</v>
      </c>
      <c r="X184" t="s">
        <v>39</v>
      </c>
      <c r="Y184" s="6">
        <v>0.27947598253275108</v>
      </c>
      <c r="Z184">
        <v>0</v>
      </c>
      <c r="AA184" t="s">
        <v>1131</v>
      </c>
      <c r="AB184" t="s">
        <v>1083</v>
      </c>
      <c r="AC184">
        <v>45</v>
      </c>
    </row>
    <row r="185" spans="1:29" x14ac:dyDescent="0.25">
      <c r="A185" t="s">
        <v>458</v>
      </c>
      <c r="B185" t="s">
        <v>459</v>
      </c>
      <c r="C185" s="4">
        <v>45658</v>
      </c>
      <c r="D185">
        <v>27</v>
      </c>
      <c r="E185" t="s">
        <v>1089</v>
      </c>
      <c r="F185" t="s">
        <v>70</v>
      </c>
      <c r="H185" t="s">
        <v>29</v>
      </c>
      <c r="I185">
        <v>1</v>
      </c>
      <c r="J185" t="s">
        <v>1092</v>
      </c>
      <c r="K185" t="s">
        <v>30</v>
      </c>
      <c r="L185" s="26">
        <v>3</v>
      </c>
      <c r="M185" t="s">
        <v>50</v>
      </c>
      <c r="N185">
        <v>26</v>
      </c>
      <c r="O185" t="s">
        <v>1086</v>
      </c>
      <c r="P185" t="s">
        <v>31</v>
      </c>
      <c r="Q185" s="3">
        <v>5500</v>
      </c>
      <c r="R185">
        <v>18</v>
      </c>
      <c r="S185" s="3">
        <v>99000</v>
      </c>
      <c r="T185" s="3">
        <v>99000</v>
      </c>
      <c r="U185" t="s">
        <v>1100</v>
      </c>
      <c r="V185">
        <v>111.41</v>
      </c>
      <c r="W185">
        <v>111.41</v>
      </c>
      <c r="X185" t="s">
        <v>24</v>
      </c>
      <c r="Y185" s="6">
        <v>0.3122923588039867</v>
      </c>
      <c r="Z185">
        <v>1</v>
      </c>
      <c r="AA185" t="s">
        <v>1130</v>
      </c>
      <c r="AB185" t="s">
        <v>265</v>
      </c>
      <c r="AC185">
        <v>30</v>
      </c>
    </row>
    <row r="186" spans="1:29" x14ac:dyDescent="0.25">
      <c r="A186" t="s">
        <v>460</v>
      </c>
      <c r="B186" t="s">
        <v>461</v>
      </c>
      <c r="C186" s="4">
        <v>45689</v>
      </c>
      <c r="D186">
        <v>28</v>
      </c>
      <c r="E186" t="s">
        <v>1089</v>
      </c>
      <c r="F186" t="s">
        <v>35</v>
      </c>
      <c r="H186" t="s">
        <v>20</v>
      </c>
      <c r="I186">
        <v>1</v>
      </c>
      <c r="J186" t="s">
        <v>1092</v>
      </c>
      <c r="K186" t="s">
        <v>21</v>
      </c>
      <c r="L186" s="26">
        <v>1</v>
      </c>
      <c r="M186" t="s">
        <v>37</v>
      </c>
      <c r="N186">
        <v>52</v>
      </c>
      <c r="O186" t="s">
        <v>1090</v>
      </c>
      <c r="P186" t="s">
        <v>46</v>
      </c>
      <c r="Q186" s="3">
        <v>4500</v>
      </c>
      <c r="R186">
        <v>12</v>
      </c>
      <c r="S186" s="3">
        <v>54000</v>
      </c>
      <c r="T186" s="3">
        <v>54000</v>
      </c>
      <c r="U186" t="s">
        <v>1100</v>
      </c>
      <c r="V186">
        <v>164.82</v>
      </c>
      <c r="W186">
        <v>164.82</v>
      </c>
      <c r="X186" t="s">
        <v>24</v>
      </c>
      <c r="Y186" s="6">
        <v>0.30092592592592593</v>
      </c>
      <c r="Z186">
        <v>1</v>
      </c>
      <c r="AA186" t="s">
        <v>1130</v>
      </c>
      <c r="AB186" t="s">
        <v>32</v>
      </c>
      <c r="AC186">
        <v>70</v>
      </c>
    </row>
    <row r="187" spans="1:29" x14ac:dyDescent="0.25">
      <c r="A187" t="s">
        <v>462</v>
      </c>
      <c r="B187" t="s">
        <v>463</v>
      </c>
      <c r="C187" s="4">
        <v>45689</v>
      </c>
      <c r="D187">
        <v>49</v>
      </c>
      <c r="E187" t="s">
        <v>1088</v>
      </c>
      <c r="F187" t="s">
        <v>146</v>
      </c>
      <c r="H187" t="s">
        <v>36</v>
      </c>
      <c r="I187">
        <v>1</v>
      </c>
      <c r="J187" t="s">
        <v>1092</v>
      </c>
      <c r="K187" t="s">
        <v>21</v>
      </c>
      <c r="L187" s="26">
        <v>4</v>
      </c>
      <c r="M187" t="s">
        <v>114</v>
      </c>
      <c r="N187">
        <v>5</v>
      </c>
      <c r="O187" t="s">
        <v>1096</v>
      </c>
      <c r="P187" t="s">
        <v>38</v>
      </c>
      <c r="Q187" s="3">
        <v>20000</v>
      </c>
      <c r="R187">
        <v>15</v>
      </c>
      <c r="S187" s="3">
        <v>300000</v>
      </c>
      <c r="T187" s="3">
        <v>300000</v>
      </c>
      <c r="U187" t="s">
        <v>1098</v>
      </c>
      <c r="V187">
        <v>9.02</v>
      </c>
      <c r="W187">
        <v>9.02</v>
      </c>
      <c r="X187" t="s">
        <v>39</v>
      </c>
      <c r="Y187" s="6">
        <v>0.27947598253275108</v>
      </c>
      <c r="Z187">
        <v>0</v>
      </c>
      <c r="AA187" t="s">
        <v>1131</v>
      </c>
      <c r="AB187" t="s">
        <v>1083</v>
      </c>
      <c r="AC187">
        <v>35</v>
      </c>
    </row>
    <row r="188" spans="1:29" x14ac:dyDescent="0.25">
      <c r="A188" t="s">
        <v>464</v>
      </c>
      <c r="B188" t="s">
        <v>465</v>
      </c>
      <c r="C188" s="4">
        <v>45658</v>
      </c>
      <c r="D188">
        <v>37</v>
      </c>
      <c r="E188" t="s">
        <v>1084</v>
      </c>
      <c r="F188" t="s">
        <v>19</v>
      </c>
      <c r="H188" t="s">
        <v>36</v>
      </c>
      <c r="I188">
        <v>1</v>
      </c>
      <c r="J188" t="s">
        <v>1092</v>
      </c>
      <c r="K188" t="s">
        <v>30</v>
      </c>
      <c r="L188" s="26">
        <v>4</v>
      </c>
      <c r="M188" t="s">
        <v>114</v>
      </c>
      <c r="N188">
        <v>32</v>
      </c>
      <c r="O188" t="s">
        <v>1086</v>
      </c>
      <c r="P188" t="s">
        <v>71</v>
      </c>
      <c r="Q188" s="3">
        <v>14500</v>
      </c>
      <c r="R188">
        <v>9</v>
      </c>
      <c r="S188" s="3">
        <v>130500</v>
      </c>
      <c r="T188" s="3">
        <v>130500</v>
      </c>
      <c r="U188" t="s">
        <v>1098</v>
      </c>
      <c r="V188">
        <v>181.71</v>
      </c>
      <c r="W188">
        <v>181.71</v>
      </c>
      <c r="X188" t="s">
        <v>39</v>
      </c>
      <c r="Y188" s="6">
        <v>0.27947598253275108</v>
      </c>
      <c r="Z188">
        <v>0</v>
      </c>
      <c r="AA188" t="s">
        <v>1131</v>
      </c>
      <c r="AB188" t="s">
        <v>1083</v>
      </c>
      <c r="AC188">
        <v>30</v>
      </c>
    </row>
    <row r="189" spans="1:29" x14ac:dyDescent="0.25">
      <c r="A189" t="s">
        <v>466</v>
      </c>
      <c r="B189" t="s">
        <v>467</v>
      </c>
      <c r="C189" s="4">
        <v>45689</v>
      </c>
      <c r="D189">
        <v>73</v>
      </c>
      <c r="E189" t="s">
        <v>1091</v>
      </c>
      <c r="F189" t="s">
        <v>54</v>
      </c>
      <c r="H189" t="s">
        <v>29</v>
      </c>
      <c r="I189">
        <v>3</v>
      </c>
      <c r="J189" t="s">
        <v>1085</v>
      </c>
      <c r="K189" t="s">
        <v>21</v>
      </c>
      <c r="L189" s="26">
        <v>3</v>
      </c>
      <c r="M189" t="s">
        <v>50</v>
      </c>
      <c r="N189">
        <v>40</v>
      </c>
      <c r="O189" t="s">
        <v>1090</v>
      </c>
      <c r="P189" t="s">
        <v>40</v>
      </c>
      <c r="Q189" s="3">
        <v>500</v>
      </c>
      <c r="R189">
        <v>14</v>
      </c>
      <c r="S189" s="3">
        <v>7000</v>
      </c>
      <c r="T189" s="3">
        <v>608000</v>
      </c>
      <c r="U189" t="s">
        <v>1097</v>
      </c>
      <c r="V189">
        <v>331.96000000000004</v>
      </c>
      <c r="W189">
        <v>76.91</v>
      </c>
      <c r="X189" t="s">
        <v>39</v>
      </c>
      <c r="Y189" s="6">
        <v>0.3122923588039867</v>
      </c>
      <c r="Z189">
        <v>0</v>
      </c>
      <c r="AA189" t="s">
        <v>1131</v>
      </c>
      <c r="AB189" t="s">
        <v>1083</v>
      </c>
      <c r="AC189">
        <v>45</v>
      </c>
    </row>
    <row r="190" spans="1:29" x14ac:dyDescent="0.25">
      <c r="A190" t="s">
        <v>468</v>
      </c>
      <c r="B190" t="s">
        <v>469</v>
      </c>
      <c r="C190" s="4">
        <v>45689</v>
      </c>
      <c r="D190">
        <v>64</v>
      </c>
      <c r="E190" t="s">
        <v>1094</v>
      </c>
      <c r="F190" t="s">
        <v>152</v>
      </c>
      <c r="H190" t="s">
        <v>36</v>
      </c>
      <c r="I190">
        <v>3</v>
      </c>
      <c r="J190" t="s">
        <v>1085</v>
      </c>
      <c r="K190" t="s">
        <v>30</v>
      </c>
      <c r="L190" s="26">
        <v>3</v>
      </c>
      <c r="M190" t="s">
        <v>50</v>
      </c>
      <c r="N190">
        <v>35</v>
      </c>
      <c r="O190" t="s">
        <v>1086</v>
      </c>
      <c r="P190" t="s">
        <v>65</v>
      </c>
      <c r="Q190" s="3">
        <v>30000</v>
      </c>
      <c r="R190">
        <v>20</v>
      </c>
      <c r="S190" s="3">
        <v>600000</v>
      </c>
      <c r="T190" s="3">
        <v>654900</v>
      </c>
      <c r="U190" t="s">
        <v>1097</v>
      </c>
      <c r="V190">
        <v>173.88000000000002</v>
      </c>
      <c r="W190">
        <v>5.7</v>
      </c>
      <c r="X190" t="s">
        <v>39</v>
      </c>
      <c r="Y190" s="6">
        <v>0.27947598253275108</v>
      </c>
      <c r="Z190">
        <v>0</v>
      </c>
      <c r="AA190" t="s">
        <v>1131</v>
      </c>
      <c r="AB190" t="s">
        <v>1083</v>
      </c>
      <c r="AC190">
        <v>45</v>
      </c>
    </row>
    <row r="191" spans="1:29" x14ac:dyDescent="0.25">
      <c r="A191" t="s">
        <v>470</v>
      </c>
      <c r="B191" t="s">
        <v>471</v>
      </c>
      <c r="C191" s="4">
        <v>45689</v>
      </c>
      <c r="D191">
        <v>61</v>
      </c>
      <c r="E191" t="s">
        <v>1094</v>
      </c>
      <c r="F191" t="s">
        <v>113</v>
      </c>
      <c r="H191" t="s">
        <v>41</v>
      </c>
      <c r="I191">
        <v>3</v>
      </c>
      <c r="J191" t="s">
        <v>1085</v>
      </c>
      <c r="K191" t="s">
        <v>21</v>
      </c>
      <c r="L191" s="26">
        <v>2</v>
      </c>
      <c r="M191" t="s">
        <v>22</v>
      </c>
      <c r="N191">
        <v>7</v>
      </c>
      <c r="O191" t="s">
        <v>1095</v>
      </c>
      <c r="P191" t="s">
        <v>65</v>
      </c>
      <c r="Q191" s="3">
        <v>30000</v>
      </c>
      <c r="R191">
        <v>6</v>
      </c>
      <c r="S191" s="3">
        <v>180000</v>
      </c>
      <c r="T191" s="3">
        <v>195600</v>
      </c>
      <c r="U191" t="s">
        <v>1098</v>
      </c>
      <c r="V191">
        <v>417.6</v>
      </c>
      <c r="W191">
        <v>187.07</v>
      </c>
      <c r="X191" t="s">
        <v>24</v>
      </c>
      <c r="Y191" s="6">
        <v>0.26754385964912281</v>
      </c>
      <c r="Z191">
        <v>1</v>
      </c>
      <c r="AA191" t="s">
        <v>1130</v>
      </c>
      <c r="AB191" t="s">
        <v>32</v>
      </c>
      <c r="AC191">
        <v>80</v>
      </c>
    </row>
    <row r="192" spans="1:29" x14ac:dyDescent="0.25">
      <c r="A192" t="s">
        <v>472</v>
      </c>
      <c r="B192" t="s">
        <v>473</v>
      </c>
      <c r="C192" s="4">
        <v>45717</v>
      </c>
      <c r="D192">
        <v>34</v>
      </c>
      <c r="E192" t="s">
        <v>1084</v>
      </c>
      <c r="F192" t="s">
        <v>121</v>
      </c>
      <c r="H192" t="s">
        <v>41</v>
      </c>
      <c r="I192">
        <v>1</v>
      </c>
      <c r="J192" t="s">
        <v>1092</v>
      </c>
      <c r="K192" t="s">
        <v>30</v>
      </c>
      <c r="L192" s="26">
        <v>2</v>
      </c>
      <c r="M192" t="s">
        <v>22</v>
      </c>
      <c r="N192">
        <v>35</v>
      </c>
      <c r="O192" t="s">
        <v>1086</v>
      </c>
      <c r="P192" t="s">
        <v>38</v>
      </c>
      <c r="Q192" s="3">
        <v>20000</v>
      </c>
      <c r="R192">
        <v>1</v>
      </c>
      <c r="S192" s="3">
        <v>20000</v>
      </c>
      <c r="T192" s="3">
        <v>20000</v>
      </c>
      <c r="U192" t="s">
        <v>1100</v>
      </c>
      <c r="V192">
        <v>120.53</v>
      </c>
      <c r="W192">
        <v>120.53</v>
      </c>
      <c r="X192" t="s">
        <v>39</v>
      </c>
      <c r="Y192" s="6">
        <v>0.26754385964912281</v>
      </c>
      <c r="Z192">
        <v>0</v>
      </c>
      <c r="AA192" t="s">
        <v>1131</v>
      </c>
      <c r="AB192" t="s">
        <v>1083</v>
      </c>
      <c r="AC192">
        <v>50</v>
      </c>
    </row>
    <row r="193" spans="1:29" x14ac:dyDescent="0.25">
      <c r="A193" t="s">
        <v>474</v>
      </c>
      <c r="B193" t="s">
        <v>475</v>
      </c>
      <c r="C193" s="4">
        <v>45689</v>
      </c>
      <c r="D193">
        <v>77</v>
      </c>
      <c r="E193" t="s">
        <v>1091</v>
      </c>
      <c r="F193" t="s">
        <v>452</v>
      </c>
      <c r="H193" t="s">
        <v>36</v>
      </c>
      <c r="I193">
        <v>1</v>
      </c>
      <c r="J193" t="s">
        <v>1092</v>
      </c>
      <c r="K193" t="s">
        <v>30</v>
      </c>
      <c r="L193" s="26">
        <v>2</v>
      </c>
      <c r="M193" t="s">
        <v>22</v>
      </c>
      <c r="N193">
        <v>59</v>
      </c>
      <c r="O193" t="s">
        <v>1090</v>
      </c>
      <c r="P193" t="s">
        <v>42</v>
      </c>
      <c r="Q193" s="3">
        <v>9000</v>
      </c>
      <c r="R193">
        <v>19</v>
      </c>
      <c r="S193" s="3">
        <v>171000</v>
      </c>
      <c r="T193" s="3">
        <v>171000</v>
      </c>
      <c r="U193" t="s">
        <v>1098</v>
      </c>
      <c r="V193">
        <v>4.87</v>
      </c>
      <c r="W193">
        <v>4.87</v>
      </c>
      <c r="X193" t="s">
        <v>39</v>
      </c>
      <c r="Y193" s="6">
        <v>0.27947598253275108</v>
      </c>
      <c r="Z193">
        <v>0</v>
      </c>
      <c r="AA193" t="s">
        <v>1131</v>
      </c>
      <c r="AB193" t="s">
        <v>1083</v>
      </c>
      <c r="AC193">
        <v>50</v>
      </c>
    </row>
    <row r="194" spans="1:29" x14ac:dyDescent="0.25">
      <c r="A194" t="s">
        <v>476</v>
      </c>
      <c r="B194" t="s">
        <v>477</v>
      </c>
      <c r="C194" s="4">
        <v>45717</v>
      </c>
      <c r="D194">
        <v>30</v>
      </c>
      <c r="E194" t="s">
        <v>1084</v>
      </c>
      <c r="F194" t="s">
        <v>75</v>
      </c>
      <c r="H194" t="s">
        <v>36</v>
      </c>
      <c r="I194">
        <v>2</v>
      </c>
      <c r="J194" t="s">
        <v>1085</v>
      </c>
      <c r="K194" t="s">
        <v>30</v>
      </c>
      <c r="L194" s="26">
        <v>4</v>
      </c>
      <c r="M194" t="s">
        <v>114</v>
      </c>
      <c r="N194">
        <v>5</v>
      </c>
      <c r="O194" t="s">
        <v>1096</v>
      </c>
      <c r="P194" t="s">
        <v>65</v>
      </c>
      <c r="Q194" s="3">
        <v>30000</v>
      </c>
      <c r="R194">
        <v>14</v>
      </c>
      <c r="S194" s="3">
        <v>420000</v>
      </c>
      <c r="T194" s="3">
        <v>630000</v>
      </c>
      <c r="U194" t="s">
        <v>1097</v>
      </c>
      <c r="V194">
        <v>325.19</v>
      </c>
      <c r="W194">
        <v>195.18</v>
      </c>
      <c r="X194" t="s">
        <v>39</v>
      </c>
      <c r="Y194" s="6">
        <v>0.27947598253275108</v>
      </c>
      <c r="Z194">
        <v>0</v>
      </c>
      <c r="AA194" t="s">
        <v>1131</v>
      </c>
      <c r="AB194" t="s">
        <v>1083</v>
      </c>
      <c r="AC194">
        <v>45</v>
      </c>
    </row>
    <row r="195" spans="1:29" x14ac:dyDescent="0.25">
      <c r="A195" t="s">
        <v>478</v>
      </c>
      <c r="B195" t="s">
        <v>479</v>
      </c>
      <c r="C195" s="4">
        <v>45717</v>
      </c>
      <c r="D195">
        <v>44</v>
      </c>
      <c r="E195" t="s">
        <v>1088</v>
      </c>
      <c r="F195" t="s">
        <v>131</v>
      </c>
      <c r="H195" t="s">
        <v>29</v>
      </c>
      <c r="I195">
        <v>3</v>
      </c>
      <c r="J195" t="s">
        <v>1085</v>
      </c>
      <c r="K195" t="s">
        <v>30</v>
      </c>
      <c r="L195" s="26">
        <v>2</v>
      </c>
      <c r="M195" t="s">
        <v>22</v>
      </c>
      <c r="N195">
        <v>20</v>
      </c>
      <c r="O195" t="s">
        <v>1093</v>
      </c>
      <c r="P195" t="s">
        <v>164</v>
      </c>
      <c r="Q195" s="3">
        <v>600</v>
      </c>
      <c r="R195">
        <v>20</v>
      </c>
      <c r="S195" s="3">
        <v>12000</v>
      </c>
      <c r="T195" s="3">
        <v>113500</v>
      </c>
      <c r="U195" t="s">
        <v>1098</v>
      </c>
      <c r="V195">
        <v>277.35000000000002</v>
      </c>
      <c r="W195">
        <v>120.68</v>
      </c>
      <c r="X195" t="s">
        <v>24</v>
      </c>
      <c r="Y195" s="6">
        <v>0.3122923588039867</v>
      </c>
      <c r="Z195">
        <v>1</v>
      </c>
      <c r="AA195" t="s">
        <v>1130</v>
      </c>
      <c r="AB195" t="s">
        <v>76</v>
      </c>
      <c r="AC195">
        <v>70</v>
      </c>
    </row>
    <row r="196" spans="1:29" x14ac:dyDescent="0.25">
      <c r="A196" t="s">
        <v>480</v>
      </c>
      <c r="B196" t="s">
        <v>481</v>
      </c>
      <c r="C196" s="4">
        <v>45658</v>
      </c>
      <c r="D196">
        <v>60</v>
      </c>
      <c r="E196" t="s">
        <v>1094</v>
      </c>
      <c r="F196" t="s">
        <v>258</v>
      </c>
      <c r="H196" t="s">
        <v>20</v>
      </c>
      <c r="I196">
        <v>2</v>
      </c>
      <c r="J196" t="s">
        <v>1085</v>
      </c>
      <c r="K196" t="s">
        <v>21</v>
      </c>
      <c r="L196" s="26">
        <v>3</v>
      </c>
      <c r="M196" t="s">
        <v>50</v>
      </c>
      <c r="N196">
        <v>41</v>
      </c>
      <c r="O196" t="s">
        <v>1090</v>
      </c>
      <c r="P196" t="s">
        <v>58</v>
      </c>
      <c r="Q196" s="3">
        <v>16000</v>
      </c>
      <c r="R196">
        <v>4</v>
      </c>
      <c r="S196" s="3">
        <v>64000</v>
      </c>
      <c r="T196" s="3">
        <v>199000</v>
      </c>
      <c r="U196" t="s">
        <v>1098</v>
      </c>
      <c r="V196">
        <v>80.53</v>
      </c>
      <c r="W196">
        <v>70.42</v>
      </c>
      <c r="X196" t="s">
        <v>39</v>
      </c>
      <c r="Y196" s="6">
        <v>0.30092592592592593</v>
      </c>
      <c r="Z196">
        <v>0</v>
      </c>
      <c r="AA196" t="s">
        <v>1131</v>
      </c>
      <c r="AB196" t="s">
        <v>1083</v>
      </c>
      <c r="AC196">
        <v>30</v>
      </c>
    </row>
    <row r="197" spans="1:29" x14ac:dyDescent="0.25">
      <c r="A197" t="s">
        <v>482</v>
      </c>
      <c r="B197" t="s">
        <v>483</v>
      </c>
      <c r="C197" s="4">
        <v>45689</v>
      </c>
      <c r="D197">
        <v>37</v>
      </c>
      <c r="E197" t="s">
        <v>1084</v>
      </c>
      <c r="F197" t="s">
        <v>110</v>
      </c>
      <c r="H197" t="s">
        <v>29</v>
      </c>
      <c r="I197">
        <v>1</v>
      </c>
      <c r="J197" t="s">
        <v>1092</v>
      </c>
      <c r="K197" t="s">
        <v>30</v>
      </c>
      <c r="L197" s="26">
        <v>3</v>
      </c>
      <c r="M197" t="s">
        <v>50</v>
      </c>
      <c r="N197">
        <v>57</v>
      </c>
      <c r="O197" t="s">
        <v>1090</v>
      </c>
      <c r="P197" t="s">
        <v>72</v>
      </c>
      <c r="Q197" s="3">
        <v>350</v>
      </c>
      <c r="R197">
        <v>3</v>
      </c>
      <c r="S197" s="3">
        <v>1050</v>
      </c>
      <c r="T197" s="3">
        <v>1050</v>
      </c>
      <c r="U197" t="s">
        <v>1100</v>
      </c>
      <c r="V197">
        <v>32.950000000000003</v>
      </c>
      <c r="W197">
        <v>32.950000000000003</v>
      </c>
      <c r="X197" t="s">
        <v>39</v>
      </c>
      <c r="Y197" s="6">
        <v>0.3122923588039867</v>
      </c>
      <c r="Z197">
        <v>0</v>
      </c>
      <c r="AA197" t="s">
        <v>1131</v>
      </c>
      <c r="AB197" t="s">
        <v>1083</v>
      </c>
      <c r="AC197">
        <v>30</v>
      </c>
    </row>
    <row r="198" spans="1:29" x14ac:dyDescent="0.25">
      <c r="A198" t="s">
        <v>484</v>
      </c>
      <c r="B198" t="s">
        <v>485</v>
      </c>
      <c r="C198" s="4">
        <v>45658</v>
      </c>
      <c r="D198">
        <v>53</v>
      </c>
      <c r="E198" t="s">
        <v>1088</v>
      </c>
      <c r="F198" t="s">
        <v>118</v>
      </c>
      <c r="H198" t="s">
        <v>20</v>
      </c>
      <c r="I198">
        <v>2</v>
      </c>
      <c r="J198" t="s">
        <v>1085</v>
      </c>
      <c r="K198" t="s">
        <v>30</v>
      </c>
      <c r="L198" s="26">
        <v>1</v>
      </c>
      <c r="M198" t="s">
        <v>37</v>
      </c>
      <c r="N198">
        <v>17</v>
      </c>
      <c r="O198" t="s">
        <v>1093</v>
      </c>
      <c r="P198" t="s">
        <v>58</v>
      </c>
      <c r="Q198" s="3">
        <v>16000</v>
      </c>
      <c r="R198">
        <v>3</v>
      </c>
      <c r="S198" s="3">
        <v>48000</v>
      </c>
      <c r="T198" s="3">
        <v>548000</v>
      </c>
      <c r="U198" t="s">
        <v>1097</v>
      </c>
      <c r="V198">
        <v>228.65</v>
      </c>
      <c r="W198">
        <v>109.64</v>
      </c>
      <c r="X198" t="s">
        <v>39</v>
      </c>
      <c r="Y198" s="6">
        <v>0.30092592592592593</v>
      </c>
      <c r="Z198">
        <v>0</v>
      </c>
      <c r="AA198" t="s">
        <v>1131</v>
      </c>
      <c r="AB198" t="s">
        <v>1083</v>
      </c>
      <c r="AC198">
        <v>75</v>
      </c>
    </row>
    <row r="199" spans="1:29" x14ac:dyDescent="0.25">
      <c r="A199" t="s">
        <v>486</v>
      </c>
      <c r="B199" t="s">
        <v>487</v>
      </c>
      <c r="C199" s="4">
        <v>45689</v>
      </c>
      <c r="D199">
        <v>19</v>
      </c>
      <c r="E199" t="s">
        <v>1099</v>
      </c>
      <c r="F199" t="s">
        <v>19</v>
      </c>
      <c r="H199" t="s">
        <v>20</v>
      </c>
      <c r="I199">
        <v>1</v>
      </c>
      <c r="J199" t="s">
        <v>1092</v>
      </c>
      <c r="K199" t="s">
        <v>21</v>
      </c>
      <c r="L199" s="26">
        <v>2</v>
      </c>
      <c r="M199" t="s">
        <v>22</v>
      </c>
      <c r="N199">
        <v>39</v>
      </c>
      <c r="O199" t="s">
        <v>1090</v>
      </c>
      <c r="P199" t="s">
        <v>46</v>
      </c>
      <c r="Q199" s="3">
        <v>4500</v>
      </c>
      <c r="R199">
        <v>18</v>
      </c>
      <c r="S199" s="3">
        <v>81000</v>
      </c>
      <c r="T199" s="3">
        <v>81000</v>
      </c>
      <c r="U199" t="s">
        <v>1100</v>
      </c>
      <c r="V199">
        <v>139.59</v>
      </c>
      <c r="W199">
        <v>139.59</v>
      </c>
      <c r="X199" t="s">
        <v>24</v>
      </c>
      <c r="Y199" s="6">
        <v>0.30092592592592593</v>
      </c>
      <c r="Z199">
        <v>1</v>
      </c>
      <c r="AA199" t="s">
        <v>1130</v>
      </c>
      <c r="AB199" t="s">
        <v>96</v>
      </c>
      <c r="AC199">
        <v>50</v>
      </c>
    </row>
    <row r="200" spans="1:29" x14ac:dyDescent="0.25">
      <c r="A200" t="s">
        <v>488</v>
      </c>
      <c r="B200" t="s">
        <v>489</v>
      </c>
      <c r="C200" s="4">
        <v>45658</v>
      </c>
      <c r="D200">
        <v>52</v>
      </c>
      <c r="E200" t="s">
        <v>1088</v>
      </c>
      <c r="F200" t="s">
        <v>149</v>
      </c>
      <c r="H200" t="s">
        <v>20</v>
      </c>
      <c r="I200">
        <v>2</v>
      </c>
      <c r="J200" t="s">
        <v>1085</v>
      </c>
      <c r="K200" t="s">
        <v>21</v>
      </c>
      <c r="L200" s="26">
        <v>4</v>
      </c>
      <c r="M200" t="s">
        <v>114</v>
      </c>
      <c r="N200">
        <v>7</v>
      </c>
      <c r="O200" t="s">
        <v>1095</v>
      </c>
      <c r="P200" t="s">
        <v>51</v>
      </c>
      <c r="Q200" s="3">
        <v>9000</v>
      </c>
      <c r="R200">
        <v>3</v>
      </c>
      <c r="S200" s="3">
        <v>27000</v>
      </c>
      <c r="T200" s="3">
        <v>627000</v>
      </c>
      <c r="U200" t="s">
        <v>1097</v>
      </c>
      <c r="V200">
        <v>166.13</v>
      </c>
      <c r="W200">
        <v>1.26</v>
      </c>
      <c r="X200" t="s">
        <v>39</v>
      </c>
      <c r="Y200" s="6">
        <v>0.30092592592592593</v>
      </c>
      <c r="Z200">
        <v>0</v>
      </c>
      <c r="AA200" t="s">
        <v>1131</v>
      </c>
      <c r="AB200" t="s">
        <v>1083</v>
      </c>
      <c r="AC200">
        <v>45</v>
      </c>
    </row>
    <row r="201" spans="1:29" x14ac:dyDescent="0.25">
      <c r="A201" t="s">
        <v>490</v>
      </c>
      <c r="B201" t="s">
        <v>491</v>
      </c>
      <c r="C201" s="4">
        <v>45689</v>
      </c>
      <c r="D201">
        <v>41</v>
      </c>
      <c r="E201" t="s">
        <v>1088</v>
      </c>
      <c r="F201" t="s">
        <v>95</v>
      </c>
      <c r="H201" t="s">
        <v>41</v>
      </c>
      <c r="I201">
        <v>2</v>
      </c>
      <c r="J201" t="s">
        <v>1085</v>
      </c>
      <c r="K201" t="s">
        <v>21</v>
      </c>
      <c r="L201" s="26">
        <v>3</v>
      </c>
      <c r="M201" t="s">
        <v>50</v>
      </c>
      <c r="N201">
        <v>14</v>
      </c>
      <c r="O201" t="s">
        <v>1093</v>
      </c>
      <c r="P201" t="s">
        <v>71</v>
      </c>
      <c r="Q201" s="3">
        <v>14500</v>
      </c>
      <c r="R201">
        <v>9</v>
      </c>
      <c r="S201" s="3">
        <v>130500</v>
      </c>
      <c r="T201" s="3">
        <v>338500</v>
      </c>
      <c r="U201" t="s">
        <v>1098</v>
      </c>
      <c r="V201">
        <v>223</v>
      </c>
      <c r="W201">
        <v>94.45</v>
      </c>
      <c r="X201" t="s">
        <v>39</v>
      </c>
      <c r="Y201" s="6">
        <v>0.26754385964912281</v>
      </c>
      <c r="Z201">
        <v>0</v>
      </c>
      <c r="AA201" t="s">
        <v>1131</v>
      </c>
      <c r="AB201" t="s">
        <v>1083</v>
      </c>
      <c r="AC201">
        <v>45</v>
      </c>
    </row>
    <row r="202" spans="1:29" x14ac:dyDescent="0.25">
      <c r="A202" t="s">
        <v>492</v>
      </c>
      <c r="B202" t="s">
        <v>493</v>
      </c>
      <c r="C202" s="4">
        <v>45689</v>
      </c>
      <c r="D202">
        <v>63</v>
      </c>
      <c r="E202" t="s">
        <v>1094</v>
      </c>
      <c r="F202" t="s">
        <v>61</v>
      </c>
      <c r="H202" t="s">
        <v>20</v>
      </c>
      <c r="I202">
        <v>2</v>
      </c>
      <c r="J202" t="s">
        <v>1085</v>
      </c>
      <c r="K202" t="s">
        <v>30</v>
      </c>
      <c r="L202" s="26">
        <v>1</v>
      </c>
      <c r="M202" t="s">
        <v>37</v>
      </c>
      <c r="N202">
        <v>12</v>
      </c>
      <c r="O202" t="s">
        <v>1095</v>
      </c>
      <c r="P202" t="s">
        <v>58</v>
      </c>
      <c r="Q202" s="3">
        <v>16000</v>
      </c>
      <c r="R202">
        <v>4</v>
      </c>
      <c r="S202" s="3">
        <v>64000</v>
      </c>
      <c r="T202" s="3">
        <v>82000</v>
      </c>
      <c r="U202" t="s">
        <v>1100</v>
      </c>
      <c r="V202">
        <v>164.44</v>
      </c>
      <c r="W202">
        <v>30.65</v>
      </c>
      <c r="X202" t="s">
        <v>24</v>
      </c>
      <c r="Y202" s="6">
        <v>0.30092592592592593</v>
      </c>
      <c r="Z202">
        <v>1</v>
      </c>
      <c r="AA202" t="s">
        <v>1130</v>
      </c>
      <c r="AB202" t="s">
        <v>167</v>
      </c>
      <c r="AC202">
        <v>85</v>
      </c>
    </row>
    <row r="203" spans="1:29" x14ac:dyDescent="0.25">
      <c r="A203" t="s">
        <v>494</v>
      </c>
      <c r="B203" t="s">
        <v>495</v>
      </c>
      <c r="C203" s="4">
        <v>45689</v>
      </c>
      <c r="D203">
        <v>45</v>
      </c>
      <c r="E203" t="s">
        <v>1088</v>
      </c>
      <c r="F203" t="s">
        <v>49</v>
      </c>
      <c r="H203" t="s">
        <v>20</v>
      </c>
      <c r="I203">
        <v>2</v>
      </c>
      <c r="J203" t="s">
        <v>1085</v>
      </c>
      <c r="K203" t="s">
        <v>30</v>
      </c>
      <c r="L203" s="26">
        <v>5</v>
      </c>
      <c r="M203" t="s">
        <v>55</v>
      </c>
      <c r="N203">
        <v>53</v>
      </c>
      <c r="O203" t="s">
        <v>1090</v>
      </c>
      <c r="P203" t="s">
        <v>51</v>
      </c>
      <c r="Q203" s="3">
        <v>9000</v>
      </c>
      <c r="R203">
        <v>2</v>
      </c>
      <c r="S203" s="3">
        <v>18000</v>
      </c>
      <c r="T203" s="3">
        <v>128500</v>
      </c>
      <c r="U203" t="s">
        <v>1098</v>
      </c>
      <c r="V203">
        <v>130.70999999999998</v>
      </c>
      <c r="W203">
        <v>16.25</v>
      </c>
      <c r="X203" t="s">
        <v>39</v>
      </c>
      <c r="Y203" s="6">
        <v>0.30092592592592593</v>
      </c>
      <c r="Z203">
        <v>0</v>
      </c>
      <c r="AA203" t="s">
        <v>1131</v>
      </c>
      <c r="AB203" t="s">
        <v>1083</v>
      </c>
      <c r="AC203">
        <v>15</v>
      </c>
    </row>
    <row r="204" spans="1:29" x14ac:dyDescent="0.25">
      <c r="A204" t="s">
        <v>496</v>
      </c>
      <c r="B204" t="s">
        <v>497</v>
      </c>
      <c r="C204" s="4">
        <v>45689</v>
      </c>
      <c r="D204">
        <v>31</v>
      </c>
      <c r="E204" t="s">
        <v>1084</v>
      </c>
      <c r="F204" t="s">
        <v>198</v>
      </c>
      <c r="H204" t="s">
        <v>29</v>
      </c>
      <c r="I204">
        <v>1</v>
      </c>
      <c r="J204" t="s">
        <v>1092</v>
      </c>
      <c r="K204" t="s">
        <v>21</v>
      </c>
      <c r="L204" s="26">
        <v>2</v>
      </c>
      <c r="M204" t="s">
        <v>22</v>
      </c>
      <c r="N204">
        <v>11</v>
      </c>
      <c r="O204" t="s">
        <v>1095</v>
      </c>
      <c r="P204" t="s">
        <v>72</v>
      </c>
      <c r="Q204" s="3">
        <v>350</v>
      </c>
      <c r="R204">
        <v>5</v>
      </c>
      <c r="S204" s="3">
        <v>1750</v>
      </c>
      <c r="T204" s="3">
        <v>1750</v>
      </c>
      <c r="U204" t="s">
        <v>1100</v>
      </c>
      <c r="V204">
        <v>199.46</v>
      </c>
      <c r="W204">
        <v>199.46</v>
      </c>
      <c r="X204" t="s">
        <v>24</v>
      </c>
      <c r="Y204" s="6">
        <v>0.3122923588039867</v>
      </c>
      <c r="Z204">
        <v>1</v>
      </c>
      <c r="AA204" t="s">
        <v>1130</v>
      </c>
      <c r="AB204" t="s">
        <v>167</v>
      </c>
      <c r="AC204">
        <v>75</v>
      </c>
    </row>
    <row r="205" spans="1:29" x14ac:dyDescent="0.25">
      <c r="A205" t="s">
        <v>498</v>
      </c>
      <c r="B205" t="s">
        <v>499</v>
      </c>
      <c r="C205" s="4">
        <v>45689</v>
      </c>
      <c r="D205">
        <v>56</v>
      </c>
      <c r="E205" t="s">
        <v>1094</v>
      </c>
      <c r="F205" t="s">
        <v>146</v>
      </c>
      <c r="H205" t="s">
        <v>29</v>
      </c>
      <c r="I205">
        <v>2</v>
      </c>
      <c r="J205" t="s">
        <v>1085</v>
      </c>
      <c r="K205" t="s">
        <v>21</v>
      </c>
      <c r="L205" s="26">
        <v>5</v>
      </c>
      <c r="M205" t="s">
        <v>55</v>
      </c>
      <c r="N205">
        <v>25</v>
      </c>
      <c r="O205" t="s">
        <v>1086</v>
      </c>
      <c r="P205" t="s">
        <v>193</v>
      </c>
      <c r="Q205" s="3">
        <v>6500</v>
      </c>
      <c r="R205">
        <v>4</v>
      </c>
      <c r="S205" s="3">
        <v>26000</v>
      </c>
      <c r="T205" s="3">
        <v>301500</v>
      </c>
      <c r="U205" t="s">
        <v>1098</v>
      </c>
      <c r="V205">
        <v>186.79999999999998</v>
      </c>
      <c r="W205">
        <v>156.44999999999999</v>
      </c>
      <c r="X205" t="s">
        <v>39</v>
      </c>
      <c r="Y205" s="6">
        <v>0.3122923588039867</v>
      </c>
      <c r="Z205">
        <v>0</v>
      </c>
      <c r="AA205" t="s">
        <v>1131</v>
      </c>
      <c r="AB205" t="s">
        <v>1083</v>
      </c>
      <c r="AC205">
        <v>25</v>
      </c>
    </row>
    <row r="206" spans="1:29" x14ac:dyDescent="0.25">
      <c r="A206" t="s">
        <v>500</v>
      </c>
      <c r="B206" t="s">
        <v>501</v>
      </c>
      <c r="C206" s="4">
        <v>45717</v>
      </c>
      <c r="D206">
        <v>29</v>
      </c>
      <c r="E206" t="s">
        <v>1089</v>
      </c>
      <c r="F206" t="s">
        <v>95</v>
      </c>
      <c r="H206" t="s">
        <v>29</v>
      </c>
      <c r="I206">
        <v>2</v>
      </c>
      <c r="J206" t="s">
        <v>1085</v>
      </c>
      <c r="K206" t="s">
        <v>30</v>
      </c>
      <c r="L206" s="26">
        <v>4</v>
      </c>
      <c r="M206" t="s">
        <v>114</v>
      </c>
      <c r="N206">
        <v>56</v>
      </c>
      <c r="O206" t="s">
        <v>1090</v>
      </c>
      <c r="P206" t="s">
        <v>164</v>
      </c>
      <c r="Q206" s="3">
        <v>600</v>
      </c>
      <c r="R206">
        <v>5</v>
      </c>
      <c r="S206" s="3">
        <v>3000</v>
      </c>
      <c r="T206" s="3">
        <v>315000</v>
      </c>
      <c r="U206" t="s">
        <v>1098</v>
      </c>
      <c r="V206">
        <v>177.38</v>
      </c>
      <c r="W206">
        <v>55.45</v>
      </c>
      <c r="X206" t="s">
        <v>24</v>
      </c>
      <c r="Y206" s="6">
        <v>0.3122923588039867</v>
      </c>
      <c r="Z206">
        <v>1</v>
      </c>
      <c r="AA206" t="s">
        <v>1130</v>
      </c>
      <c r="AB206" t="s">
        <v>284</v>
      </c>
      <c r="AC206">
        <v>30</v>
      </c>
    </row>
    <row r="207" spans="1:29" x14ac:dyDescent="0.25">
      <c r="A207" t="s">
        <v>502</v>
      </c>
      <c r="B207" t="s">
        <v>503</v>
      </c>
      <c r="C207" s="4">
        <v>45689</v>
      </c>
      <c r="D207">
        <v>66</v>
      </c>
      <c r="E207" t="s">
        <v>1091</v>
      </c>
      <c r="F207" t="s">
        <v>157</v>
      </c>
      <c r="H207" t="s">
        <v>36</v>
      </c>
      <c r="I207">
        <v>1</v>
      </c>
      <c r="J207" t="s">
        <v>1092</v>
      </c>
      <c r="K207" t="s">
        <v>21</v>
      </c>
      <c r="L207" s="26">
        <v>3</v>
      </c>
      <c r="M207" t="s">
        <v>50</v>
      </c>
      <c r="N207">
        <v>4</v>
      </c>
      <c r="O207" t="s">
        <v>1096</v>
      </c>
      <c r="P207" t="s">
        <v>62</v>
      </c>
      <c r="Q207" s="3">
        <v>24000</v>
      </c>
      <c r="R207">
        <v>16</v>
      </c>
      <c r="S207" s="3">
        <v>384000</v>
      </c>
      <c r="T207" s="3">
        <v>384000</v>
      </c>
      <c r="U207" t="s">
        <v>1098</v>
      </c>
      <c r="V207">
        <v>62.53</v>
      </c>
      <c r="W207">
        <v>62.53</v>
      </c>
      <c r="X207" t="s">
        <v>39</v>
      </c>
      <c r="Y207" s="6">
        <v>0.27947598253275108</v>
      </c>
      <c r="Z207">
        <v>0</v>
      </c>
      <c r="AA207" t="s">
        <v>1131</v>
      </c>
      <c r="AB207" t="s">
        <v>1083</v>
      </c>
      <c r="AC207">
        <v>45</v>
      </c>
    </row>
    <row r="208" spans="1:29" x14ac:dyDescent="0.25">
      <c r="A208" t="s">
        <v>504</v>
      </c>
      <c r="B208" t="s">
        <v>505</v>
      </c>
      <c r="C208" s="4">
        <v>45689</v>
      </c>
      <c r="D208">
        <v>45</v>
      </c>
      <c r="E208" t="s">
        <v>1088</v>
      </c>
      <c r="F208" t="s">
        <v>140</v>
      </c>
      <c r="H208" t="s">
        <v>41</v>
      </c>
      <c r="I208">
        <v>3</v>
      </c>
      <c r="J208" t="s">
        <v>1085</v>
      </c>
      <c r="K208" t="s">
        <v>30</v>
      </c>
      <c r="L208" s="26">
        <v>3</v>
      </c>
      <c r="M208" t="s">
        <v>50</v>
      </c>
      <c r="N208">
        <v>48</v>
      </c>
      <c r="O208" t="s">
        <v>1090</v>
      </c>
      <c r="P208" t="s">
        <v>38</v>
      </c>
      <c r="Q208" s="3">
        <v>20000</v>
      </c>
      <c r="R208">
        <v>14</v>
      </c>
      <c r="S208" s="3">
        <v>280000</v>
      </c>
      <c r="T208" s="3">
        <v>442000</v>
      </c>
      <c r="U208" t="s">
        <v>1098</v>
      </c>
      <c r="V208">
        <v>438.05</v>
      </c>
      <c r="W208">
        <v>182.73</v>
      </c>
      <c r="X208" t="s">
        <v>24</v>
      </c>
      <c r="Y208" s="6">
        <v>0.26754385964912281</v>
      </c>
      <c r="Z208">
        <v>1</v>
      </c>
      <c r="AA208" t="s">
        <v>1130</v>
      </c>
      <c r="AB208" t="s">
        <v>167</v>
      </c>
      <c r="AC208">
        <v>45</v>
      </c>
    </row>
    <row r="209" spans="1:29" x14ac:dyDescent="0.25">
      <c r="A209" t="s">
        <v>506</v>
      </c>
      <c r="B209" t="s">
        <v>507</v>
      </c>
      <c r="C209" s="4">
        <v>45658</v>
      </c>
      <c r="D209">
        <v>55</v>
      </c>
      <c r="E209" t="s">
        <v>1094</v>
      </c>
      <c r="F209" t="s">
        <v>189</v>
      </c>
      <c r="H209" t="s">
        <v>41</v>
      </c>
      <c r="I209">
        <v>1</v>
      </c>
      <c r="J209" t="s">
        <v>1092</v>
      </c>
      <c r="K209" t="s">
        <v>30</v>
      </c>
      <c r="L209" s="26">
        <v>2</v>
      </c>
      <c r="M209" t="s">
        <v>22</v>
      </c>
      <c r="N209">
        <v>9</v>
      </c>
      <c r="O209" t="s">
        <v>1095</v>
      </c>
      <c r="P209" t="s">
        <v>38</v>
      </c>
      <c r="Q209" s="3">
        <v>20000</v>
      </c>
      <c r="R209">
        <v>2</v>
      </c>
      <c r="S209" s="3">
        <v>40000</v>
      </c>
      <c r="T209" s="3">
        <v>40000</v>
      </c>
      <c r="U209" t="s">
        <v>1100</v>
      </c>
      <c r="V209">
        <v>7.1</v>
      </c>
      <c r="W209">
        <v>7.1</v>
      </c>
      <c r="X209" t="s">
        <v>24</v>
      </c>
      <c r="Y209" s="6">
        <v>0.26754385964912281</v>
      </c>
      <c r="Z209">
        <v>1</v>
      </c>
      <c r="AA209" t="s">
        <v>1130</v>
      </c>
      <c r="AB209" t="s">
        <v>32</v>
      </c>
      <c r="AC209">
        <v>65</v>
      </c>
    </row>
    <row r="210" spans="1:29" x14ac:dyDescent="0.25">
      <c r="A210" t="s">
        <v>508</v>
      </c>
      <c r="B210" t="s">
        <v>509</v>
      </c>
      <c r="C210" s="4">
        <v>45689</v>
      </c>
      <c r="D210">
        <v>41</v>
      </c>
      <c r="E210" t="s">
        <v>1088</v>
      </c>
      <c r="F210" t="s">
        <v>192</v>
      </c>
      <c r="H210" t="s">
        <v>41</v>
      </c>
      <c r="I210">
        <v>1</v>
      </c>
      <c r="J210" t="s">
        <v>1092</v>
      </c>
      <c r="K210" t="s">
        <v>30</v>
      </c>
      <c r="L210" s="26">
        <v>5</v>
      </c>
      <c r="M210" t="s">
        <v>55</v>
      </c>
      <c r="N210">
        <v>53</v>
      </c>
      <c r="O210" t="s">
        <v>1090</v>
      </c>
      <c r="P210" t="s">
        <v>38</v>
      </c>
      <c r="Q210" s="3">
        <v>20000</v>
      </c>
      <c r="R210">
        <v>20</v>
      </c>
      <c r="S210" s="3">
        <v>400000</v>
      </c>
      <c r="T210" s="3">
        <v>400000</v>
      </c>
      <c r="U210" t="s">
        <v>1098</v>
      </c>
      <c r="V210">
        <v>74.81</v>
      </c>
      <c r="W210">
        <v>74.81</v>
      </c>
      <c r="X210" t="s">
        <v>39</v>
      </c>
      <c r="Y210" s="6">
        <v>0.26754385964912281</v>
      </c>
      <c r="Z210">
        <v>0</v>
      </c>
      <c r="AA210" t="s">
        <v>1131</v>
      </c>
      <c r="AB210" t="s">
        <v>1083</v>
      </c>
      <c r="AC210">
        <v>15</v>
      </c>
    </row>
    <row r="211" spans="1:29" x14ac:dyDescent="0.25">
      <c r="A211" t="s">
        <v>510</v>
      </c>
      <c r="B211" t="s">
        <v>511</v>
      </c>
      <c r="C211" s="4">
        <v>45689</v>
      </c>
      <c r="D211">
        <v>38</v>
      </c>
      <c r="E211" t="s">
        <v>1084</v>
      </c>
      <c r="F211" t="s">
        <v>213</v>
      </c>
      <c r="H211" t="s">
        <v>41</v>
      </c>
      <c r="I211">
        <v>3</v>
      </c>
      <c r="J211" t="s">
        <v>1085</v>
      </c>
      <c r="K211" t="s">
        <v>30</v>
      </c>
      <c r="L211" s="26">
        <v>3</v>
      </c>
      <c r="M211" t="s">
        <v>50</v>
      </c>
      <c r="N211">
        <v>23</v>
      </c>
      <c r="O211" t="s">
        <v>1093</v>
      </c>
      <c r="P211" t="s">
        <v>71</v>
      </c>
      <c r="Q211" s="3">
        <v>14500</v>
      </c>
      <c r="R211">
        <v>19</v>
      </c>
      <c r="S211" s="3">
        <v>275500</v>
      </c>
      <c r="T211" s="3">
        <v>316400</v>
      </c>
      <c r="U211" t="s">
        <v>1098</v>
      </c>
      <c r="V211">
        <v>236.08</v>
      </c>
      <c r="W211">
        <v>10.41</v>
      </c>
      <c r="X211" t="s">
        <v>39</v>
      </c>
      <c r="Y211" s="6">
        <v>0.26754385964912281</v>
      </c>
      <c r="Z211">
        <v>0</v>
      </c>
      <c r="AA211" t="s">
        <v>1131</v>
      </c>
      <c r="AB211" t="s">
        <v>1083</v>
      </c>
      <c r="AC211">
        <v>50</v>
      </c>
    </row>
    <row r="212" spans="1:29" x14ac:dyDescent="0.25">
      <c r="A212" t="s">
        <v>512</v>
      </c>
      <c r="B212" t="s">
        <v>513</v>
      </c>
      <c r="C212" s="4">
        <v>45689</v>
      </c>
      <c r="D212">
        <v>18</v>
      </c>
      <c r="E212" t="s">
        <v>1099</v>
      </c>
      <c r="F212" t="s">
        <v>452</v>
      </c>
      <c r="H212" t="s">
        <v>20</v>
      </c>
      <c r="I212">
        <v>1</v>
      </c>
      <c r="J212" t="s">
        <v>1092</v>
      </c>
      <c r="K212" t="s">
        <v>30</v>
      </c>
      <c r="L212" s="26">
        <v>2</v>
      </c>
      <c r="M212" t="s">
        <v>22</v>
      </c>
      <c r="N212">
        <v>59</v>
      </c>
      <c r="O212" t="s">
        <v>1090</v>
      </c>
      <c r="P212" t="s">
        <v>46</v>
      </c>
      <c r="Q212" s="3">
        <v>4500</v>
      </c>
      <c r="R212">
        <v>10</v>
      </c>
      <c r="S212" s="3">
        <v>45000</v>
      </c>
      <c r="T212" s="3">
        <v>45000</v>
      </c>
      <c r="U212" t="s">
        <v>1100</v>
      </c>
      <c r="V212">
        <v>121.86</v>
      </c>
      <c r="W212">
        <v>121.86</v>
      </c>
      <c r="X212" t="s">
        <v>39</v>
      </c>
      <c r="Y212" s="6">
        <v>0.30092592592592593</v>
      </c>
      <c r="Z212">
        <v>0</v>
      </c>
      <c r="AA212" t="s">
        <v>1131</v>
      </c>
      <c r="AB212" t="s">
        <v>1083</v>
      </c>
      <c r="AC212">
        <v>50</v>
      </c>
    </row>
    <row r="213" spans="1:29" x14ac:dyDescent="0.25">
      <c r="A213" t="s">
        <v>514</v>
      </c>
      <c r="B213" t="s">
        <v>515</v>
      </c>
      <c r="C213" s="4">
        <v>45717</v>
      </c>
      <c r="D213">
        <v>70</v>
      </c>
      <c r="E213" t="s">
        <v>1091</v>
      </c>
      <c r="F213" t="s">
        <v>61</v>
      </c>
      <c r="H213" t="s">
        <v>29</v>
      </c>
      <c r="I213">
        <v>3</v>
      </c>
      <c r="J213" t="s">
        <v>1085</v>
      </c>
      <c r="K213" t="s">
        <v>30</v>
      </c>
      <c r="L213" s="26">
        <v>2</v>
      </c>
      <c r="M213" t="s">
        <v>22</v>
      </c>
      <c r="N213">
        <v>30</v>
      </c>
      <c r="O213" t="s">
        <v>1086</v>
      </c>
      <c r="P213" t="s">
        <v>102</v>
      </c>
      <c r="Q213" s="3">
        <v>900</v>
      </c>
      <c r="R213">
        <v>12</v>
      </c>
      <c r="S213" s="3">
        <v>10800</v>
      </c>
      <c r="T213" s="3">
        <v>237300</v>
      </c>
      <c r="U213" t="s">
        <v>1098</v>
      </c>
      <c r="V213">
        <v>175.84</v>
      </c>
      <c r="W213">
        <v>102.55</v>
      </c>
      <c r="X213" t="s">
        <v>39</v>
      </c>
      <c r="Y213" s="6">
        <v>0.3122923588039867</v>
      </c>
      <c r="Z213">
        <v>0</v>
      </c>
      <c r="AA213" t="s">
        <v>1131</v>
      </c>
      <c r="AB213" t="s">
        <v>1083</v>
      </c>
      <c r="AC213">
        <v>65</v>
      </c>
    </row>
    <row r="214" spans="1:29" x14ac:dyDescent="0.25">
      <c r="A214" t="s">
        <v>516</v>
      </c>
      <c r="B214" t="s">
        <v>517</v>
      </c>
      <c r="C214" s="4">
        <v>45689</v>
      </c>
      <c r="D214">
        <v>51</v>
      </c>
      <c r="E214" t="s">
        <v>1088</v>
      </c>
      <c r="F214" t="s">
        <v>143</v>
      </c>
      <c r="H214" t="s">
        <v>29</v>
      </c>
      <c r="I214">
        <v>1</v>
      </c>
      <c r="J214" t="s">
        <v>1092</v>
      </c>
      <c r="K214" t="s">
        <v>30</v>
      </c>
      <c r="L214" s="26">
        <v>5</v>
      </c>
      <c r="M214" t="s">
        <v>55</v>
      </c>
      <c r="N214">
        <v>13</v>
      </c>
      <c r="O214" t="s">
        <v>1093</v>
      </c>
      <c r="P214" t="s">
        <v>56</v>
      </c>
      <c r="Q214" s="3">
        <v>3500</v>
      </c>
      <c r="R214">
        <v>1</v>
      </c>
      <c r="S214" s="3">
        <v>3500</v>
      </c>
      <c r="T214" s="3">
        <v>3500</v>
      </c>
      <c r="U214" t="s">
        <v>1100</v>
      </c>
      <c r="V214">
        <v>136.31</v>
      </c>
      <c r="W214">
        <v>136.31</v>
      </c>
      <c r="X214" t="s">
        <v>39</v>
      </c>
      <c r="Y214" s="6">
        <v>0.3122923588039867</v>
      </c>
      <c r="Z214">
        <v>0</v>
      </c>
      <c r="AA214" t="s">
        <v>1131</v>
      </c>
      <c r="AB214" t="s">
        <v>1083</v>
      </c>
      <c r="AC214">
        <v>20</v>
      </c>
    </row>
    <row r="215" spans="1:29" x14ac:dyDescent="0.25">
      <c r="A215" t="s">
        <v>518</v>
      </c>
      <c r="B215" t="s">
        <v>519</v>
      </c>
      <c r="C215" s="4">
        <v>45689</v>
      </c>
      <c r="D215">
        <v>53</v>
      </c>
      <c r="E215" t="s">
        <v>1088</v>
      </c>
      <c r="F215" t="s">
        <v>143</v>
      </c>
      <c r="H215" t="s">
        <v>29</v>
      </c>
      <c r="I215">
        <v>3</v>
      </c>
      <c r="J215" t="s">
        <v>1085</v>
      </c>
      <c r="K215" t="s">
        <v>30</v>
      </c>
      <c r="L215" s="26">
        <v>1</v>
      </c>
      <c r="M215" t="s">
        <v>37</v>
      </c>
      <c r="N215">
        <v>26</v>
      </c>
      <c r="O215" t="s">
        <v>1086</v>
      </c>
      <c r="P215" t="s">
        <v>23</v>
      </c>
      <c r="Q215" s="3">
        <v>35000</v>
      </c>
      <c r="R215">
        <v>12</v>
      </c>
      <c r="S215" s="3">
        <v>420000</v>
      </c>
      <c r="T215" s="3">
        <v>555000</v>
      </c>
      <c r="U215" t="s">
        <v>1097</v>
      </c>
      <c r="V215">
        <v>278.38</v>
      </c>
      <c r="W215">
        <v>181.35</v>
      </c>
      <c r="X215" t="s">
        <v>39</v>
      </c>
      <c r="Y215" s="6">
        <v>0.3122923588039867</v>
      </c>
      <c r="Z215">
        <v>0</v>
      </c>
      <c r="AA215" t="s">
        <v>1131</v>
      </c>
      <c r="AB215" t="s">
        <v>1083</v>
      </c>
      <c r="AC215">
        <v>75</v>
      </c>
    </row>
    <row r="216" spans="1:29" x14ac:dyDescent="0.25">
      <c r="A216" t="s">
        <v>520</v>
      </c>
      <c r="B216" t="s">
        <v>521</v>
      </c>
      <c r="C216" s="4">
        <v>45717</v>
      </c>
      <c r="D216">
        <v>32</v>
      </c>
      <c r="E216" t="s">
        <v>1084</v>
      </c>
      <c r="F216" t="s">
        <v>143</v>
      </c>
      <c r="H216" t="s">
        <v>36</v>
      </c>
      <c r="I216">
        <v>3</v>
      </c>
      <c r="J216" t="s">
        <v>1085</v>
      </c>
      <c r="K216" t="s">
        <v>21</v>
      </c>
      <c r="L216" s="26">
        <v>1</v>
      </c>
      <c r="M216" t="s">
        <v>37</v>
      </c>
      <c r="N216">
        <v>44</v>
      </c>
      <c r="O216" t="s">
        <v>1090</v>
      </c>
      <c r="P216" t="s">
        <v>115</v>
      </c>
      <c r="Q216" s="3">
        <v>25000</v>
      </c>
      <c r="R216">
        <v>10</v>
      </c>
      <c r="S216" s="3">
        <v>250000</v>
      </c>
      <c r="T216" s="3">
        <v>827100</v>
      </c>
      <c r="U216" t="s">
        <v>1097</v>
      </c>
      <c r="V216">
        <v>396.15</v>
      </c>
      <c r="W216">
        <v>52.48</v>
      </c>
      <c r="X216" t="s">
        <v>24</v>
      </c>
      <c r="Y216" s="6">
        <v>0.27947598253275108</v>
      </c>
      <c r="Z216">
        <v>1</v>
      </c>
      <c r="AA216" t="s">
        <v>1130</v>
      </c>
      <c r="AB216" t="s">
        <v>265</v>
      </c>
      <c r="AC216">
        <v>75</v>
      </c>
    </row>
    <row r="217" spans="1:29" x14ac:dyDescent="0.25">
      <c r="A217" t="s">
        <v>522</v>
      </c>
      <c r="B217" t="s">
        <v>523</v>
      </c>
      <c r="C217" s="4">
        <v>45689</v>
      </c>
      <c r="D217">
        <v>76</v>
      </c>
      <c r="E217" t="s">
        <v>1091</v>
      </c>
      <c r="F217" t="s">
        <v>121</v>
      </c>
      <c r="H217" t="s">
        <v>20</v>
      </c>
      <c r="I217">
        <v>1</v>
      </c>
      <c r="J217" t="s">
        <v>1092</v>
      </c>
      <c r="K217" t="s">
        <v>21</v>
      </c>
      <c r="L217" s="26">
        <v>5</v>
      </c>
      <c r="M217" t="s">
        <v>55</v>
      </c>
      <c r="N217">
        <v>56</v>
      </c>
      <c r="O217" t="s">
        <v>1090</v>
      </c>
      <c r="P217" t="s">
        <v>46</v>
      </c>
      <c r="Q217" s="3">
        <v>4500</v>
      </c>
      <c r="R217">
        <v>19</v>
      </c>
      <c r="S217" s="3">
        <v>85500</v>
      </c>
      <c r="T217" s="3">
        <v>85500</v>
      </c>
      <c r="U217" t="s">
        <v>1100</v>
      </c>
      <c r="V217">
        <v>68.86</v>
      </c>
      <c r="W217">
        <v>68.86</v>
      </c>
      <c r="X217" t="s">
        <v>24</v>
      </c>
      <c r="Y217" s="6">
        <v>0.30092592592592593</v>
      </c>
      <c r="Z217">
        <v>1</v>
      </c>
      <c r="AA217" t="s">
        <v>1130</v>
      </c>
      <c r="AB217" t="s">
        <v>76</v>
      </c>
      <c r="AC217">
        <v>15</v>
      </c>
    </row>
    <row r="218" spans="1:29" x14ac:dyDescent="0.25">
      <c r="A218" t="s">
        <v>524</v>
      </c>
      <c r="B218" t="s">
        <v>525</v>
      </c>
      <c r="C218" s="4">
        <v>45658</v>
      </c>
      <c r="D218">
        <v>34</v>
      </c>
      <c r="E218" t="s">
        <v>1084</v>
      </c>
      <c r="F218" t="s">
        <v>258</v>
      </c>
      <c r="H218" t="s">
        <v>36</v>
      </c>
      <c r="I218">
        <v>1</v>
      </c>
      <c r="J218" t="s">
        <v>1092</v>
      </c>
      <c r="K218" t="s">
        <v>21</v>
      </c>
      <c r="L218" s="26">
        <v>4</v>
      </c>
      <c r="M218" t="s">
        <v>114</v>
      </c>
      <c r="N218">
        <v>50</v>
      </c>
      <c r="O218" t="s">
        <v>1090</v>
      </c>
      <c r="P218" t="s">
        <v>42</v>
      </c>
      <c r="Q218" s="3">
        <v>9000</v>
      </c>
      <c r="R218">
        <v>9</v>
      </c>
      <c r="S218" s="3">
        <v>81000</v>
      </c>
      <c r="T218" s="3">
        <v>81000</v>
      </c>
      <c r="U218" t="s">
        <v>1100</v>
      </c>
      <c r="V218">
        <v>1.44</v>
      </c>
      <c r="W218">
        <v>1.44</v>
      </c>
      <c r="X218" t="s">
        <v>39</v>
      </c>
      <c r="Y218" s="6">
        <v>0.27947598253275108</v>
      </c>
      <c r="Z218">
        <v>0</v>
      </c>
      <c r="AA218" t="s">
        <v>1131</v>
      </c>
      <c r="AB218" t="s">
        <v>1083</v>
      </c>
      <c r="AC218">
        <v>20</v>
      </c>
    </row>
    <row r="219" spans="1:29" x14ac:dyDescent="0.25">
      <c r="A219" t="s">
        <v>526</v>
      </c>
      <c r="B219" t="s">
        <v>527</v>
      </c>
      <c r="C219" s="4">
        <v>45658</v>
      </c>
      <c r="D219">
        <v>37</v>
      </c>
      <c r="E219" t="s">
        <v>1084</v>
      </c>
      <c r="F219" t="s">
        <v>28</v>
      </c>
      <c r="H219" t="s">
        <v>29</v>
      </c>
      <c r="I219">
        <v>3</v>
      </c>
      <c r="J219" t="s">
        <v>1085</v>
      </c>
      <c r="K219" t="s">
        <v>30</v>
      </c>
      <c r="L219" s="26">
        <v>2</v>
      </c>
      <c r="M219" t="s">
        <v>22</v>
      </c>
      <c r="N219">
        <v>51</v>
      </c>
      <c r="O219" t="s">
        <v>1090</v>
      </c>
      <c r="P219" t="s">
        <v>31</v>
      </c>
      <c r="Q219" s="3">
        <v>5500</v>
      </c>
      <c r="R219">
        <v>2</v>
      </c>
      <c r="S219" s="3">
        <v>11000</v>
      </c>
      <c r="T219" s="3">
        <v>440500</v>
      </c>
      <c r="U219" t="s">
        <v>1098</v>
      </c>
      <c r="V219">
        <v>374.73</v>
      </c>
      <c r="W219">
        <v>76.97</v>
      </c>
      <c r="X219" t="s">
        <v>39</v>
      </c>
      <c r="Y219" s="6">
        <v>0.3122923588039867</v>
      </c>
      <c r="Z219">
        <v>0</v>
      </c>
      <c r="AA219" t="s">
        <v>1131</v>
      </c>
      <c r="AB219" t="s">
        <v>1083</v>
      </c>
      <c r="AC219">
        <v>65</v>
      </c>
    </row>
    <row r="220" spans="1:29" x14ac:dyDescent="0.25">
      <c r="A220" t="s">
        <v>528</v>
      </c>
      <c r="B220" t="s">
        <v>315</v>
      </c>
      <c r="C220" s="4">
        <v>45717</v>
      </c>
      <c r="D220">
        <v>18</v>
      </c>
      <c r="E220" t="s">
        <v>1099</v>
      </c>
      <c r="F220" t="s">
        <v>452</v>
      </c>
      <c r="H220" t="s">
        <v>29</v>
      </c>
      <c r="I220">
        <v>1</v>
      </c>
      <c r="J220" t="s">
        <v>1092</v>
      </c>
      <c r="K220" t="s">
        <v>21</v>
      </c>
      <c r="L220" s="26">
        <v>3</v>
      </c>
      <c r="M220" t="s">
        <v>50</v>
      </c>
      <c r="N220">
        <v>15</v>
      </c>
      <c r="O220" t="s">
        <v>1093</v>
      </c>
      <c r="P220" t="s">
        <v>102</v>
      </c>
      <c r="Q220" s="3">
        <v>900</v>
      </c>
      <c r="R220">
        <v>10</v>
      </c>
      <c r="S220" s="3">
        <v>9000</v>
      </c>
      <c r="T220" s="3">
        <v>9000</v>
      </c>
      <c r="U220" t="s">
        <v>1100</v>
      </c>
      <c r="V220">
        <v>59.99</v>
      </c>
      <c r="W220">
        <v>59.99</v>
      </c>
      <c r="X220" t="s">
        <v>24</v>
      </c>
      <c r="Y220" s="6">
        <v>0.3122923588039867</v>
      </c>
      <c r="Z220">
        <v>1</v>
      </c>
      <c r="AA220" t="s">
        <v>1130</v>
      </c>
      <c r="AB220" t="s">
        <v>167</v>
      </c>
      <c r="AC220">
        <v>35</v>
      </c>
    </row>
    <row r="221" spans="1:29" x14ac:dyDescent="0.25">
      <c r="A221" t="s">
        <v>529</v>
      </c>
      <c r="B221" t="s">
        <v>530</v>
      </c>
      <c r="C221" s="4">
        <v>45689</v>
      </c>
      <c r="D221">
        <v>59</v>
      </c>
      <c r="E221" t="s">
        <v>1094</v>
      </c>
      <c r="F221" t="s">
        <v>19</v>
      </c>
      <c r="H221" t="s">
        <v>29</v>
      </c>
      <c r="I221">
        <v>1</v>
      </c>
      <c r="J221" t="s">
        <v>1092</v>
      </c>
      <c r="K221" t="s">
        <v>21</v>
      </c>
      <c r="L221" s="26">
        <v>3</v>
      </c>
      <c r="M221" t="s">
        <v>50</v>
      </c>
      <c r="N221">
        <v>22</v>
      </c>
      <c r="O221" t="s">
        <v>1093</v>
      </c>
      <c r="P221" t="s">
        <v>102</v>
      </c>
      <c r="Q221" s="3">
        <v>900</v>
      </c>
      <c r="R221">
        <v>5</v>
      </c>
      <c r="S221" s="3">
        <v>4500</v>
      </c>
      <c r="T221" s="3">
        <v>4500</v>
      </c>
      <c r="U221" t="s">
        <v>1100</v>
      </c>
      <c r="V221">
        <v>46.07</v>
      </c>
      <c r="W221">
        <v>46.07</v>
      </c>
      <c r="X221" t="s">
        <v>39</v>
      </c>
      <c r="Y221" s="6">
        <v>0.3122923588039867</v>
      </c>
      <c r="Z221">
        <v>0</v>
      </c>
      <c r="AA221" t="s">
        <v>1131</v>
      </c>
      <c r="AB221" t="s">
        <v>1083</v>
      </c>
      <c r="AC221">
        <v>35</v>
      </c>
    </row>
    <row r="222" spans="1:29" x14ac:dyDescent="0.25">
      <c r="A222" t="s">
        <v>531</v>
      </c>
      <c r="B222" t="s">
        <v>532</v>
      </c>
      <c r="C222" s="4">
        <v>45717</v>
      </c>
      <c r="D222">
        <v>18</v>
      </c>
      <c r="E222" t="s">
        <v>1099</v>
      </c>
      <c r="F222" t="s">
        <v>189</v>
      </c>
      <c r="H222" t="s">
        <v>29</v>
      </c>
      <c r="I222">
        <v>1</v>
      </c>
      <c r="J222" t="s">
        <v>1092</v>
      </c>
      <c r="K222" t="s">
        <v>21</v>
      </c>
      <c r="L222" s="26">
        <v>1</v>
      </c>
      <c r="M222" t="s">
        <v>37</v>
      </c>
      <c r="N222">
        <v>8</v>
      </c>
      <c r="O222" t="s">
        <v>1095</v>
      </c>
      <c r="P222" t="s">
        <v>102</v>
      </c>
      <c r="Q222" s="3">
        <v>900</v>
      </c>
      <c r="R222">
        <v>1</v>
      </c>
      <c r="S222" s="3">
        <v>900</v>
      </c>
      <c r="T222" s="3">
        <v>900</v>
      </c>
      <c r="U222" t="s">
        <v>1100</v>
      </c>
      <c r="V222">
        <v>132.56</v>
      </c>
      <c r="W222">
        <v>132.56</v>
      </c>
      <c r="X222" t="s">
        <v>39</v>
      </c>
      <c r="Y222" s="6">
        <v>0.3122923588039867</v>
      </c>
      <c r="Z222">
        <v>0</v>
      </c>
      <c r="AA222" t="s">
        <v>1131</v>
      </c>
      <c r="AB222" t="s">
        <v>1083</v>
      </c>
      <c r="AC222">
        <v>75</v>
      </c>
    </row>
    <row r="223" spans="1:29" x14ac:dyDescent="0.25">
      <c r="A223" t="s">
        <v>533</v>
      </c>
      <c r="B223" t="s">
        <v>534</v>
      </c>
      <c r="C223" s="4">
        <v>45658</v>
      </c>
      <c r="D223">
        <v>30</v>
      </c>
      <c r="E223" t="s">
        <v>1084</v>
      </c>
      <c r="F223" t="s">
        <v>110</v>
      </c>
      <c r="H223" t="s">
        <v>29</v>
      </c>
      <c r="I223">
        <v>1</v>
      </c>
      <c r="J223" t="s">
        <v>1092</v>
      </c>
      <c r="K223" t="s">
        <v>30</v>
      </c>
      <c r="L223" s="26">
        <v>5</v>
      </c>
      <c r="M223" t="s">
        <v>55</v>
      </c>
      <c r="N223">
        <v>25</v>
      </c>
      <c r="O223" t="s">
        <v>1086</v>
      </c>
      <c r="P223" t="s">
        <v>58</v>
      </c>
      <c r="Q223" s="3">
        <v>16000</v>
      </c>
      <c r="R223">
        <v>4</v>
      </c>
      <c r="S223" s="3">
        <v>64000</v>
      </c>
      <c r="T223" s="3">
        <v>64000</v>
      </c>
      <c r="U223" t="s">
        <v>1100</v>
      </c>
      <c r="V223">
        <v>60.57</v>
      </c>
      <c r="W223">
        <v>60.57</v>
      </c>
      <c r="X223" t="s">
        <v>24</v>
      </c>
      <c r="Y223" s="6">
        <v>0.3122923588039867</v>
      </c>
      <c r="Z223">
        <v>1</v>
      </c>
      <c r="AA223" t="s">
        <v>1130</v>
      </c>
      <c r="AB223" t="s">
        <v>284</v>
      </c>
      <c r="AC223">
        <v>15</v>
      </c>
    </row>
    <row r="224" spans="1:29" x14ac:dyDescent="0.25">
      <c r="A224" t="s">
        <v>535</v>
      </c>
      <c r="B224" t="s">
        <v>536</v>
      </c>
      <c r="C224" s="4">
        <v>45658</v>
      </c>
      <c r="D224">
        <v>50</v>
      </c>
      <c r="E224" t="s">
        <v>1088</v>
      </c>
      <c r="F224" t="s">
        <v>140</v>
      </c>
      <c r="H224" t="s">
        <v>36</v>
      </c>
      <c r="I224">
        <v>1</v>
      </c>
      <c r="J224" t="s">
        <v>1092</v>
      </c>
      <c r="K224" t="s">
        <v>30</v>
      </c>
      <c r="L224" s="26">
        <v>5</v>
      </c>
      <c r="M224" t="s">
        <v>55</v>
      </c>
      <c r="N224">
        <v>54</v>
      </c>
      <c r="O224" t="s">
        <v>1090</v>
      </c>
      <c r="P224" t="s">
        <v>38</v>
      </c>
      <c r="Q224" s="3">
        <v>20000</v>
      </c>
      <c r="R224">
        <v>16</v>
      </c>
      <c r="S224" s="3">
        <v>320000</v>
      </c>
      <c r="T224" s="3">
        <v>320000</v>
      </c>
      <c r="U224" t="s">
        <v>1098</v>
      </c>
      <c r="V224">
        <v>157.06</v>
      </c>
      <c r="W224">
        <v>157.06</v>
      </c>
      <c r="X224" t="s">
        <v>39</v>
      </c>
      <c r="Y224" s="6">
        <v>0.27947598253275108</v>
      </c>
      <c r="Z224">
        <v>0</v>
      </c>
      <c r="AA224" t="s">
        <v>1131</v>
      </c>
      <c r="AB224" t="s">
        <v>1083</v>
      </c>
      <c r="AC224">
        <v>25</v>
      </c>
    </row>
    <row r="225" spans="1:29" x14ac:dyDescent="0.25">
      <c r="A225" t="s">
        <v>537</v>
      </c>
      <c r="B225" t="s">
        <v>538</v>
      </c>
      <c r="C225" s="4">
        <v>45689</v>
      </c>
      <c r="D225">
        <v>41</v>
      </c>
      <c r="E225" t="s">
        <v>1088</v>
      </c>
      <c r="F225" t="s">
        <v>143</v>
      </c>
      <c r="H225" t="s">
        <v>29</v>
      </c>
      <c r="I225">
        <v>2</v>
      </c>
      <c r="J225" t="s">
        <v>1085</v>
      </c>
      <c r="K225" t="s">
        <v>21</v>
      </c>
      <c r="L225" s="26">
        <v>3</v>
      </c>
      <c r="M225" t="s">
        <v>50</v>
      </c>
      <c r="N225">
        <v>23</v>
      </c>
      <c r="O225" t="s">
        <v>1093</v>
      </c>
      <c r="P225" t="s">
        <v>23</v>
      </c>
      <c r="Q225" s="3">
        <v>35000</v>
      </c>
      <c r="R225">
        <v>1</v>
      </c>
      <c r="S225" s="3">
        <v>35000</v>
      </c>
      <c r="T225" s="3">
        <v>71000</v>
      </c>
      <c r="U225" t="s">
        <v>1100</v>
      </c>
      <c r="V225">
        <v>200.95</v>
      </c>
      <c r="W225">
        <v>66.459999999999994</v>
      </c>
      <c r="X225" t="s">
        <v>24</v>
      </c>
      <c r="Y225" s="6">
        <v>0.3122923588039867</v>
      </c>
      <c r="Z225">
        <v>1</v>
      </c>
      <c r="AA225" t="s">
        <v>1130</v>
      </c>
      <c r="AB225" t="s">
        <v>25</v>
      </c>
      <c r="AC225">
        <v>45</v>
      </c>
    </row>
    <row r="226" spans="1:29" x14ac:dyDescent="0.25">
      <c r="A226" t="s">
        <v>539</v>
      </c>
      <c r="B226" t="s">
        <v>540</v>
      </c>
      <c r="C226" s="4">
        <v>45658</v>
      </c>
      <c r="D226">
        <v>35</v>
      </c>
      <c r="E226" t="s">
        <v>1084</v>
      </c>
      <c r="F226" t="s">
        <v>299</v>
      </c>
      <c r="H226" t="s">
        <v>36</v>
      </c>
      <c r="I226">
        <v>2</v>
      </c>
      <c r="J226" t="s">
        <v>1085</v>
      </c>
      <c r="K226" t="s">
        <v>21</v>
      </c>
      <c r="L226" s="26">
        <v>3</v>
      </c>
      <c r="M226" t="s">
        <v>50</v>
      </c>
      <c r="N226">
        <v>47</v>
      </c>
      <c r="O226" t="s">
        <v>1090</v>
      </c>
      <c r="P226" t="s">
        <v>57</v>
      </c>
      <c r="Q226" s="3">
        <v>150000</v>
      </c>
      <c r="R226">
        <v>6</v>
      </c>
      <c r="S226" s="3">
        <v>900000</v>
      </c>
      <c r="T226" s="3">
        <v>1092000</v>
      </c>
      <c r="U226" t="s">
        <v>1097</v>
      </c>
      <c r="V226">
        <v>181.01000000000002</v>
      </c>
      <c r="W226">
        <v>10.49</v>
      </c>
      <c r="X226" t="s">
        <v>39</v>
      </c>
      <c r="Y226" s="6">
        <v>0.27947598253275108</v>
      </c>
      <c r="Z226">
        <v>0</v>
      </c>
      <c r="AA226" t="s">
        <v>1131</v>
      </c>
      <c r="AB226" t="s">
        <v>1083</v>
      </c>
      <c r="AC226">
        <v>40</v>
      </c>
    </row>
    <row r="227" spans="1:29" x14ac:dyDescent="0.25">
      <c r="A227" t="s">
        <v>541</v>
      </c>
      <c r="B227" t="s">
        <v>542</v>
      </c>
      <c r="C227" s="4">
        <v>45658</v>
      </c>
      <c r="D227">
        <v>70</v>
      </c>
      <c r="E227" t="s">
        <v>1091</v>
      </c>
      <c r="F227" t="s">
        <v>176</v>
      </c>
      <c r="H227" t="s">
        <v>20</v>
      </c>
      <c r="I227">
        <v>3</v>
      </c>
      <c r="J227" t="s">
        <v>1085</v>
      </c>
      <c r="K227" t="s">
        <v>21</v>
      </c>
      <c r="L227" s="26">
        <v>1</v>
      </c>
      <c r="M227" t="s">
        <v>37</v>
      </c>
      <c r="N227">
        <v>55</v>
      </c>
      <c r="O227" t="s">
        <v>1090</v>
      </c>
      <c r="P227" t="s">
        <v>23</v>
      </c>
      <c r="Q227" s="3">
        <v>35000</v>
      </c>
      <c r="R227">
        <v>9</v>
      </c>
      <c r="S227" s="3">
        <v>315000</v>
      </c>
      <c r="T227" s="3">
        <v>716000</v>
      </c>
      <c r="U227" t="s">
        <v>1097</v>
      </c>
      <c r="V227">
        <v>289.08999999999997</v>
      </c>
      <c r="W227">
        <v>191.04</v>
      </c>
      <c r="X227" t="s">
        <v>39</v>
      </c>
      <c r="Y227" s="6">
        <v>0.30092592592592593</v>
      </c>
      <c r="Z227">
        <v>0</v>
      </c>
      <c r="AA227" t="s">
        <v>1131</v>
      </c>
      <c r="AB227" t="s">
        <v>1083</v>
      </c>
      <c r="AC227">
        <v>75</v>
      </c>
    </row>
    <row r="228" spans="1:29" x14ac:dyDescent="0.25">
      <c r="A228" t="s">
        <v>543</v>
      </c>
      <c r="B228" t="s">
        <v>544</v>
      </c>
      <c r="C228" s="4">
        <v>45689</v>
      </c>
      <c r="D228">
        <v>50</v>
      </c>
      <c r="E228" t="s">
        <v>1088</v>
      </c>
      <c r="F228" t="s">
        <v>61</v>
      </c>
      <c r="H228" t="s">
        <v>41</v>
      </c>
      <c r="I228">
        <v>3</v>
      </c>
      <c r="J228" t="s">
        <v>1085</v>
      </c>
      <c r="K228" t="s">
        <v>30</v>
      </c>
      <c r="L228" s="26">
        <v>2</v>
      </c>
      <c r="M228" t="s">
        <v>22</v>
      </c>
      <c r="N228">
        <v>52</v>
      </c>
      <c r="O228" t="s">
        <v>1090</v>
      </c>
      <c r="P228" t="s">
        <v>71</v>
      </c>
      <c r="Q228" s="3">
        <v>14500</v>
      </c>
      <c r="R228">
        <v>16</v>
      </c>
      <c r="S228" s="3">
        <v>232000</v>
      </c>
      <c r="T228" s="3">
        <v>428500</v>
      </c>
      <c r="U228" t="s">
        <v>1098</v>
      </c>
      <c r="V228">
        <v>341.41999999999996</v>
      </c>
      <c r="W228">
        <v>182.29</v>
      </c>
      <c r="X228" t="s">
        <v>24</v>
      </c>
      <c r="Y228" s="6">
        <v>0.26754385964912281</v>
      </c>
      <c r="Z228">
        <v>1</v>
      </c>
      <c r="AA228" t="s">
        <v>1130</v>
      </c>
      <c r="AB228" t="s">
        <v>284</v>
      </c>
      <c r="AC228">
        <v>65</v>
      </c>
    </row>
    <row r="229" spans="1:29" x14ac:dyDescent="0.25">
      <c r="A229" t="s">
        <v>545</v>
      </c>
      <c r="B229" t="s">
        <v>546</v>
      </c>
      <c r="C229" s="4">
        <v>45658</v>
      </c>
      <c r="D229">
        <v>78</v>
      </c>
      <c r="E229" t="s">
        <v>1091</v>
      </c>
      <c r="F229" t="s">
        <v>176</v>
      </c>
      <c r="H229" t="s">
        <v>29</v>
      </c>
      <c r="I229">
        <v>1</v>
      </c>
      <c r="J229" t="s">
        <v>1092</v>
      </c>
      <c r="K229" t="s">
        <v>30</v>
      </c>
      <c r="L229" s="26">
        <v>1</v>
      </c>
      <c r="M229" t="s">
        <v>37</v>
      </c>
      <c r="N229">
        <v>29</v>
      </c>
      <c r="O229" t="s">
        <v>1086</v>
      </c>
      <c r="P229" t="s">
        <v>51</v>
      </c>
      <c r="Q229" s="3">
        <v>9000</v>
      </c>
      <c r="R229">
        <v>20</v>
      </c>
      <c r="S229" s="3">
        <v>180000</v>
      </c>
      <c r="T229" s="3">
        <v>180000</v>
      </c>
      <c r="U229" t="s">
        <v>1098</v>
      </c>
      <c r="V229">
        <v>104.06</v>
      </c>
      <c r="W229">
        <v>104.06</v>
      </c>
      <c r="X229" t="s">
        <v>24</v>
      </c>
      <c r="Y229" s="6">
        <v>0.3122923588039867</v>
      </c>
      <c r="Z229">
        <v>1</v>
      </c>
      <c r="AA229" t="s">
        <v>1130</v>
      </c>
      <c r="AB229" t="s">
        <v>96</v>
      </c>
      <c r="AC229">
        <v>60</v>
      </c>
    </row>
    <row r="230" spans="1:29" x14ac:dyDescent="0.25">
      <c r="A230" t="s">
        <v>547</v>
      </c>
      <c r="B230" t="s">
        <v>548</v>
      </c>
      <c r="C230" s="4">
        <v>45689</v>
      </c>
      <c r="D230">
        <v>71</v>
      </c>
      <c r="E230" t="s">
        <v>1091</v>
      </c>
      <c r="F230" t="s">
        <v>70</v>
      </c>
      <c r="H230" t="s">
        <v>41</v>
      </c>
      <c r="I230">
        <v>3</v>
      </c>
      <c r="J230" t="s">
        <v>1085</v>
      </c>
      <c r="K230" t="s">
        <v>30</v>
      </c>
      <c r="L230" s="26">
        <v>2</v>
      </c>
      <c r="M230" t="s">
        <v>22</v>
      </c>
      <c r="N230">
        <v>23</v>
      </c>
      <c r="O230" t="s">
        <v>1093</v>
      </c>
      <c r="P230" t="s">
        <v>62</v>
      </c>
      <c r="Q230" s="3">
        <v>24000</v>
      </c>
      <c r="R230">
        <v>16</v>
      </c>
      <c r="S230" s="3">
        <v>384000</v>
      </c>
      <c r="T230" s="3">
        <v>618600</v>
      </c>
      <c r="U230" t="s">
        <v>1097</v>
      </c>
      <c r="V230">
        <v>233.84</v>
      </c>
      <c r="W230">
        <v>169.84</v>
      </c>
      <c r="X230" t="s">
        <v>39</v>
      </c>
      <c r="Y230" s="6">
        <v>0.26754385964912281</v>
      </c>
      <c r="Z230">
        <v>0</v>
      </c>
      <c r="AA230" t="s">
        <v>1131</v>
      </c>
      <c r="AB230" t="s">
        <v>1083</v>
      </c>
      <c r="AC230">
        <v>70</v>
      </c>
    </row>
    <row r="231" spans="1:29" x14ac:dyDescent="0.25">
      <c r="A231" t="s">
        <v>549</v>
      </c>
      <c r="B231" t="s">
        <v>550</v>
      </c>
      <c r="C231" s="4">
        <v>45689</v>
      </c>
      <c r="D231">
        <v>80</v>
      </c>
      <c r="E231" t="s">
        <v>1091</v>
      </c>
      <c r="F231" t="s">
        <v>113</v>
      </c>
      <c r="H231" t="s">
        <v>29</v>
      </c>
      <c r="I231">
        <v>3</v>
      </c>
      <c r="J231" t="s">
        <v>1085</v>
      </c>
      <c r="K231" t="s">
        <v>30</v>
      </c>
      <c r="L231" s="26">
        <v>1</v>
      </c>
      <c r="M231" t="s">
        <v>37</v>
      </c>
      <c r="N231">
        <v>26</v>
      </c>
      <c r="O231" t="s">
        <v>1086</v>
      </c>
      <c r="P231" t="s">
        <v>31</v>
      </c>
      <c r="Q231" s="3">
        <v>5500</v>
      </c>
      <c r="R231">
        <v>16</v>
      </c>
      <c r="S231" s="3">
        <v>88000</v>
      </c>
      <c r="T231" s="3">
        <v>230000</v>
      </c>
      <c r="U231" t="s">
        <v>1098</v>
      </c>
      <c r="V231">
        <v>196.18</v>
      </c>
      <c r="W231">
        <v>63.55</v>
      </c>
      <c r="X231" t="s">
        <v>39</v>
      </c>
      <c r="Y231" s="6">
        <v>0.3122923588039867</v>
      </c>
      <c r="Z231">
        <v>0</v>
      </c>
      <c r="AA231" t="s">
        <v>1131</v>
      </c>
      <c r="AB231" t="s">
        <v>1083</v>
      </c>
      <c r="AC231">
        <v>75</v>
      </c>
    </row>
    <row r="232" spans="1:29" x14ac:dyDescent="0.25">
      <c r="A232" t="s">
        <v>551</v>
      </c>
      <c r="B232" t="s">
        <v>552</v>
      </c>
      <c r="C232" s="4">
        <v>45689</v>
      </c>
      <c r="D232">
        <v>54</v>
      </c>
      <c r="E232" t="s">
        <v>1088</v>
      </c>
      <c r="F232" t="s">
        <v>189</v>
      </c>
      <c r="H232" t="s">
        <v>20</v>
      </c>
      <c r="I232">
        <v>1</v>
      </c>
      <c r="J232" t="s">
        <v>1092</v>
      </c>
      <c r="K232" t="s">
        <v>21</v>
      </c>
      <c r="L232" s="26">
        <v>3</v>
      </c>
      <c r="M232" t="s">
        <v>50</v>
      </c>
      <c r="N232">
        <v>42</v>
      </c>
      <c r="O232" t="s">
        <v>1090</v>
      </c>
      <c r="P232" t="s">
        <v>23</v>
      </c>
      <c r="Q232" s="3">
        <v>35000</v>
      </c>
      <c r="R232">
        <v>20</v>
      </c>
      <c r="S232" s="3">
        <v>700000</v>
      </c>
      <c r="T232" s="3">
        <v>700000</v>
      </c>
      <c r="U232" t="s">
        <v>1097</v>
      </c>
      <c r="V232">
        <v>66.73</v>
      </c>
      <c r="W232">
        <v>66.73</v>
      </c>
      <c r="X232" t="s">
        <v>39</v>
      </c>
      <c r="Y232" s="6">
        <v>0.30092592592592593</v>
      </c>
      <c r="Z232">
        <v>0</v>
      </c>
      <c r="AA232" t="s">
        <v>1131</v>
      </c>
      <c r="AB232" t="s">
        <v>1083</v>
      </c>
      <c r="AC232">
        <v>30</v>
      </c>
    </row>
    <row r="233" spans="1:29" x14ac:dyDescent="0.25">
      <c r="A233" t="s">
        <v>553</v>
      </c>
      <c r="B233" t="s">
        <v>554</v>
      </c>
      <c r="C233" s="4">
        <v>45689</v>
      </c>
      <c r="D233">
        <v>62</v>
      </c>
      <c r="E233" t="s">
        <v>1094</v>
      </c>
      <c r="F233" t="s">
        <v>198</v>
      </c>
      <c r="H233" t="s">
        <v>36</v>
      </c>
      <c r="I233">
        <v>3</v>
      </c>
      <c r="J233" t="s">
        <v>1085</v>
      </c>
      <c r="K233" t="s">
        <v>21</v>
      </c>
      <c r="L233" s="26">
        <v>1</v>
      </c>
      <c r="M233" t="s">
        <v>37</v>
      </c>
      <c r="N233">
        <v>7</v>
      </c>
      <c r="O233" t="s">
        <v>1095</v>
      </c>
      <c r="P233" t="s">
        <v>38</v>
      </c>
      <c r="Q233" s="3">
        <v>20000</v>
      </c>
      <c r="R233">
        <v>6</v>
      </c>
      <c r="S233" s="3">
        <v>120000</v>
      </c>
      <c r="T233" s="3">
        <v>309000</v>
      </c>
      <c r="U233" t="s">
        <v>1098</v>
      </c>
      <c r="V233">
        <v>89.38</v>
      </c>
      <c r="W233">
        <v>9.6300000000000008</v>
      </c>
      <c r="X233" t="s">
        <v>39</v>
      </c>
      <c r="Y233" s="6">
        <v>0.27947598253275108</v>
      </c>
      <c r="Z233">
        <v>0</v>
      </c>
      <c r="AA233" t="s">
        <v>1131</v>
      </c>
      <c r="AB233" t="s">
        <v>1083</v>
      </c>
      <c r="AC233">
        <v>80</v>
      </c>
    </row>
    <row r="234" spans="1:29" x14ac:dyDescent="0.25">
      <c r="A234" t="s">
        <v>555</v>
      </c>
      <c r="B234" t="s">
        <v>556</v>
      </c>
      <c r="C234" s="4">
        <v>45689</v>
      </c>
      <c r="D234">
        <v>31</v>
      </c>
      <c r="E234" t="s">
        <v>1084</v>
      </c>
      <c r="F234" t="s">
        <v>82</v>
      </c>
      <c r="H234" t="s">
        <v>41</v>
      </c>
      <c r="I234">
        <v>1</v>
      </c>
      <c r="J234" t="s">
        <v>1092</v>
      </c>
      <c r="K234" t="s">
        <v>21</v>
      </c>
      <c r="L234" s="26">
        <v>3</v>
      </c>
      <c r="M234" t="s">
        <v>50</v>
      </c>
      <c r="N234">
        <v>30</v>
      </c>
      <c r="O234" t="s">
        <v>1086</v>
      </c>
      <c r="P234" t="s">
        <v>71</v>
      </c>
      <c r="Q234" s="3">
        <v>14500</v>
      </c>
      <c r="R234">
        <v>19</v>
      </c>
      <c r="S234" s="3">
        <v>275500</v>
      </c>
      <c r="T234" s="3">
        <v>275500</v>
      </c>
      <c r="U234" t="s">
        <v>1098</v>
      </c>
      <c r="V234">
        <v>91.75</v>
      </c>
      <c r="W234">
        <v>91.75</v>
      </c>
      <c r="X234" t="s">
        <v>24</v>
      </c>
      <c r="Y234" s="6">
        <v>0.26754385964912281</v>
      </c>
      <c r="Z234">
        <v>1</v>
      </c>
      <c r="AA234" t="s">
        <v>1130</v>
      </c>
      <c r="AB234" t="s">
        <v>167</v>
      </c>
      <c r="AC234">
        <v>30</v>
      </c>
    </row>
    <row r="235" spans="1:29" x14ac:dyDescent="0.25">
      <c r="A235" t="s">
        <v>557</v>
      </c>
      <c r="B235" t="s">
        <v>558</v>
      </c>
      <c r="C235" s="4">
        <v>45658</v>
      </c>
      <c r="D235">
        <v>33</v>
      </c>
      <c r="E235" t="s">
        <v>1084</v>
      </c>
      <c r="F235" t="s">
        <v>90</v>
      </c>
      <c r="H235" t="s">
        <v>29</v>
      </c>
      <c r="I235">
        <v>3</v>
      </c>
      <c r="J235" t="s">
        <v>1085</v>
      </c>
      <c r="K235" t="s">
        <v>21</v>
      </c>
      <c r="L235" s="26">
        <v>5</v>
      </c>
      <c r="M235" t="s">
        <v>55</v>
      </c>
      <c r="N235">
        <v>34</v>
      </c>
      <c r="O235" t="s">
        <v>1086</v>
      </c>
      <c r="P235" t="s">
        <v>164</v>
      </c>
      <c r="Q235" s="3">
        <v>600</v>
      </c>
      <c r="R235">
        <v>5</v>
      </c>
      <c r="S235" s="3">
        <v>3000</v>
      </c>
      <c r="T235" s="3">
        <v>811000</v>
      </c>
      <c r="U235" t="s">
        <v>1097</v>
      </c>
      <c r="V235">
        <v>400.62</v>
      </c>
      <c r="W235">
        <v>146.22999999999999</v>
      </c>
      <c r="X235" t="s">
        <v>39</v>
      </c>
      <c r="Y235" s="6">
        <v>0.3122923588039867</v>
      </c>
      <c r="Z235">
        <v>0</v>
      </c>
      <c r="AA235" t="s">
        <v>1131</v>
      </c>
      <c r="AB235" t="s">
        <v>1083</v>
      </c>
      <c r="AC235">
        <v>30</v>
      </c>
    </row>
    <row r="236" spans="1:29" x14ac:dyDescent="0.25">
      <c r="A236" t="s">
        <v>559</v>
      </c>
      <c r="B236" t="s">
        <v>560</v>
      </c>
      <c r="C236" s="4">
        <v>45717</v>
      </c>
      <c r="D236">
        <v>69</v>
      </c>
      <c r="E236" t="s">
        <v>1091</v>
      </c>
      <c r="F236" t="s">
        <v>70</v>
      </c>
      <c r="H236" t="s">
        <v>29</v>
      </c>
      <c r="I236">
        <v>1</v>
      </c>
      <c r="J236" t="s">
        <v>1092</v>
      </c>
      <c r="K236" t="s">
        <v>30</v>
      </c>
      <c r="L236" s="26">
        <v>3</v>
      </c>
      <c r="M236" t="s">
        <v>50</v>
      </c>
      <c r="N236">
        <v>26</v>
      </c>
      <c r="O236" t="s">
        <v>1086</v>
      </c>
      <c r="P236" t="s">
        <v>23</v>
      </c>
      <c r="Q236" s="3">
        <v>35000</v>
      </c>
      <c r="R236">
        <v>17</v>
      </c>
      <c r="S236" s="3">
        <v>595000</v>
      </c>
      <c r="T236" s="3">
        <v>595000</v>
      </c>
      <c r="U236" t="s">
        <v>1097</v>
      </c>
      <c r="V236">
        <v>120.7</v>
      </c>
      <c r="W236">
        <v>120.7</v>
      </c>
      <c r="X236" t="s">
        <v>39</v>
      </c>
      <c r="Y236" s="6">
        <v>0.3122923588039867</v>
      </c>
      <c r="Z236">
        <v>0</v>
      </c>
      <c r="AA236" t="s">
        <v>1131</v>
      </c>
      <c r="AB236" t="s">
        <v>1083</v>
      </c>
      <c r="AC236">
        <v>30</v>
      </c>
    </row>
    <row r="237" spans="1:29" x14ac:dyDescent="0.25">
      <c r="A237" t="s">
        <v>561</v>
      </c>
      <c r="B237" t="s">
        <v>562</v>
      </c>
      <c r="C237" s="4">
        <v>45717</v>
      </c>
      <c r="D237">
        <v>56</v>
      </c>
      <c r="E237" t="s">
        <v>1094</v>
      </c>
      <c r="F237" t="s">
        <v>79</v>
      </c>
      <c r="H237" t="s">
        <v>20</v>
      </c>
      <c r="I237">
        <v>1</v>
      </c>
      <c r="J237" t="s">
        <v>1092</v>
      </c>
      <c r="K237" t="s">
        <v>21</v>
      </c>
      <c r="L237" s="26">
        <v>3</v>
      </c>
      <c r="M237" t="s">
        <v>50</v>
      </c>
      <c r="N237">
        <v>14</v>
      </c>
      <c r="O237" t="s">
        <v>1093</v>
      </c>
      <c r="P237" t="s">
        <v>51</v>
      </c>
      <c r="Q237" s="3">
        <v>9000</v>
      </c>
      <c r="R237">
        <v>12</v>
      </c>
      <c r="S237" s="3">
        <v>108000</v>
      </c>
      <c r="T237" s="3">
        <v>108000</v>
      </c>
      <c r="U237" t="s">
        <v>1098</v>
      </c>
      <c r="V237">
        <v>142.22</v>
      </c>
      <c r="W237">
        <v>142.22</v>
      </c>
      <c r="X237" t="s">
        <v>39</v>
      </c>
      <c r="Y237" s="6">
        <v>0.30092592592592593</v>
      </c>
      <c r="Z237">
        <v>0</v>
      </c>
      <c r="AA237" t="s">
        <v>1131</v>
      </c>
      <c r="AB237" t="s">
        <v>1083</v>
      </c>
      <c r="AC237">
        <v>35</v>
      </c>
    </row>
    <row r="238" spans="1:29" x14ac:dyDescent="0.25">
      <c r="A238" t="s">
        <v>563</v>
      </c>
      <c r="B238" t="s">
        <v>564</v>
      </c>
      <c r="C238" s="4">
        <v>45689</v>
      </c>
      <c r="D238">
        <v>69</v>
      </c>
      <c r="E238" t="s">
        <v>1091</v>
      </c>
      <c r="F238" t="s">
        <v>86</v>
      </c>
      <c r="H238" t="s">
        <v>29</v>
      </c>
      <c r="I238">
        <v>1</v>
      </c>
      <c r="J238" t="s">
        <v>1092</v>
      </c>
      <c r="K238" t="s">
        <v>30</v>
      </c>
      <c r="L238" s="26">
        <v>1</v>
      </c>
      <c r="M238" t="s">
        <v>37</v>
      </c>
      <c r="N238">
        <v>57</v>
      </c>
      <c r="O238" t="s">
        <v>1090</v>
      </c>
      <c r="P238" t="s">
        <v>164</v>
      </c>
      <c r="Q238" s="3">
        <v>600</v>
      </c>
      <c r="R238">
        <v>2</v>
      </c>
      <c r="S238" s="3">
        <v>1200</v>
      </c>
      <c r="T238" s="3">
        <v>1200</v>
      </c>
      <c r="U238" t="s">
        <v>1100</v>
      </c>
      <c r="V238">
        <v>11.09</v>
      </c>
      <c r="W238">
        <v>11.09</v>
      </c>
      <c r="X238" t="s">
        <v>39</v>
      </c>
      <c r="Y238" s="6">
        <v>0.3122923588039867</v>
      </c>
      <c r="Z238">
        <v>0</v>
      </c>
      <c r="AA238" t="s">
        <v>1131</v>
      </c>
      <c r="AB238" t="s">
        <v>1083</v>
      </c>
      <c r="AC238">
        <v>60</v>
      </c>
    </row>
    <row r="239" spans="1:29" x14ac:dyDescent="0.25">
      <c r="A239" t="s">
        <v>565</v>
      </c>
      <c r="B239" t="s">
        <v>566</v>
      </c>
      <c r="C239" s="4">
        <v>45717</v>
      </c>
      <c r="D239">
        <v>50</v>
      </c>
      <c r="E239" t="s">
        <v>1088</v>
      </c>
      <c r="F239" t="s">
        <v>28</v>
      </c>
      <c r="H239" t="s">
        <v>36</v>
      </c>
      <c r="I239">
        <v>3</v>
      </c>
      <c r="J239" t="s">
        <v>1085</v>
      </c>
      <c r="K239" t="s">
        <v>30</v>
      </c>
      <c r="L239" s="26">
        <v>2</v>
      </c>
      <c r="M239" t="s">
        <v>22</v>
      </c>
      <c r="N239">
        <v>44</v>
      </c>
      <c r="O239" t="s">
        <v>1090</v>
      </c>
      <c r="P239" t="s">
        <v>115</v>
      </c>
      <c r="Q239" s="3">
        <v>25000</v>
      </c>
      <c r="R239">
        <v>4</v>
      </c>
      <c r="S239" s="3">
        <v>100000</v>
      </c>
      <c r="T239" s="3">
        <v>538300</v>
      </c>
      <c r="U239" t="s">
        <v>1097</v>
      </c>
      <c r="V239">
        <v>485.18</v>
      </c>
      <c r="W239">
        <v>162.9</v>
      </c>
      <c r="X239" t="s">
        <v>39</v>
      </c>
      <c r="Y239" s="6">
        <v>0.27947598253275108</v>
      </c>
      <c r="Z239">
        <v>0</v>
      </c>
      <c r="AA239" t="s">
        <v>1131</v>
      </c>
      <c r="AB239" t="s">
        <v>1083</v>
      </c>
      <c r="AC239">
        <v>65</v>
      </c>
    </row>
    <row r="240" spans="1:29" x14ac:dyDescent="0.25">
      <c r="A240" t="s">
        <v>567</v>
      </c>
      <c r="B240" t="s">
        <v>568</v>
      </c>
      <c r="C240" s="4">
        <v>45658</v>
      </c>
      <c r="D240">
        <v>46</v>
      </c>
      <c r="E240" t="s">
        <v>1088</v>
      </c>
      <c r="F240" t="s">
        <v>189</v>
      </c>
      <c r="H240" t="s">
        <v>36</v>
      </c>
      <c r="I240">
        <v>3</v>
      </c>
      <c r="J240" t="s">
        <v>1085</v>
      </c>
      <c r="K240" t="s">
        <v>30</v>
      </c>
      <c r="L240" s="26">
        <v>4</v>
      </c>
      <c r="M240" t="s">
        <v>114</v>
      </c>
      <c r="N240">
        <v>45</v>
      </c>
      <c r="O240" t="s">
        <v>1090</v>
      </c>
      <c r="P240" t="s">
        <v>42</v>
      </c>
      <c r="Q240" s="3">
        <v>9000</v>
      </c>
      <c r="R240">
        <v>7</v>
      </c>
      <c r="S240" s="3">
        <v>63000</v>
      </c>
      <c r="T240" s="3">
        <v>609000</v>
      </c>
      <c r="U240" t="s">
        <v>1097</v>
      </c>
      <c r="V240">
        <v>424.49000000000007</v>
      </c>
      <c r="W240">
        <v>148.86000000000001</v>
      </c>
      <c r="X240" t="s">
        <v>39</v>
      </c>
      <c r="Y240" s="6">
        <v>0.27947598253275108</v>
      </c>
      <c r="Z240">
        <v>0</v>
      </c>
      <c r="AA240" t="s">
        <v>1131</v>
      </c>
      <c r="AB240" t="s">
        <v>1083</v>
      </c>
      <c r="AC240">
        <v>35</v>
      </c>
    </row>
    <row r="241" spans="1:29" x14ac:dyDescent="0.25">
      <c r="A241" t="s">
        <v>569</v>
      </c>
      <c r="B241" t="s">
        <v>570</v>
      </c>
      <c r="C241" s="4">
        <v>45658</v>
      </c>
      <c r="D241">
        <v>40</v>
      </c>
      <c r="E241" t="s">
        <v>1088</v>
      </c>
      <c r="F241" t="s">
        <v>101</v>
      </c>
      <c r="H241" t="s">
        <v>41</v>
      </c>
      <c r="I241">
        <v>3</v>
      </c>
      <c r="J241" t="s">
        <v>1085</v>
      </c>
      <c r="K241" t="s">
        <v>30</v>
      </c>
      <c r="L241" s="26">
        <v>2</v>
      </c>
      <c r="M241" t="s">
        <v>22</v>
      </c>
      <c r="N241">
        <v>12</v>
      </c>
      <c r="O241" t="s">
        <v>1095</v>
      </c>
      <c r="P241" t="s">
        <v>71</v>
      </c>
      <c r="Q241" s="3">
        <v>14500</v>
      </c>
      <c r="R241">
        <v>9</v>
      </c>
      <c r="S241" s="3">
        <v>130500</v>
      </c>
      <c r="T241" s="3">
        <v>175500</v>
      </c>
      <c r="U241" t="s">
        <v>1098</v>
      </c>
      <c r="V241">
        <v>155.24</v>
      </c>
      <c r="W241">
        <v>56.18</v>
      </c>
      <c r="X241" t="s">
        <v>39</v>
      </c>
      <c r="Y241" s="6">
        <v>0.26754385964912281</v>
      </c>
      <c r="Z241">
        <v>0</v>
      </c>
      <c r="AA241" t="s">
        <v>1131</v>
      </c>
      <c r="AB241" t="s">
        <v>1083</v>
      </c>
      <c r="AC241">
        <v>80</v>
      </c>
    </row>
    <row r="242" spans="1:29" x14ac:dyDescent="0.25">
      <c r="A242" t="s">
        <v>571</v>
      </c>
      <c r="B242" t="s">
        <v>503</v>
      </c>
      <c r="C242" s="4">
        <v>45717</v>
      </c>
      <c r="D242">
        <v>35</v>
      </c>
      <c r="E242" t="s">
        <v>1084</v>
      </c>
      <c r="F242" t="s">
        <v>258</v>
      </c>
      <c r="H242" t="s">
        <v>36</v>
      </c>
      <c r="I242">
        <v>3</v>
      </c>
      <c r="J242" t="s">
        <v>1085</v>
      </c>
      <c r="K242" t="s">
        <v>21</v>
      </c>
      <c r="L242" s="26">
        <v>4</v>
      </c>
      <c r="M242" t="s">
        <v>114</v>
      </c>
      <c r="N242">
        <v>50</v>
      </c>
      <c r="O242" t="s">
        <v>1090</v>
      </c>
      <c r="P242" t="s">
        <v>71</v>
      </c>
      <c r="Q242" s="3">
        <v>14500</v>
      </c>
      <c r="R242">
        <v>17</v>
      </c>
      <c r="S242" s="3">
        <v>246500</v>
      </c>
      <c r="T242" s="3">
        <v>755500</v>
      </c>
      <c r="U242" t="s">
        <v>1097</v>
      </c>
      <c r="V242">
        <v>457.62</v>
      </c>
      <c r="W242">
        <v>191.42</v>
      </c>
      <c r="X242" t="s">
        <v>39</v>
      </c>
      <c r="Y242" s="6">
        <v>0.27947598253275108</v>
      </c>
      <c r="Z242">
        <v>0</v>
      </c>
      <c r="AA242" t="s">
        <v>1131</v>
      </c>
      <c r="AB242" t="s">
        <v>1083</v>
      </c>
      <c r="AC242">
        <v>35</v>
      </c>
    </row>
    <row r="243" spans="1:29" x14ac:dyDescent="0.25">
      <c r="A243" t="s">
        <v>572</v>
      </c>
      <c r="B243" t="s">
        <v>573</v>
      </c>
      <c r="C243" s="4">
        <v>45717</v>
      </c>
      <c r="D243">
        <v>60</v>
      </c>
      <c r="E243" t="s">
        <v>1094</v>
      </c>
      <c r="F243" t="s">
        <v>113</v>
      </c>
      <c r="H243" t="s">
        <v>29</v>
      </c>
      <c r="I243">
        <v>1</v>
      </c>
      <c r="J243" t="s">
        <v>1092</v>
      </c>
      <c r="K243" t="s">
        <v>21</v>
      </c>
      <c r="L243" s="26">
        <v>3</v>
      </c>
      <c r="M243" t="s">
        <v>50</v>
      </c>
      <c r="N243">
        <v>43</v>
      </c>
      <c r="O243" t="s">
        <v>1090</v>
      </c>
      <c r="P243" t="s">
        <v>193</v>
      </c>
      <c r="Q243" s="3">
        <v>6500</v>
      </c>
      <c r="R243">
        <v>1</v>
      </c>
      <c r="S243" s="3">
        <v>6500</v>
      </c>
      <c r="T243" s="3">
        <v>6500</v>
      </c>
      <c r="U243" t="s">
        <v>1100</v>
      </c>
      <c r="V243">
        <v>164.83</v>
      </c>
      <c r="W243">
        <v>164.83</v>
      </c>
      <c r="X243" t="s">
        <v>39</v>
      </c>
      <c r="Y243" s="6">
        <v>0.3122923588039867</v>
      </c>
      <c r="Z243">
        <v>0</v>
      </c>
      <c r="AA243" t="s">
        <v>1131</v>
      </c>
      <c r="AB243" t="s">
        <v>1083</v>
      </c>
      <c r="AC243">
        <v>40</v>
      </c>
    </row>
    <row r="244" spans="1:29" x14ac:dyDescent="0.25">
      <c r="A244" t="s">
        <v>574</v>
      </c>
      <c r="B244" t="s">
        <v>575</v>
      </c>
      <c r="C244" s="4">
        <v>45689</v>
      </c>
      <c r="D244">
        <v>60</v>
      </c>
      <c r="E244" t="s">
        <v>1094</v>
      </c>
      <c r="F244" t="s">
        <v>198</v>
      </c>
      <c r="H244" t="s">
        <v>29</v>
      </c>
      <c r="I244">
        <v>2</v>
      </c>
      <c r="J244" t="s">
        <v>1085</v>
      </c>
      <c r="K244" t="s">
        <v>21</v>
      </c>
      <c r="L244" s="26">
        <v>1</v>
      </c>
      <c r="M244" t="s">
        <v>37</v>
      </c>
      <c r="N244">
        <v>58</v>
      </c>
      <c r="O244" t="s">
        <v>1090</v>
      </c>
      <c r="P244" t="s">
        <v>87</v>
      </c>
      <c r="Q244" s="3">
        <v>7500</v>
      </c>
      <c r="R244">
        <v>10</v>
      </c>
      <c r="S244" s="3">
        <v>75000</v>
      </c>
      <c r="T244" s="3">
        <v>183000</v>
      </c>
      <c r="U244" t="s">
        <v>1098</v>
      </c>
      <c r="V244">
        <v>234</v>
      </c>
      <c r="W244">
        <v>51.69</v>
      </c>
      <c r="X244" t="s">
        <v>39</v>
      </c>
      <c r="Y244" s="6">
        <v>0.3122923588039867</v>
      </c>
      <c r="Z244">
        <v>0</v>
      </c>
      <c r="AA244" t="s">
        <v>1131</v>
      </c>
      <c r="AB244" t="s">
        <v>1083</v>
      </c>
      <c r="AC244">
        <v>70</v>
      </c>
    </row>
    <row r="245" spans="1:29" x14ac:dyDescent="0.25">
      <c r="A245" t="s">
        <v>576</v>
      </c>
      <c r="B245" t="s">
        <v>577</v>
      </c>
      <c r="C245" s="4">
        <v>45689</v>
      </c>
      <c r="D245">
        <v>73</v>
      </c>
      <c r="E245" t="s">
        <v>1091</v>
      </c>
      <c r="F245" t="s">
        <v>90</v>
      </c>
      <c r="H245" t="s">
        <v>20</v>
      </c>
      <c r="I245">
        <v>1</v>
      </c>
      <c r="J245" t="s">
        <v>1092</v>
      </c>
      <c r="K245" t="s">
        <v>21</v>
      </c>
      <c r="L245" s="26">
        <v>3</v>
      </c>
      <c r="M245" t="s">
        <v>50</v>
      </c>
      <c r="N245">
        <v>19</v>
      </c>
      <c r="O245" t="s">
        <v>1093</v>
      </c>
      <c r="P245" t="s">
        <v>58</v>
      </c>
      <c r="Q245" s="3">
        <v>16000</v>
      </c>
      <c r="R245">
        <v>7</v>
      </c>
      <c r="S245" s="3">
        <v>112000</v>
      </c>
      <c r="T245" s="3">
        <v>112000</v>
      </c>
      <c r="U245" t="s">
        <v>1098</v>
      </c>
      <c r="V245">
        <v>125.57</v>
      </c>
      <c r="W245">
        <v>125.57</v>
      </c>
      <c r="X245" t="s">
        <v>39</v>
      </c>
      <c r="Y245" s="6">
        <v>0.30092592592592593</v>
      </c>
      <c r="Z245">
        <v>0</v>
      </c>
      <c r="AA245" t="s">
        <v>1131</v>
      </c>
      <c r="AB245" t="s">
        <v>1083</v>
      </c>
      <c r="AC245">
        <v>35</v>
      </c>
    </row>
    <row r="246" spans="1:29" x14ac:dyDescent="0.25">
      <c r="A246" t="s">
        <v>578</v>
      </c>
      <c r="B246" t="s">
        <v>579</v>
      </c>
      <c r="C246" s="4">
        <v>45689</v>
      </c>
      <c r="D246">
        <v>70</v>
      </c>
      <c r="E246" t="s">
        <v>1091</v>
      </c>
      <c r="F246" t="s">
        <v>95</v>
      </c>
      <c r="H246" t="s">
        <v>41</v>
      </c>
      <c r="I246">
        <v>1</v>
      </c>
      <c r="J246" t="s">
        <v>1092</v>
      </c>
      <c r="K246" t="s">
        <v>21</v>
      </c>
      <c r="L246" s="26">
        <v>1</v>
      </c>
      <c r="M246" t="s">
        <v>37</v>
      </c>
      <c r="N246">
        <v>35</v>
      </c>
      <c r="O246" t="s">
        <v>1086</v>
      </c>
      <c r="P246" t="s">
        <v>71</v>
      </c>
      <c r="Q246" s="3">
        <v>14500</v>
      </c>
      <c r="R246">
        <v>2</v>
      </c>
      <c r="S246" s="3">
        <v>29000</v>
      </c>
      <c r="T246" s="3">
        <v>29000</v>
      </c>
      <c r="U246" t="s">
        <v>1100</v>
      </c>
      <c r="V246">
        <v>143.52000000000001</v>
      </c>
      <c r="W246">
        <v>143.52000000000001</v>
      </c>
      <c r="X246" t="s">
        <v>39</v>
      </c>
      <c r="Y246" s="6">
        <v>0.26754385964912281</v>
      </c>
      <c r="Z246">
        <v>0</v>
      </c>
      <c r="AA246" t="s">
        <v>1131</v>
      </c>
      <c r="AB246" t="s">
        <v>1083</v>
      </c>
      <c r="AC246">
        <v>60</v>
      </c>
    </row>
    <row r="247" spans="1:29" x14ac:dyDescent="0.25">
      <c r="A247" t="s">
        <v>580</v>
      </c>
      <c r="B247" t="s">
        <v>581</v>
      </c>
      <c r="C247" s="4">
        <v>45717</v>
      </c>
      <c r="D247">
        <v>25</v>
      </c>
      <c r="E247" t="s">
        <v>1089</v>
      </c>
      <c r="F247" t="s">
        <v>49</v>
      </c>
      <c r="H247" t="s">
        <v>36</v>
      </c>
      <c r="I247">
        <v>1</v>
      </c>
      <c r="J247" t="s">
        <v>1092</v>
      </c>
      <c r="K247" t="s">
        <v>21</v>
      </c>
      <c r="L247" s="26">
        <v>5</v>
      </c>
      <c r="M247" t="s">
        <v>55</v>
      </c>
      <c r="N247">
        <v>51</v>
      </c>
      <c r="O247" t="s">
        <v>1090</v>
      </c>
      <c r="P247" t="s">
        <v>105</v>
      </c>
      <c r="Q247" s="3">
        <v>75000</v>
      </c>
      <c r="R247">
        <v>13</v>
      </c>
      <c r="S247" s="3">
        <v>975000</v>
      </c>
      <c r="T247" s="3">
        <v>975000</v>
      </c>
      <c r="U247" t="s">
        <v>1097</v>
      </c>
      <c r="V247">
        <v>77.91</v>
      </c>
      <c r="W247">
        <v>77.91</v>
      </c>
      <c r="X247" t="s">
        <v>24</v>
      </c>
      <c r="Y247" s="6">
        <v>0.27947598253275108</v>
      </c>
      <c r="Z247">
        <v>1</v>
      </c>
      <c r="AA247" t="s">
        <v>1130</v>
      </c>
      <c r="AB247" t="s">
        <v>32</v>
      </c>
      <c r="AC247">
        <v>15</v>
      </c>
    </row>
    <row r="248" spans="1:29" x14ac:dyDescent="0.25">
      <c r="A248" t="s">
        <v>582</v>
      </c>
      <c r="B248" t="s">
        <v>583</v>
      </c>
      <c r="C248" s="4">
        <v>45658</v>
      </c>
      <c r="D248">
        <v>56</v>
      </c>
      <c r="E248" t="s">
        <v>1094</v>
      </c>
      <c r="F248" t="s">
        <v>118</v>
      </c>
      <c r="H248" t="s">
        <v>41</v>
      </c>
      <c r="I248">
        <v>3</v>
      </c>
      <c r="J248" t="s">
        <v>1085</v>
      </c>
      <c r="K248" t="s">
        <v>30</v>
      </c>
      <c r="L248" s="26">
        <v>5</v>
      </c>
      <c r="M248" t="s">
        <v>55</v>
      </c>
      <c r="N248">
        <v>44</v>
      </c>
      <c r="O248" t="s">
        <v>1090</v>
      </c>
      <c r="P248" t="s">
        <v>42</v>
      </c>
      <c r="Q248" s="3">
        <v>9000</v>
      </c>
      <c r="R248">
        <v>17</v>
      </c>
      <c r="S248" s="3">
        <v>153000</v>
      </c>
      <c r="T248" s="3">
        <v>368000</v>
      </c>
      <c r="U248" t="s">
        <v>1098</v>
      </c>
      <c r="V248">
        <v>186.84</v>
      </c>
      <c r="W248">
        <v>71.86</v>
      </c>
      <c r="X248" t="s">
        <v>24</v>
      </c>
      <c r="Y248" s="6">
        <v>0.26754385964912281</v>
      </c>
      <c r="Z248">
        <v>1</v>
      </c>
      <c r="AA248" t="s">
        <v>1130</v>
      </c>
      <c r="AB248" t="s">
        <v>284</v>
      </c>
      <c r="AC248">
        <v>30</v>
      </c>
    </row>
    <row r="249" spans="1:29" x14ac:dyDescent="0.25">
      <c r="A249" t="s">
        <v>584</v>
      </c>
      <c r="B249" t="s">
        <v>585</v>
      </c>
      <c r="C249" s="4">
        <v>45689</v>
      </c>
      <c r="D249">
        <v>66</v>
      </c>
      <c r="E249" t="s">
        <v>1091</v>
      </c>
      <c r="F249" t="s">
        <v>118</v>
      </c>
      <c r="H249" t="s">
        <v>36</v>
      </c>
      <c r="I249">
        <v>3</v>
      </c>
      <c r="J249" t="s">
        <v>1085</v>
      </c>
      <c r="K249" t="s">
        <v>30</v>
      </c>
      <c r="L249" s="26">
        <v>2</v>
      </c>
      <c r="M249" t="s">
        <v>22</v>
      </c>
      <c r="N249">
        <v>11</v>
      </c>
      <c r="O249" t="s">
        <v>1095</v>
      </c>
      <c r="P249" t="s">
        <v>62</v>
      </c>
      <c r="Q249" s="3">
        <v>24000</v>
      </c>
      <c r="R249">
        <v>12</v>
      </c>
      <c r="S249" s="3">
        <v>288000</v>
      </c>
      <c r="T249" s="3">
        <v>324200</v>
      </c>
      <c r="U249" t="s">
        <v>1098</v>
      </c>
      <c r="V249">
        <v>271.64</v>
      </c>
      <c r="W249">
        <v>135.62</v>
      </c>
      <c r="X249" t="s">
        <v>39</v>
      </c>
      <c r="Y249" s="6">
        <v>0.27947598253275108</v>
      </c>
      <c r="Z249">
        <v>0</v>
      </c>
      <c r="AA249" t="s">
        <v>1131</v>
      </c>
      <c r="AB249" t="s">
        <v>1083</v>
      </c>
      <c r="AC249">
        <v>80</v>
      </c>
    </row>
    <row r="250" spans="1:29" x14ac:dyDescent="0.25">
      <c r="A250" t="s">
        <v>586</v>
      </c>
      <c r="B250" t="s">
        <v>587</v>
      </c>
      <c r="C250" s="4">
        <v>45717</v>
      </c>
      <c r="D250">
        <v>26</v>
      </c>
      <c r="E250" t="s">
        <v>1089</v>
      </c>
      <c r="F250" t="s">
        <v>149</v>
      </c>
      <c r="H250" t="s">
        <v>20</v>
      </c>
      <c r="I250">
        <v>3</v>
      </c>
      <c r="J250" t="s">
        <v>1085</v>
      </c>
      <c r="K250" t="s">
        <v>21</v>
      </c>
      <c r="L250" s="26">
        <v>2</v>
      </c>
      <c r="M250" t="s">
        <v>22</v>
      </c>
      <c r="N250">
        <v>48</v>
      </c>
      <c r="O250" t="s">
        <v>1090</v>
      </c>
      <c r="P250" t="s">
        <v>46</v>
      </c>
      <c r="Q250" s="3">
        <v>4500</v>
      </c>
      <c r="R250">
        <v>9</v>
      </c>
      <c r="S250" s="3">
        <v>40500</v>
      </c>
      <c r="T250" s="3">
        <v>582500</v>
      </c>
      <c r="U250" t="s">
        <v>1097</v>
      </c>
      <c r="V250">
        <v>317.28999999999996</v>
      </c>
      <c r="W250">
        <v>123.57</v>
      </c>
      <c r="X250" t="s">
        <v>39</v>
      </c>
      <c r="Y250" s="6">
        <v>0.30092592592592593</v>
      </c>
      <c r="Z250">
        <v>0</v>
      </c>
      <c r="AA250" t="s">
        <v>1131</v>
      </c>
      <c r="AB250" t="s">
        <v>1083</v>
      </c>
      <c r="AC250">
        <v>65</v>
      </c>
    </row>
    <row r="251" spans="1:29" x14ac:dyDescent="0.25">
      <c r="A251" t="s">
        <v>588</v>
      </c>
      <c r="B251" t="s">
        <v>589</v>
      </c>
      <c r="C251" s="4">
        <v>45658</v>
      </c>
      <c r="D251">
        <v>25</v>
      </c>
      <c r="E251" t="s">
        <v>1089</v>
      </c>
      <c r="F251" t="s">
        <v>101</v>
      </c>
      <c r="H251" t="s">
        <v>36</v>
      </c>
      <c r="I251">
        <v>2</v>
      </c>
      <c r="J251" t="s">
        <v>1085</v>
      </c>
      <c r="K251" t="s">
        <v>21</v>
      </c>
      <c r="L251" s="26">
        <v>2</v>
      </c>
      <c r="M251" t="s">
        <v>22</v>
      </c>
      <c r="N251">
        <v>17</v>
      </c>
      <c r="O251" t="s">
        <v>1093</v>
      </c>
      <c r="P251" t="s">
        <v>65</v>
      </c>
      <c r="Q251" s="3">
        <v>30000</v>
      </c>
      <c r="R251">
        <v>8</v>
      </c>
      <c r="S251" s="3">
        <v>240000</v>
      </c>
      <c r="T251" s="3">
        <v>288000</v>
      </c>
      <c r="U251" t="s">
        <v>1098</v>
      </c>
      <c r="V251">
        <v>191.79999999999998</v>
      </c>
      <c r="W251">
        <v>134.41999999999999</v>
      </c>
      <c r="X251" t="s">
        <v>39</v>
      </c>
      <c r="Y251" s="6">
        <v>0.27947598253275108</v>
      </c>
      <c r="Z251">
        <v>0</v>
      </c>
      <c r="AA251" t="s">
        <v>1131</v>
      </c>
      <c r="AB251" t="s">
        <v>1083</v>
      </c>
      <c r="AC251">
        <v>65</v>
      </c>
    </row>
    <row r="252" spans="1:29" x14ac:dyDescent="0.25">
      <c r="A252" t="s">
        <v>590</v>
      </c>
      <c r="B252" t="s">
        <v>591</v>
      </c>
      <c r="C252" s="4">
        <v>45717</v>
      </c>
      <c r="D252">
        <v>56</v>
      </c>
      <c r="E252" t="s">
        <v>1094</v>
      </c>
      <c r="F252" t="s">
        <v>90</v>
      </c>
      <c r="H252" t="s">
        <v>36</v>
      </c>
      <c r="I252">
        <v>2</v>
      </c>
      <c r="J252" t="s">
        <v>1085</v>
      </c>
      <c r="K252" t="s">
        <v>30</v>
      </c>
      <c r="L252" s="26">
        <v>5</v>
      </c>
      <c r="M252" t="s">
        <v>55</v>
      </c>
      <c r="N252">
        <v>22</v>
      </c>
      <c r="O252" t="s">
        <v>1093</v>
      </c>
      <c r="P252" t="s">
        <v>65</v>
      </c>
      <c r="Q252" s="3">
        <v>30000</v>
      </c>
      <c r="R252">
        <v>8</v>
      </c>
      <c r="S252" s="3">
        <v>240000</v>
      </c>
      <c r="T252" s="3">
        <v>303000</v>
      </c>
      <c r="U252" t="s">
        <v>1098</v>
      </c>
      <c r="V252">
        <v>144.04000000000002</v>
      </c>
      <c r="W252">
        <v>1.46</v>
      </c>
      <c r="X252" t="s">
        <v>24</v>
      </c>
      <c r="Y252" s="6">
        <v>0.27947598253275108</v>
      </c>
      <c r="Z252">
        <v>1</v>
      </c>
      <c r="AA252" t="s">
        <v>1130</v>
      </c>
      <c r="AB252" t="s">
        <v>25</v>
      </c>
      <c r="AC252">
        <v>20</v>
      </c>
    </row>
    <row r="253" spans="1:29" x14ac:dyDescent="0.25">
      <c r="A253" t="s">
        <v>592</v>
      </c>
      <c r="B253" t="s">
        <v>593</v>
      </c>
      <c r="C253" s="4">
        <v>45689</v>
      </c>
      <c r="D253">
        <v>62</v>
      </c>
      <c r="E253" t="s">
        <v>1094</v>
      </c>
      <c r="F253" t="s">
        <v>140</v>
      </c>
      <c r="H253" t="s">
        <v>29</v>
      </c>
      <c r="I253">
        <v>2</v>
      </c>
      <c r="J253" t="s">
        <v>1085</v>
      </c>
      <c r="K253" t="s">
        <v>30</v>
      </c>
      <c r="L253" s="26">
        <v>4</v>
      </c>
      <c r="M253" t="s">
        <v>114</v>
      </c>
      <c r="N253">
        <v>57</v>
      </c>
      <c r="O253" t="s">
        <v>1090</v>
      </c>
      <c r="P253" t="s">
        <v>83</v>
      </c>
      <c r="Q253" s="3">
        <v>1000</v>
      </c>
      <c r="R253">
        <v>20</v>
      </c>
      <c r="S253" s="3">
        <v>20000</v>
      </c>
      <c r="T253" s="3">
        <v>120000</v>
      </c>
      <c r="U253" t="s">
        <v>1098</v>
      </c>
      <c r="V253">
        <v>204.01</v>
      </c>
      <c r="W253">
        <v>35.57</v>
      </c>
      <c r="X253" t="s">
        <v>39</v>
      </c>
      <c r="Y253" s="6">
        <v>0.3122923588039867</v>
      </c>
      <c r="Z253">
        <v>0</v>
      </c>
      <c r="AA253" t="s">
        <v>1131</v>
      </c>
      <c r="AB253" t="s">
        <v>1083</v>
      </c>
      <c r="AC253">
        <v>30</v>
      </c>
    </row>
    <row r="254" spans="1:29" x14ac:dyDescent="0.25">
      <c r="A254" t="s">
        <v>594</v>
      </c>
      <c r="B254" t="s">
        <v>595</v>
      </c>
      <c r="C254" s="4">
        <v>45658</v>
      </c>
      <c r="D254">
        <v>41</v>
      </c>
      <c r="E254" t="s">
        <v>1088</v>
      </c>
      <c r="F254" t="s">
        <v>143</v>
      </c>
      <c r="H254" t="s">
        <v>41</v>
      </c>
      <c r="I254">
        <v>3</v>
      </c>
      <c r="J254" t="s">
        <v>1085</v>
      </c>
      <c r="K254" t="s">
        <v>21</v>
      </c>
      <c r="L254" s="26">
        <v>1</v>
      </c>
      <c r="M254" t="s">
        <v>37</v>
      </c>
      <c r="N254">
        <v>47</v>
      </c>
      <c r="O254" t="s">
        <v>1090</v>
      </c>
      <c r="P254" t="s">
        <v>62</v>
      </c>
      <c r="Q254" s="3">
        <v>24000</v>
      </c>
      <c r="R254">
        <v>2</v>
      </c>
      <c r="S254" s="3">
        <v>48000</v>
      </c>
      <c r="T254" s="3">
        <v>655000</v>
      </c>
      <c r="U254" t="s">
        <v>1097</v>
      </c>
      <c r="V254">
        <v>282.82</v>
      </c>
      <c r="W254">
        <v>42.95</v>
      </c>
      <c r="X254" t="s">
        <v>39</v>
      </c>
      <c r="Y254" s="6">
        <v>0.26754385964912281</v>
      </c>
      <c r="Z254">
        <v>0</v>
      </c>
      <c r="AA254" t="s">
        <v>1131</v>
      </c>
      <c r="AB254" t="s">
        <v>1083</v>
      </c>
      <c r="AC254">
        <v>75</v>
      </c>
    </row>
    <row r="255" spans="1:29" x14ac:dyDescent="0.25">
      <c r="A255" t="s">
        <v>596</v>
      </c>
      <c r="B255" t="s">
        <v>597</v>
      </c>
      <c r="C255" s="4">
        <v>45689</v>
      </c>
      <c r="D255">
        <v>66</v>
      </c>
      <c r="E255" t="s">
        <v>1091</v>
      </c>
      <c r="F255" t="s">
        <v>113</v>
      </c>
      <c r="H255" t="s">
        <v>36</v>
      </c>
      <c r="I255">
        <v>2</v>
      </c>
      <c r="J255" t="s">
        <v>1085</v>
      </c>
      <c r="K255" t="s">
        <v>30</v>
      </c>
      <c r="L255" s="26">
        <v>5</v>
      </c>
      <c r="M255" t="s">
        <v>55</v>
      </c>
      <c r="N255">
        <v>9</v>
      </c>
      <c r="O255" t="s">
        <v>1095</v>
      </c>
      <c r="P255" t="s">
        <v>42</v>
      </c>
      <c r="Q255" s="3">
        <v>9000</v>
      </c>
      <c r="R255">
        <v>20</v>
      </c>
      <c r="S255" s="3">
        <v>180000</v>
      </c>
      <c r="T255" s="3">
        <v>183000</v>
      </c>
      <c r="U255" t="s">
        <v>1098</v>
      </c>
      <c r="V255">
        <v>284.26</v>
      </c>
      <c r="W255">
        <v>132.69999999999999</v>
      </c>
      <c r="X255" t="s">
        <v>39</v>
      </c>
      <c r="Y255" s="6">
        <v>0.27947598253275108</v>
      </c>
      <c r="Z255">
        <v>0</v>
      </c>
      <c r="AA255" t="s">
        <v>1131</v>
      </c>
      <c r="AB255" t="s">
        <v>1083</v>
      </c>
      <c r="AC255">
        <v>40</v>
      </c>
    </row>
    <row r="256" spans="1:29" x14ac:dyDescent="0.25">
      <c r="A256" t="s">
        <v>598</v>
      </c>
      <c r="B256" t="s">
        <v>599</v>
      </c>
      <c r="C256" s="4">
        <v>45689</v>
      </c>
      <c r="D256">
        <v>36</v>
      </c>
      <c r="E256" t="s">
        <v>1084</v>
      </c>
      <c r="F256" t="s">
        <v>131</v>
      </c>
      <c r="H256" t="s">
        <v>20</v>
      </c>
      <c r="I256">
        <v>2</v>
      </c>
      <c r="J256" t="s">
        <v>1085</v>
      </c>
      <c r="K256" t="s">
        <v>21</v>
      </c>
      <c r="L256" s="26">
        <v>3</v>
      </c>
      <c r="M256" t="s">
        <v>50</v>
      </c>
      <c r="N256">
        <v>48</v>
      </c>
      <c r="O256" t="s">
        <v>1090</v>
      </c>
      <c r="P256" t="s">
        <v>51</v>
      </c>
      <c r="Q256" s="3">
        <v>9000</v>
      </c>
      <c r="R256">
        <v>2</v>
      </c>
      <c r="S256" s="3">
        <v>18000</v>
      </c>
      <c r="T256" s="3">
        <v>258000</v>
      </c>
      <c r="U256" t="s">
        <v>1098</v>
      </c>
      <c r="V256">
        <v>178.01999999999998</v>
      </c>
      <c r="W256">
        <v>74.2</v>
      </c>
      <c r="X256" t="s">
        <v>24</v>
      </c>
      <c r="Y256" s="6">
        <v>0.30092592592592593</v>
      </c>
      <c r="Z256">
        <v>1</v>
      </c>
      <c r="AA256" t="s">
        <v>1130</v>
      </c>
      <c r="AB256" t="s">
        <v>32</v>
      </c>
      <c r="AC256">
        <v>40</v>
      </c>
    </row>
    <row r="257" spans="1:29" x14ac:dyDescent="0.25">
      <c r="A257" t="s">
        <v>600</v>
      </c>
      <c r="B257" t="s">
        <v>601</v>
      </c>
      <c r="C257" s="4">
        <v>45717</v>
      </c>
      <c r="D257">
        <v>76</v>
      </c>
      <c r="E257" t="s">
        <v>1091</v>
      </c>
      <c r="F257" t="s">
        <v>35</v>
      </c>
      <c r="H257" t="s">
        <v>36</v>
      </c>
      <c r="I257">
        <v>3</v>
      </c>
      <c r="J257" t="s">
        <v>1085</v>
      </c>
      <c r="K257" t="s">
        <v>21</v>
      </c>
      <c r="L257" s="26">
        <v>1</v>
      </c>
      <c r="M257" t="s">
        <v>37</v>
      </c>
      <c r="N257">
        <v>3</v>
      </c>
      <c r="O257" t="s">
        <v>1096</v>
      </c>
      <c r="P257" t="s">
        <v>65</v>
      </c>
      <c r="Q257" s="3">
        <v>30000</v>
      </c>
      <c r="R257">
        <v>13</v>
      </c>
      <c r="S257" s="3">
        <v>390000</v>
      </c>
      <c r="T257" s="3">
        <v>472500</v>
      </c>
      <c r="U257" t="s">
        <v>1098</v>
      </c>
      <c r="V257">
        <v>268.95999999999998</v>
      </c>
      <c r="W257">
        <v>75.64</v>
      </c>
      <c r="X257" t="s">
        <v>39</v>
      </c>
      <c r="Y257" s="6">
        <v>0.27947598253275108</v>
      </c>
      <c r="Z257">
        <v>0</v>
      </c>
      <c r="AA257" t="s">
        <v>1131</v>
      </c>
      <c r="AB257" t="s">
        <v>1083</v>
      </c>
      <c r="AC257">
        <v>100</v>
      </c>
    </row>
    <row r="258" spans="1:29" x14ac:dyDescent="0.25">
      <c r="A258" t="s">
        <v>602</v>
      </c>
      <c r="B258" t="s">
        <v>603</v>
      </c>
      <c r="C258" s="4">
        <v>45689</v>
      </c>
      <c r="D258">
        <v>67</v>
      </c>
      <c r="E258" t="s">
        <v>1091</v>
      </c>
      <c r="F258" t="s">
        <v>152</v>
      </c>
      <c r="H258" t="s">
        <v>29</v>
      </c>
      <c r="I258">
        <v>2</v>
      </c>
      <c r="J258" t="s">
        <v>1085</v>
      </c>
      <c r="K258" t="s">
        <v>30</v>
      </c>
      <c r="L258" s="26">
        <v>5</v>
      </c>
      <c r="M258" t="s">
        <v>55</v>
      </c>
      <c r="N258">
        <v>32</v>
      </c>
      <c r="O258" t="s">
        <v>1086</v>
      </c>
      <c r="P258" t="s">
        <v>58</v>
      </c>
      <c r="Q258" s="3">
        <v>16000</v>
      </c>
      <c r="R258">
        <v>9</v>
      </c>
      <c r="S258" s="3">
        <v>144000</v>
      </c>
      <c r="T258" s="3">
        <v>264000</v>
      </c>
      <c r="U258" t="s">
        <v>1098</v>
      </c>
      <c r="V258">
        <v>133.62</v>
      </c>
      <c r="W258">
        <v>103.15</v>
      </c>
      <c r="X258" t="s">
        <v>24</v>
      </c>
      <c r="Y258" s="6">
        <v>0.3122923588039867</v>
      </c>
      <c r="Z258">
        <v>1</v>
      </c>
      <c r="AA258" t="s">
        <v>1130</v>
      </c>
      <c r="AB258" t="s">
        <v>265</v>
      </c>
      <c r="AC258">
        <v>15</v>
      </c>
    </row>
    <row r="259" spans="1:29" x14ac:dyDescent="0.25">
      <c r="A259" t="s">
        <v>604</v>
      </c>
      <c r="B259" t="s">
        <v>605</v>
      </c>
      <c r="C259" s="4">
        <v>45717</v>
      </c>
      <c r="D259">
        <v>31</v>
      </c>
      <c r="E259" t="s">
        <v>1084</v>
      </c>
      <c r="F259" t="s">
        <v>113</v>
      </c>
      <c r="H259" t="s">
        <v>29</v>
      </c>
      <c r="I259">
        <v>2</v>
      </c>
      <c r="J259" t="s">
        <v>1085</v>
      </c>
      <c r="K259" t="s">
        <v>30</v>
      </c>
      <c r="L259" s="26">
        <v>1</v>
      </c>
      <c r="M259" t="s">
        <v>37</v>
      </c>
      <c r="N259">
        <v>52</v>
      </c>
      <c r="O259" t="s">
        <v>1090</v>
      </c>
      <c r="P259" t="s">
        <v>164</v>
      </c>
      <c r="Q259" s="3">
        <v>600</v>
      </c>
      <c r="R259">
        <v>14</v>
      </c>
      <c r="S259" s="3">
        <v>8400</v>
      </c>
      <c r="T259" s="3">
        <v>53400</v>
      </c>
      <c r="U259" t="s">
        <v>1100</v>
      </c>
      <c r="V259">
        <v>178.74</v>
      </c>
      <c r="W259">
        <v>129.63</v>
      </c>
      <c r="X259" t="s">
        <v>39</v>
      </c>
      <c r="Y259" s="6">
        <v>0.3122923588039867</v>
      </c>
      <c r="Z259">
        <v>0</v>
      </c>
      <c r="AA259" t="s">
        <v>1131</v>
      </c>
      <c r="AB259" t="s">
        <v>1083</v>
      </c>
      <c r="AC259">
        <v>70</v>
      </c>
    </row>
    <row r="260" spans="1:29" x14ac:dyDescent="0.25">
      <c r="A260" t="s">
        <v>606</v>
      </c>
      <c r="B260" t="s">
        <v>607</v>
      </c>
      <c r="C260" s="4">
        <v>45689</v>
      </c>
      <c r="D260">
        <v>33</v>
      </c>
      <c r="E260" t="s">
        <v>1084</v>
      </c>
      <c r="F260" t="s">
        <v>189</v>
      </c>
      <c r="H260" t="s">
        <v>29</v>
      </c>
      <c r="I260">
        <v>3</v>
      </c>
      <c r="J260" t="s">
        <v>1085</v>
      </c>
      <c r="K260" t="s">
        <v>21</v>
      </c>
      <c r="L260" s="26">
        <v>1</v>
      </c>
      <c r="M260" t="s">
        <v>37</v>
      </c>
      <c r="N260">
        <v>58</v>
      </c>
      <c r="O260" t="s">
        <v>1090</v>
      </c>
      <c r="P260" t="s">
        <v>40</v>
      </c>
      <c r="Q260" s="3">
        <v>500</v>
      </c>
      <c r="R260">
        <v>7</v>
      </c>
      <c r="S260" s="3">
        <v>3500</v>
      </c>
      <c r="T260" s="3">
        <v>2606500</v>
      </c>
      <c r="U260" t="s">
        <v>1087</v>
      </c>
      <c r="V260">
        <v>345.51</v>
      </c>
      <c r="W260">
        <v>189.48</v>
      </c>
      <c r="X260" t="s">
        <v>24</v>
      </c>
      <c r="Y260" s="6">
        <v>0.3122923588039867</v>
      </c>
      <c r="Z260">
        <v>1</v>
      </c>
      <c r="AA260" t="s">
        <v>1130</v>
      </c>
      <c r="AB260" t="s">
        <v>265</v>
      </c>
      <c r="AC260">
        <v>75</v>
      </c>
    </row>
    <row r="261" spans="1:29" x14ac:dyDescent="0.25">
      <c r="A261" t="s">
        <v>608</v>
      </c>
      <c r="B261" t="s">
        <v>609</v>
      </c>
      <c r="C261" s="4">
        <v>45717</v>
      </c>
      <c r="D261">
        <v>39</v>
      </c>
      <c r="E261" t="s">
        <v>1084</v>
      </c>
      <c r="F261" t="s">
        <v>189</v>
      </c>
      <c r="H261" t="s">
        <v>20</v>
      </c>
      <c r="I261">
        <v>1</v>
      </c>
      <c r="J261" t="s">
        <v>1092</v>
      </c>
      <c r="K261" t="s">
        <v>30</v>
      </c>
      <c r="L261" s="26">
        <v>4</v>
      </c>
      <c r="M261" t="s">
        <v>114</v>
      </c>
      <c r="N261">
        <v>11</v>
      </c>
      <c r="O261" t="s">
        <v>1095</v>
      </c>
      <c r="P261" t="s">
        <v>23</v>
      </c>
      <c r="Q261" s="3">
        <v>35000</v>
      </c>
      <c r="R261">
        <v>4</v>
      </c>
      <c r="S261" s="3">
        <v>140000</v>
      </c>
      <c r="T261" s="3">
        <v>140000</v>
      </c>
      <c r="U261" t="s">
        <v>1098</v>
      </c>
      <c r="V261">
        <v>77.400000000000006</v>
      </c>
      <c r="W261">
        <v>77.400000000000006</v>
      </c>
      <c r="X261" t="s">
        <v>39</v>
      </c>
      <c r="Y261" s="6">
        <v>0.30092592592592593</v>
      </c>
      <c r="Z261">
        <v>0</v>
      </c>
      <c r="AA261" t="s">
        <v>1131</v>
      </c>
      <c r="AB261" t="s">
        <v>1083</v>
      </c>
      <c r="AC261">
        <v>35</v>
      </c>
    </row>
    <row r="262" spans="1:29" x14ac:dyDescent="0.25">
      <c r="A262" t="s">
        <v>610</v>
      </c>
      <c r="B262" t="s">
        <v>611</v>
      </c>
      <c r="C262" s="4">
        <v>45689</v>
      </c>
      <c r="D262">
        <v>41</v>
      </c>
      <c r="E262" t="s">
        <v>1088</v>
      </c>
      <c r="F262" t="s">
        <v>75</v>
      </c>
      <c r="H262" t="s">
        <v>41</v>
      </c>
      <c r="I262">
        <v>3</v>
      </c>
      <c r="J262" t="s">
        <v>1085</v>
      </c>
      <c r="K262" t="s">
        <v>30</v>
      </c>
      <c r="L262" s="26">
        <v>5</v>
      </c>
      <c r="M262" t="s">
        <v>55</v>
      </c>
      <c r="N262">
        <v>53</v>
      </c>
      <c r="O262" t="s">
        <v>1090</v>
      </c>
      <c r="P262" t="s">
        <v>42</v>
      </c>
      <c r="Q262" s="3">
        <v>9000</v>
      </c>
      <c r="R262">
        <v>5</v>
      </c>
      <c r="S262" s="3">
        <v>45000</v>
      </c>
      <c r="T262" s="3">
        <v>184000</v>
      </c>
      <c r="U262" t="s">
        <v>1098</v>
      </c>
      <c r="V262">
        <v>360.59</v>
      </c>
      <c r="W262">
        <v>96.71</v>
      </c>
      <c r="X262" t="s">
        <v>24</v>
      </c>
      <c r="Y262" s="6">
        <v>0.26754385964912281</v>
      </c>
      <c r="Z262">
        <v>1</v>
      </c>
      <c r="AA262" t="s">
        <v>1130</v>
      </c>
      <c r="AB262" t="s">
        <v>167</v>
      </c>
      <c r="AC262">
        <v>30</v>
      </c>
    </row>
    <row r="263" spans="1:29" x14ac:dyDescent="0.25">
      <c r="A263" t="s">
        <v>612</v>
      </c>
      <c r="B263" t="s">
        <v>613</v>
      </c>
      <c r="C263" s="4">
        <v>45689</v>
      </c>
      <c r="D263">
        <v>70</v>
      </c>
      <c r="E263" t="s">
        <v>1091</v>
      </c>
      <c r="F263" t="s">
        <v>113</v>
      </c>
      <c r="H263" t="s">
        <v>41</v>
      </c>
      <c r="I263">
        <v>3</v>
      </c>
      <c r="J263" t="s">
        <v>1085</v>
      </c>
      <c r="K263" t="s">
        <v>30</v>
      </c>
      <c r="L263" s="26">
        <v>3</v>
      </c>
      <c r="M263" t="s">
        <v>50</v>
      </c>
      <c r="N263">
        <v>51</v>
      </c>
      <c r="O263" t="s">
        <v>1090</v>
      </c>
      <c r="P263" t="s">
        <v>65</v>
      </c>
      <c r="Q263" s="3">
        <v>30000</v>
      </c>
      <c r="R263">
        <v>8</v>
      </c>
      <c r="S263" s="3">
        <v>240000</v>
      </c>
      <c r="T263" s="3">
        <v>535500</v>
      </c>
      <c r="U263" t="s">
        <v>1097</v>
      </c>
      <c r="V263">
        <v>204.63</v>
      </c>
      <c r="W263">
        <v>95.69</v>
      </c>
      <c r="X263" t="s">
        <v>39</v>
      </c>
      <c r="Y263" s="6">
        <v>0.26754385964912281</v>
      </c>
      <c r="Z263">
        <v>0</v>
      </c>
      <c r="AA263" t="s">
        <v>1131</v>
      </c>
      <c r="AB263" t="s">
        <v>1083</v>
      </c>
      <c r="AC263">
        <v>45</v>
      </c>
    </row>
    <row r="264" spans="1:29" x14ac:dyDescent="0.25">
      <c r="A264" t="s">
        <v>614</v>
      </c>
      <c r="B264" t="s">
        <v>333</v>
      </c>
      <c r="C264" s="4">
        <v>45689</v>
      </c>
      <c r="D264">
        <v>31</v>
      </c>
      <c r="E264" t="s">
        <v>1084</v>
      </c>
      <c r="F264" t="s">
        <v>75</v>
      </c>
      <c r="H264" t="s">
        <v>29</v>
      </c>
      <c r="I264">
        <v>1</v>
      </c>
      <c r="J264" t="s">
        <v>1092</v>
      </c>
      <c r="K264" t="s">
        <v>21</v>
      </c>
      <c r="L264" s="26">
        <v>3</v>
      </c>
      <c r="M264" t="s">
        <v>50</v>
      </c>
      <c r="N264">
        <v>25</v>
      </c>
      <c r="O264" t="s">
        <v>1086</v>
      </c>
      <c r="P264" t="s">
        <v>23</v>
      </c>
      <c r="Q264" s="3">
        <v>35000</v>
      </c>
      <c r="R264">
        <v>9</v>
      </c>
      <c r="S264" s="3">
        <v>315000</v>
      </c>
      <c r="T264" s="3">
        <v>315000</v>
      </c>
      <c r="U264" t="s">
        <v>1098</v>
      </c>
      <c r="V264">
        <v>130.49</v>
      </c>
      <c r="W264">
        <v>130.49</v>
      </c>
      <c r="X264" t="s">
        <v>39</v>
      </c>
      <c r="Y264" s="6">
        <v>0.3122923588039867</v>
      </c>
      <c r="Z264">
        <v>0</v>
      </c>
      <c r="AA264" t="s">
        <v>1131</v>
      </c>
      <c r="AB264" t="s">
        <v>1083</v>
      </c>
      <c r="AC264">
        <v>30</v>
      </c>
    </row>
    <row r="265" spans="1:29" x14ac:dyDescent="0.25">
      <c r="A265" t="s">
        <v>615</v>
      </c>
      <c r="B265" t="s">
        <v>616</v>
      </c>
      <c r="C265" s="4">
        <v>45689</v>
      </c>
      <c r="D265">
        <v>70</v>
      </c>
      <c r="E265" t="s">
        <v>1091</v>
      </c>
      <c r="F265" t="s">
        <v>45</v>
      </c>
      <c r="H265" t="s">
        <v>29</v>
      </c>
      <c r="I265">
        <v>3</v>
      </c>
      <c r="J265" t="s">
        <v>1085</v>
      </c>
      <c r="K265" t="s">
        <v>30</v>
      </c>
      <c r="L265" s="26">
        <v>2</v>
      </c>
      <c r="M265" t="s">
        <v>22</v>
      </c>
      <c r="N265">
        <v>44</v>
      </c>
      <c r="O265" t="s">
        <v>1090</v>
      </c>
      <c r="P265" t="s">
        <v>193</v>
      </c>
      <c r="Q265" s="3">
        <v>6500</v>
      </c>
      <c r="R265">
        <v>9</v>
      </c>
      <c r="S265" s="3">
        <v>58500</v>
      </c>
      <c r="T265" s="3">
        <v>466500</v>
      </c>
      <c r="U265" t="s">
        <v>1098</v>
      </c>
      <c r="V265">
        <v>398.01</v>
      </c>
      <c r="W265">
        <v>111.2</v>
      </c>
      <c r="X265" t="s">
        <v>39</v>
      </c>
      <c r="Y265" s="6">
        <v>0.3122923588039867</v>
      </c>
      <c r="Z265">
        <v>0</v>
      </c>
      <c r="AA265" t="s">
        <v>1131</v>
      </c>
      <c r="AB265" t="s">
        <v>1083</v>
      </c>
      <c r="AC265">
        <v>65</v>
      </c>
    </row>
    <row r="266" spans="1:29" x14ac:dyDescent="0.25">
      <c r="A266" t="s">
        <v>617</v>
      </c>
      <c r="B266" t="s">
        <v>618</v>
      </c>
      <c r="C266" s="4">
        <v>45689</v>
      </c>
      <c r="D266">
        <v>73</v>
      </c>
      <c r="E266" t="s">
        <v>1091</v>
      </c>
      <c r="F266" t="s">
        <v>28</v>
      </c>
      <c r="H266" t="s">
        <v>41</v>
      </c>
      <c r="I266">
        <v>3</v>
      </c>
      <c r="J266" t="s">
        <v>1085</v>
      </c>
      <c r="K266" t="s">
        <v>21</v>
      </c>
      <c r="L266" s="26">
        <v>3</v>
      </c>
      <c r="M266" t="s">
        <v>50</v>
      </c>
      <c r="N266">
        <v>14</v>
      </c>
      <c r="O266" t="s">
        <v>1093</v>
      </c>
      <c r="P266" t="s">
        <v>42</v>
      </c>
      <c r="Q266" s="3">
        <v>9000</v>
      </c>
      <c r="R266">
        <v>5</v>
      </c>
      <c r="S266" s="3">
        <v>45000</v>
      </c>
      <c r="T266" s="3">
        <v>250000</v>
      </c>
      <c r="U266" t="s">
        <v>1098</v>
      </c>
      <c r="V266">
        <v>359.46</v>
      </c>
      <c r="W266">
        <v>160.97</v>
      </c>
      <c r="X266" t="s">
        <v>39</v>
      </c>
      <c r="Y266" s="6">
        <v>0.26754385964912281</v>
      </c>
      <c r="Z266">
        <v>0</v>
      </c>
      <c r="AA266" t="s">
        <v>1131</v>
      </c>
      <c r="AB266" t="s">
        <v>1083</v>
      </c>
      <c r="AC266">
        <v>50</v>
      </c>
    </row>
    <row r="267" spans="1:29" x14ac:dyDescent="0.25">
      <c r="A267" t="s">
        <v>619</v>
      </c>
      <c r="B267" t="s">
        <v>620</v>
      </c>
      <c r="C267" s="4">
        <v>45689</v>
      </c>
      <c r="D267">
        <v>26</v>
      </c>
      <c r="E267" t="s">
        <v>1089</v>
      </c>
      <c r="F267" t="s">
        <v>128</v>
      </c>
      <c r="H267" t="s">
        <v>41</v>
      </c>
      <c r="I267">
        <v>2</v>
      </c>
      <c r="J267" t="s">
        <v>1085</v>
      </c>
      <c r="K267" t="s">
        <v>30</v>
      </c>
      <c r="L267" s="26">
        <v>5</v>
      </c>
      <c r="M267" t="s">
        <v>55</v>
      </c>
      <c r="N267">
        <v>60</v>
      </c>
      <c r="O267" t="s">
        <v>1090</v>
      </c>
      <c r="P267" t="s">
        <v>71</v>
      </c>
      <c r="Q267" s="3">
        <v>14500</v>
      </c>
      <c r="R267">
        <v>7</v>
      </c>
      <c r="S267" s="3">
        <v>101500</v>
      </c>
      <c r="T267" s="3">
        <v>114500</v>
      </c>
      <c r="U267" t="s">
        <v>1098</v>
      </c>
      <c r="V267">
        <v>145.63</v>
      </c>
      <c r="W267">
        <v>88.07</v>
      </c>
      <c r="X267" t="s">
        <v>39</v>
      </c>
      <c r="Y267" s="6">
        <v>0.26754385964912281</v>
      </c>
      <c r="Z267">
        <v>0</v>
      </c>
      <c r="AA267" t="s">
        <v>1131</v>
      </c>
      <c r="AB267" t="s">
        <v>1083</v>
      </c>
      <c r="AC267">
        <v>15</v>
      </c>
    </row>
    <row r="268" spans="1:29" x14ac:dyDescent="0.25">
      <c r="A268" t="s">
        <v>621</v>
      </c>
      <c r="B268" t="s">
        <v>622</v>
      </c>
      <c r="C268" s="4">
        <v>45689</v>
      </c>
      <c r="D268">
        <v>45</v>
      </c>
      <c r="E268" t="s">
        <v>1088</v>
      </c>
      <c r="F268" t="s">
        <v>28</v>
      </c>
      <c r="H268" t="s">
        <v>36</v>
      </c>
      <c r="I268">
        <v>1</v>
      </c>
      <c r="J268" t="s">
        <v>1092</v>
      </c>
      <c r="K268" t="s">
        <v>21</v>
      </c>
      <c r="L268" s="26">
        <v>1</v>
      </c>
      <c r="M268" t="s">
        <v>37</v>
      </c>
      <c r="N268">
        <v>24</v>
      </c>
      <c r="O268" t="s">
        <v>1093</v>
      </c>
      <c r="P268" t="s">
        <v>105</v>
      </c>
      <c r="Q268" s="3">
        <v>75000</v>
      </c>
      <c r="R268">
        <v>13</v>
      </c>
      <c r="S268" s="3">
        <v>975000</v>
      </c>
      <c r="T268" s="3">
        <v>975000</v>
      </c>
      <c r="U268" t="s">
        <v>1097</v>
      </c>
      <c r="V268">
        <v>70.95</v>
      </c>
      <c r="W268">
        <v>70.95</v>
      </c>
      <c r="X268" t="s">
        <v>39</v>
      </c>
      <c r="Y268" s="6">
        <v>0.27947598253275108</v>
      </c>
      <c r="Z268">
        <v>0</v>
      </c>
      <c r="AA268" t="s">
        <v>1131</v>
      </c>
      <c r="AB268" t="s">
        <v>1083</v>
      </c>
      <c r="AC268">
        <v>65</v>
      </c>
    </row>
    <row r="269" spans="1:29" x14ac:dyDescent="0.25">
      <c r="A269" t="s">
        <v>623</v>
      </c>
      <c r="B269" t="s">
        <v>624</v>
      </c>
      <c r="C269" s="4">
        <v>45658</v>
      </c>
      <c r="D269">
        <v>41</v>
      </c>
      <c r="E269" t="s">
        <v>1088</v>
      </c>
      <c r="F269" t="s">
        <v>75</v>
      </c>
      <c r="H269" t="s">
        <v>36</v>
      </c>
      <c r="I269">
        <v>3</v>
      </c>
      <c r="J269" t="s">
        <v>1085</v>
      </c>
      <c r="K269" t="s">
        <v>21</v>
      </c>
      <c r="L269" s="26">
        <v>1</v>
      </c>
      <c r="M269" t="s">
        <v>37</v>
      </c>
      <c r="N269">
        <v>48</v>
      </c>
      <c r="O269" t="s">
        <v>1090</v>
      </c>
      <c r="P269" t="s">
        <v>71</v>
      </c>
      <c r="Q269" s="3">
        <v>14500</v>
      </c>
      <c r="R269">
        <v>7</v>
      </c>
      <c r="S269" s="3">
        <v>101500</v>
      </c>
      <c r="T269" s="3">
        <v>779100</v>
      </c>
      <c r="U269" t="s">
        <v>1097</v>
      </c>
      <c r="V269">
        <v>360.03999999999996</v>
      </c>
      <c r="W269">
        <v>121.47</v>
      </c>
      <c r="X269" t="s">
        <v>39</v>
      </c>
      <c r="Y269" s="6">
        <v>0.27947598253275108</v>
      </c>
      <c r="Z269">
        <v>0</v>
      </c>
      <c r="AA269" t="s">
        <v>1131</v>
      </c>
      <c r="AB269" t="s">
        <v>1083</v>
      </c>
      <c r="AC269">
        <v>75</v>
      </c>
    </row>
    <row r="270" spans="1:29" x14ac:dyDescent="0.25">
      <c r="A270" t="s">
        <v>625</v>
      </c>
      <c r="B270" t="s">
        <v>626</v>
      </c>
      <c r="C270" s="4">
        <v>45658</v>
      </c>
      <c r="D270">
        <v>29</v>
      </c>
      <c r="E270" t="s">
        <v>1089</v>
      </c>
      <c r="F270" t="s">
        <v>146</v>
      </c>
      <c r="H270" t="s">
        <v>36</v>
      </c>
      <c r="I270">
        <v>3</v>
      </c>
      <c r="J270" t="s">
        <v>1085</v>
      </c>
      <c r="K270" t="s">
        <v>30</v>
      </c>
      <c r="L270" s="26">
        <v>5</v>
      </c>
      <c r="M270" t="s">
        <v>55</v>
      </c>
      <c r="N270">
        <v>22</v>
      </c>
      <c r="O270" t="s">
        <v>1093</v>
      </c>
      <c r="P270" t="s">
        <v>105</v>
      </c>
      <c r="Q270" s="3">
        <v>75000</v>
      </c>
      <c r="R270">
        <v>8</v>
      </c>
      <c r="S270" s="3">
        <v>600000</v>
      </c>
      <c r="T270" s="3">
        <v>687500</v>
      </c>
      <c r="U270" t="s">
        <v>1097</v>
      </c>
      <c r="V270">
        <v>484.48</v>
      </c>
      <c r="W270">
        <v>112.85</v>
      </c>
      <c r="X270" t="s">
        <v>39</v>
      </c>
      <c r="Y270" s="6">
        <v>0.27947598253275108</v>
      </c>
      <c r="Z270">
        <v>0</v>
      </c>
      <c r="AA270" t="s">
        <v>1131</v>
      </c>
      <c r="AB270" t="s">
        <v>1083</v>
      </c>
      <c r="AC270">
        <v>35</v>
      </c>
    </row>
    <row r="271" spans="1:29" x14ac:dyDescent="0.25">
      <c r="A271" t="s">
        <v>627</v>
      </c>
      <c r="B271" t="s">
        <v>628</v>
      </c>
      <c r="C271" s="4">
        <v>45689</v>
      </c>
      <c r="D271">
        <v>30</v>
      </c>
      <c r="E271" t="s">
        <v>1084</v>
      </c>
      <c r="F271" t="s">
        <v>143</v>
      </c>
      <c r="H271" t="s">
        <v>36</v>
      </c>
      <c r="I271">
        <v>2</v>
      </c>
      <c r="J271" t="s">
        <v>1085</v>
      </c>
      <c r="K271" t="s">
        <v>21</v>
      </c>
      <c r="L271" s="26">
        <v>2</v>
      </c>
      <c r="M271" t="s">
        <v>22</v>
      </c>
      <c r="N271">
        <v>25</v>
      </c>
      <c r="O271" t="s">
        <v>1086</v>
      </c>
      <c r="P271" t="s">
        <v>42</v>
      </c>
      <c r="Q271" s="3">
        <v>9000</v>
      </c>
      <c r="R271">
        <v>9</v>
      </c>
      <c r="S271" s="3">
        <v>81000</v>
      </c>
      <c r="T271" s="3">
        <v>85550</v>
      </c>
      <c r="U271" t="s">
        <v>1100</v>
      </c>
      <c r="V271">
        <v>198.12</v>
      </c>
      <c r="W271">
        <v>140.31</v>
      </c>
      <c r="X271" t="s">
        <v>39</v>
      </c>
      <c r="Y271" s="6">
        <v>0.27947598253275108</v>
      </c>
      <c r="Z271">
        <v>0</v>
      </c>
      <c r="AA271" t="s">
        <v>1131</v>
      </c>
      <c r="AB271" t="s">
        <v>1083</v>
      </c>
      <c r="AC271">
        <v>60</v>
      </c>
    </row>
    <row r="272" spans="1:29" x14ac:dyDescent="0.25">
      <c r="A272" t="s">
        <v>629</v>
      </c>
      <c r="B272" t="s">
        <v>630</v>
      </c>
      <c r="C272" s="4">
        <v>45717</v>
      </c>
      <c r="D272">
        <v>25</v>
      </c>
      <c r="E272" t="s">
        <v>1089</v>
      </c>
      <c r="F272" t="s">
        <v>131</v>
      </c>
      <c r="H272" t="s">
        <v>29</v>
      </c>
      <c r="I272">
        <v>2</v>
      </c>
      <c r="J272" t="s">
        <v>1085</v>
      </c>
      <c r="K272" t="s">
        <v>30</v>
      </c>
      <c r="L272" s="26">
        <v>2</v>
      </c>
      <c r="M272" t="s">
        <v>22</v>
      </c>
      <c r="N272">
        <v>21</v>
      </c>
      <c r="O272" t="s">
        <v>1093</v>
      </c>
      <c r="P272" t="s">
        <v>46</v>
      </c>
      <c r="Q272" s="3">
        <v>4500</v>
      </c>
      <c r="R272">
        <v>7</v>
      </c>
      <c r="S272" s="3">
        <v>31500</v>
      </c>
      <c r="T272" s="3">
        <v>162000</v>
      </c>
      <c r="U272" t="s">
        <v>1098</v>
      </c>
      <c r="V272">
        <v>247.26999999999998</v>
      </c>
      <c r="W272">
        <v>100.05</v>
      </c>
      <c r="X272" t="s">
        <v>39</v>
      </c>
      <c r="Y272" s="6">
        <v>0.3122923588039867</v>
      </c>
      <c r="Z272">
        <v>0</v>
      </c>
      <c r="AA272" t="s">
        <v>1131</v>
      </c>
      <c r="AB272" t="s">
        <v>1083</v>
      </c>
      <c r="AC272">
        <v>65</v>
      </c>
    </row>
    <row r="273" spans="1:29" x14ac:dyDescent="0.25">
      <c r="A273" t="s">
        <v>631</v>
      </c>
      <c r="B273" t="s">
        <v>632</v>
      </c>
      <c r="C273" s="4">
        <v>45717</v>
      </c>
      <c r="D273">
        <v>45</v>
      </c>
      <c r="E273" t="s">
        <v>1088</v>
      </c>
      <c r="F273" t="s">
        <v>121</v>
      </c>
      <c r="H273" t="s">
        <v>41</v>
      </c>
      <c r="I273">
        <v>1</v>
      </c>
      <c r="J273" t="s">
        <v>1092</v>
      </c>
      <c r="K273" t="s">
        <v>21</v>
      </c>
      <c r="L273" s="26">
        <v>2</v>
      </c>
      <c r="M273" t="s">
        <v>22</v>
      </c>
      <c r="N273">
        <v>54</v>
      </c>
      <c r="O273" t="s">
        <v>1090</v>
      </c>
      <c r="P273" t="s">
        <v>71</v>
      </c>
      <c r="Q273" s="3">
        <v>14500</v>
      </c>
      <c r="R273">
        <v>18</v>
      </c>
      <c r="S273" s="3">
        <v>261000</v>
      </c>
      <c r="T273" s="3">
        <v>261000</v>
      </c>
      <c r="U273" t="s">
        <v>1098</v>
      </c>
      <c r="V273">
        <v>122.96</v>
      </c>
      <c r="W273">
        <v>122.96</v>
      </c>
      <c r="X273" t="s">
        <v>39</v>
      </c>
      <c r="Y273" s="6">
        <v>0.26754385964912281</v>
      </c>
      <c r="Z273">
        <v>0</v>
      </c>
      <c r="AA273" t="s">
        <v>1131</v>
      </c>
      <c r="AB273" t="s">
        <v>1083</v>
      </c>
      <c r="AC273">
        <v>50</v>
      </c>
    </row>
    <row r="274" spans="1:29" x14ac:dyDescent="0.25">
      <c r="A274" t="s">
        <v>633</v>
      </c>
      <c r="B274" t="s">
        <v>634</v>
      </c>
      <c r="C274" s="4">
        <v>45717</v>
      </c>
      <c r="D274">
        <v>77</v>
      </c>
      <c r="E274" t="s">
        <v>1091</v>
      </c>
      <c r="F274" t="s">
        <v>45</v>
      </c>
      <c r="H274" t="s">
        <v>36</v>
      </c>
      <c r="I274">
        <v>3</v>
      </c>
      <c r="J274" t="s">
        <v>1085</v>
      </c>
      <c r="K274" t="s">
        <v>30</v>
      </c>
      <c r="L274" s="26">
        <v>4</v>
      </c>
      <c r="M274" t="s">
        <v>114</v>
      </c>
      <c r="N274">
        <v>32</v>
      </c>
      <c r="O274" t="s">
        <v>1086</v>
      </c>
      <c r="P274" t="s">
        <v>65</v>
      </c>
      <c r="Q274" s="3">
        <v>30000</v>
      </c>
      <c r="R274">
        <v>14</v>
      </c>
      <c r="S274" s="3">
        <v>420000</v>
      </c>
      <c r="T274" s="3">
        <v>634000</v>
      </c>
      <c r="U274" t="s">
        <v>1097</v>
      </c>
      <c r="V274">
        <v>269.04000000000002</v>
      </c>
      <c r="W274">
        <v>11.3</v>
      </c>
      <c r="X274" t="s">
        <v>24</v>
      </c>
      <c r="Y274" s="6">
        <v>0.27947598253275108</v>
      </c>
      <c r="Z274">
        <v>1</v>
      </c>
      <c r="AA274" t="s">
        <v>1130</v>
      </c>
      <c r="AB274" t="s">
        <v>32</v>
      </c>
      <c r="AC274">
        <v>35</v>
      </c>
    </row>
    <row r="275" spans="1:29" x14ac:dyDescent="0.25">
      <c r="A275" t="s">
        <v>635</v>
      </c>
      <c r="B275" t="s">
        <v>636</v>
      </c>
      <c r="C275" s="4">
        <v>45658</v>
      </c>
      <c r="D275">
        <v>31</v>
      </c>
      <c r="E275" t="s">
        <v>1084</v>
      </c>
      <c r="F275" t="s">
        <v>75</v>
      </c>
      <c r="H275" t="s">
        <v>41</v>
      </c>
      <c r="I275">
        <v>2</v>
      </c>
      <c r="J275" t="s">
        <v>1085</v>
      </c>
      <c r="K275" t="s">
        <v>30</v>
      </c>
      <c r="L275" s="26">
        <v>1</v>
      </c>
      <c r="M275" t="s">
        <v>37</v>
      </c>
      <c r="N275">
        <v>21</v>
      </c>
      <c r="O275" t="s">
        <v>1093</v>
      </c>
      <c r="P275" t="s">
        <v>65</v>
      </c>
      <c r="Q275" s="3">
        <v>30000</v>
      </c>
      <c r="R275">
        <v>9</v>
      </c>
      <c r="S275" s="3">
        <v>270000</v>
      </c>
      <c r="T275" s="3">
        <v>306000</v>
      </c>
      <c r="U275" t="s">
        <v>1098</v>
      </c>
      <c r="V275">
        <v>232.69</v>
      </c>
      <c r="W275">
        <v>122.75</v>
      </c>
      <c r="X275" t="s">
        <v>39</v>
      </c>
      <c r="Y275" s="6">
        <v>0.26754385964912281</v>
      </c>
      <c r="Z275">
        <v>0</v>
      </c>
      <c r="AA275" t="s">
        <v>1131</v>
      </c>
      <c r="AB275" t="s">
        <v>1083</v>
      </c>
      <c r="AC275">
        <v>75</v>
      </c>
    </row>
    <row r="276" spans="1:29" x14ac:dyDescent="0.25">
      <c r="A276" t="s">
        <v>637</v>
      </c>
      <c r="B276" t="s">
        <v>638</v>
      </c>
      <c r="C276" s="4">
        <v>45689</v>
      </c>
      <c r="D276">
        <v>76</v>
      </c>
      <c r="E276" t="s">
        <v>1091</v>
      </c>
      <c r="F276" t="s">
        <v>157</v>
      </c>
      <c r="H276" t="s">
        <v>36</v>
      </c>
      <c r="I276">
        <v>2</v>
      </c>
      <c r="J276" t="s">
        <v>1085</v>
      </c>
      <c r="K276" t="s">
        <v>30</v>
      </c>
      <c r="L276" s="26">
        <v>4</v>
      </c>
      <c r="M276" t="s">
        <v>114</v>
      </c>
      <c r="N276">
        <v>12</v>
      </c>
      <c r="O276" t="s">
        <v>1095</v>
      </c>
      <c r="P276" t="s">
        <v>62</v>
      </c>
      <c r="Q276" s="3">
        <v>24000</v>
      </c>
      <c r="R276">
        <v>19</v>
      </c>
      <c r="S276" s="3">
        <v>456000</v>
      </c>
      <c r="T276" s="3">
        <v>492000</v>
      </c>
      <c r="U276" t="s">
        <v>1098</v>
      </c>
      <c r="V276">
        <v>286.28000000000003</v>
      </c>
      <c r="W276">
        <v>90.42</v>
      </c>
      <c r="X276" t="s">
        <v>24</v>
      </c>
      <c r="Y276" s="6">
        <v>0.27947598253275108</v>
      </c>
      <c r="Z276">
        <v>1</v>
      </c>
      <c r="AA276" t="s">
        <v>1130</v>
      </c>
      <c r="AB276" t="s">
        <v>284</v>
      </c>
      <c r="AC276">
        <v>45</v>
      </c>
    </row>
    <row r="277" spans="1:29" x14ac:dyDescent="0.25">
      <c r="A277" t="s">
        <v>639</v>
      </c>
      <c r="B277" t="s">
        <v>640</v>
      </c>
      <c r="C277" s="4">
        <v>45689</v>
      </c>
      <c r="D277">
        <v>50</v>
      </c>
      <c r="E277" t="s">
        <v>1088</v>
      </c>
      <c r="F277" t="s">
        <v>70</v>
      </c>
      <c r="H277" t="s">
        <v>29</v>
      </c>
      <c r="I277">
        <v>1</v>
      </c>
      <c r="J277" t="s">
        <v>1092</v>
      </c>
      <c r="K277" t="s">
        <v>30</v>
      </c>
      <c r="L277" s="26">
        <v>2</v>
      </c>
      <c r="M277" t="s">
        <v>22</v>
      </c>
      <c r="N277">
        <v>55</v>
      </c>
      <c r="O277" t="s">
        <v>1090</v>
      </c>
      <c r="P277" t="s">
        <v>102</v>
      </c>
      <c r="Q277" s="3">
        <v>900</v>
      </c>
      <c r="R277">
        <v>16</v>
      </c>
      <c r="S277" s="3">
        <v>14400</v>
      </c>
      <c r="T277" s="3">
        <v>14400</v>
      </c>
      <c r="U277" t="s">
        <v>1100</v>
      </c>
      <c r="V277">
        <v>35.729999999999997</v>
      </c>
      <c r="W277">
        <v>35.729999999999997</v>
      </c>
      <c r="X277" t="s">
        <v>24</v>
      </c>
      <c r="Y277" s="6">
        <v>0.3122923588039867</v>
      </c>
      <c r="Z277">
        <v>1</v>
      </c>
      <c r="AA277" t="s">
        <v>1130</v>
      </c>
      <c r="AB277" t="s">
        <v>284</v>
      </c>
      <c r="AC277">
        <v>50</v>
      </c>
    </row>
    <row r="278" spans="1:29" x14ac:dyDescent="0.25">
      <c r="A278" t="s">
        <v>641</v>
      </c>
      <c r="B278" t="s">
        <v>642</v>
      </c>
      <c r="C278" s="4">
        <v>45658</v>
      </c>
      <c r="D278">
        <v>56</v>
      </c>
      <c r="E278" t="s">
        <v>1094</v>
      </c>
      <c r="F278" t="s">
        <v>90</v>
      </c>
      <c r="H278" t="s">
        <v>20</v>
      </c>
      <c r="I278">
        <v>1</v>
      </c>
      <c r="J278" t="s">
        <v>1092</v>
      </c>
      <c r="K278" t="s">
        <v>30</v>
      </c>
      <c r="L278" s="26">
        <v>4</v>
      </c>
      <c r="M278" t="s">
        <v>114</v>
      </c>
      <c r="N278">
        <v>17</v>
      </c>
      <c r="O278" t="s">
        <v>1093</v>
      </c>
      <c r="P278" t="s">
        <v>51</v>
      </c>
      <c r="Q278" s="3">
        <v>9000</v>
      </c>
      <c r="R278">
        <v>4</v>
      </c>
      <c r="S278" s="3">
        <v>36000</v>
      </c>
      <c r="T278" s="3">
        <v>36000</v>
      </c>
      <c r="U278" t="s">
        <v>1100</v>
      </c>
      <c r="V278">
        <v>95.57</v>
      </c>
      <c r="W278">
        <v>95.57</v>
      </c>
      <c r="X278" t="s">
        <v>24</v>
      </c>
      <c r="Y278" s="6">
        <v>0.30092592592592593</v>
      </c>
      <c r="Z278">
        <v>1</v>
      </c>
      <c r="AA278" t="s">
        <v>1130</v>
      </c>
      <c r="AB278" t="s">
        <v>265</v>
      </c>
      <c r="AC278">
        <v>25</v>
      </c>
    </row>
    <row r="279" spans="1:29" x14ac:dyDescent="0.25">
      <c r="A279" t="s">
        <v>643</v>
      </c>
      <c r="B279" t="s">
        <v>644</v>
      </c>
      <c r="C279" s="4">
        <v>45717</v>
      </c>
      <c r="D279">
        <v>58</v>
      </c>
      <c r="E279" t="s">
        <v>1094</v>
      </c>
      <c r="F279" t="s">
        <v>143</v>
      </c>
      <c r="H279" t="s">
        <v>29</v>
      </c>
      <c r="I279">
        <v>2</v>
      </c>
      <c r="J279" t="s">
        <v>1085</v>
      </c>
      <c r="K279" t="s">
        <v>30</v>
      </c>
      <c r="L279" s="26">
        <v>3</v>
      </c>
      <c r="M279" t="s">
        <v>50</v>
      </c>
      <c r="N279">
        <v>24</v>
      </c>
      <c r="O279" t="s">
        <v>1093</v>
      </c>
      <c r="P279" t="s">
        <v>46</v>
      </c>
      <c r="Q279" s="3">
        <v>4500</v>
      </c>
      <c r="R279">
        <v>10</v>
      </c>
      <c r="S279" s="3">
        <v>45000</v>
      </c>
      <c r="T279" s="3">
        <v>470000</v>
      </c>
      <c r="U279" t="s">
        <v>1098</v>
      </c>
      <c r="V279">
        <v>261.24</v>
      </c>
      <c r="W279">
        <v>195.88</v>
      </c>
      <c r="X279" t="s">
        <v>24</v>
      </c>
      <c r="Y279" s="6">
        <v>0.3122923588039867</v>
      </c>
      <c r="Z279">
        <v>1</v>
      </c>
      <c r="AA279" t="s">
        <v>1130</v>
      </c>
      <c r="AB279" t="s">
        <v>76</v>
      </c>
      <c r="AC279">
        <v>45</v>
      </c>
    </row>
    <row r="280" spans="1:29" x14ac:dyDescent="0.25">
      <c r="A280" t="s">
        <v>645</v>
      </c>
      <c r="B280" t="s">
        <v>646</v>
      </c>
      <c r="C280" s="4">
        <v>45717</v>
      </c>
      <c r="D280">
        <v>73</v>
      </c>
      <c r="E280" t="s">
        <v>1091</v>
      </c>
      <c r="F280" t="s">
        <v>299</v>
      </c>
      <c r="H280" t="s">
        <v>20</v>
      </c>
      <c r="I280">
        <v>1</v>
      </c>
      <c r="J280" t="s">
        <v>1092</v>
      </c>
      <c r="K280" t="s">
        <v>30</v>
      </c>
      <c r="L280" s="26">
        <v>4</v>
      </c>
      <c r="M280" t="s">
        <v>114</v>
      </c>
      <c r="N280">
        <v>40</v>
      </c>
      <c r="O280" t="s">
        <v>1090</v>
      </c>
      <c r="P280" t="s">
        <v>51</v>
      </c>
      <c r="Q280" s="3">
        <v>9000</v>
      </c>
      <c r="R280">
        <v>20</v>
      </c>
      <c r="S280" s="3">
        <v>180000</v>
      </c>
      <c r="T280" s="3">
        <v>180000</v>
      </c>
      <c r="U280" t="s">
        <v>1098</v>
      </c>
      <c r="V280">
        <v>84.65</v>
      </c>
      <c r="W280">
        <v>84.65</v>
      </c>
      <c r="X280" t="s">
        <v>39</v>
      </c>
      <c r="Y280" s="6">
        <v>0.30092592592592593</v>
      </c>
      <c r="Z280">
        <v>0</v>
      </c>
      <c r="AA280" t="s">
        <v>1131</v>
      </c>
      <c r="AB280" t="s">
        <v>1083</v>
      </c>
      <c r="AC280">
        <v>20</v>
      </c>
    </row>
    <row r="281" spans="1:29" x14ac:dyDescent="0.25">
      <c r="A281" t="s">
        <v>647</v>
      </c>
      <c r="B281" t="s">
        <v>648</v>
      </c>
      <c r="C281" s="4">
        <v>45689</v>
      </c>
      <c r="D281">
        <v>25</v>
      </c>
      <c r="E281" t="s">
        <v>1089</v>
      </c>
      <c r="F281" t="s">
        <v>299</v>
      </c>
      <c r="H281" t="s">
        <v>36</v>
      </c>
      <c r="I281">
        <v>2</v>
      </c>
      <c r="J281" t="s">
        <v>1085</v>
      </c>
      <c r="K281" t="s">
        <v>21</v>
      </c>
      <c r="L281" s="26">
        <v>3</v>
      </c>
      <c r="M281" t="s">
        <v>50</v>
      </c>
      <c r="N281">
        <v>22</v>
      </c>
      <c r="O281" t="s">
        <v>1093</v>
      </c>
      <c r="P281" t="s">
        <v>105</v>
      </c>
      <c r="Q281" s="3">
        <v>75000</v>
      </c>
      <c r="R281">
        <v>15</v>
      </c>
      <c r="S281" s="3">
        <v>1125000</v>
      </c>
      <c r="T281" s="3">
        <v>1184500</v>
      </c>
      <c r="U281" t="s">
        <v>1097</v>
      </c>
      <c r="V281">
        <v>204.32</v>
      </c>
      <c r="W281">
        <v>54.61</v>
      </c>
      <c r="X281" t="s">
        <v>39</v>
      </c>
      <c r="Y281" s="6">
        <v>0.27947598253275108</v>
      </c>
      <c r="Z281">
        <v>0</v>
      </c>
      <c r="AA281" t="s">
        <v>1131</v>
      </c>
      <c r="AB281" t="s">
        <v>1083</v>
      </c>
      <c r="AC281">
        <v>45</v>
      </c>
    </row>
    <row r="282" spans="1:29" x14ac:dyDescent="0.25">
      <c r="A282" t="s">
        <v>649</v>
      </c>
      <c r="B282" t="s">
        <v>650</v>
      </c>
      <c r="C282" s="4">
        <v>45658</v>
      </c>
      <c r="D282">
        <v>68</v>
      </c>
      <c r="E282" t="s">
        <v>1091</v>
      </c>
      <c r="F282" t="s">
        <v>28</v>
      </c>
      <c r="H282" t="s">
        <v>36</v>
      </c>
      <c r="I282">
        <v>3</v>
      </c>
      <c r="J282" t="s">
        <v>1085</v>
      </c>
      <c r="K282" t="s">
        <v>21</v>
      </c>
      <c r="L282" s="26">
        <v>2</v>
      </c>
      <c r="M282" t="s">
        <v>22</v>
      </c>
      <c r="N282">
        <v>55</v>
      </c>
      <c r="O282" t="s">
        <v>1090</v>
      </c>
      <c r="P282" t="s">
        <v>71</v>
      </c>
      <c r="Q282" s="3">
        <v>14500</v>
      </c>
      <c r="R282">
        <v>4</v>
      </c>
      <c r="S282" s="3">
        <v>58000</v>
      </c>
      <c r="T282" s="3">
        <v>386000</v>
      </c>
      <c r="U282" t="s">
        <v>1098</v>
      </c>
      <c r="V282">
        <v>58.27</v>
      </c>
      <c r="W282">
        <v>33.799999999999997</v>
      </c>
      <c r="X282" t="s">
        <v>39</v>
      </c>
      <c r="Y282" s="6">
        <v>0.27947598253275108</v>
      </c>
      <c r="Z282">
        <v>0</v>
      </c>
      <c r="AA282" t="s">
        <v>1131</v>
      </c>
      <c r="AB282" t="s">
        <v>1083</v>
      </c>
      <c r="AC282">
        <v>55</v>
      </c>
    </row>
    <row r="283" spans="1:29" x14ac:dyDescent="0.25">
      <c r="A283" t="s">
        <v>651</v>
      </c>
      <c r="B283" t="s">
        <v>652</v>
      </c>
      <c r="C283" s="4">
        <v>45689</v>
      </c>
      <c r="D283">
        <v>26</v>
      </c>
      <c r="E283" t="s">
        <v>1089</v>
      </c>
      <c r="F283" t="s">
        <v>95</v>
      </c>
      <c r="H283" t="s">
        <v>36</v>
      </c>
      <c r="I283">
        <v>2</v>
      </c>
      <c r="J283" t="s">
        <v>1085</v>
      </c>
      <c r="K283" t="s">
        <v>30</v>
      </c>
      <c r="L283" s="26">
        <v>1</v>
      </c>
      <c r="M283" t="s">
        <v>37</v>
      </c>
      <c r="N283">
        <v>40</v>
      </c>
      <c r="O283" t="s">
        <v>1090</v>
      </c>
      <c r="P283" t="s">
        <v>71</v>
      </c>
      <c r="Q283" s="3">
        <v>14500</v>
      </c>
      <c r="R283">
        <v>15</v>
      </c>
      <c r="S283" s="3">
        <v>217500</v>
      </c>
      <c r="T283" s="3">
        <v>337500</v>
      </c>
      <c r="U283" t="s">
        <v>1098</v>
      </c>
      <c r="V283">
        <v>174.34</v>
      </c>
      <c r="W283">
        <v>147.65</v>
      </c>
      <c r="X283" t="s">
        <v>39</v>
      </c>
      <c r="Y283" s="6">
        <v>0.27947598253275108</v>
      </c>
      <c r="Z283">
        <v>0</v>
      </c>
      <c r="AA283" t="s">
        <v>1131</v>
      </c>
      <c r="AB283" t="s">
        <v>1083</v>
      </c>
      <c r="AC283">
        <v>70</v>
      </c>
    </row>
    <row r="284" spans="1:29" x14ac:dyDescent="0.25">
      <c r="A284" t="s">
        <v>653</v>
      </c>
      <c r="B284" t="s">
        <v>654</v>
      </c>
      <c r="C284" s="4">
        <v>45689</v>
      </c>
      <c r="D284">
        <v>20</v>
      </c>
      <c r="E284" t="s">
        <v>1089</v>
      </c>
      <c r="F284" t="s">
        <v>152</v>
      </c>
      <c r="H284" t="s">
        <v>36</v>
      </c>
      <c r="I284">
        <v>3</v>
      </c>
      <c r="J284" t="s">
        <v>1085</v>
      </c>
      <c r="K284" t="s">
        <v>30</v>
      </c>
      <c r="L284" s="26">
        <v>4</v>
      </c>
      <c r="M284" t="s">
        <v>114</v>
      </c>
      <c r="N284">
        <v>56</v>
      </c>
      <c r="O284" t="s">
        <v>1090</v>
      </c>
      <c r="P284" t="s">
        <v>65</v>
      </c>
      <c r="Q284" s="3">
        <v>30000</v>
      </c>
      <c r="R284">
        <v>18</v>
      </c>
      <c r="S284" s="3">
        <v>540000</v>
      </c>
      <c r="T284" s="3">
        <v>1179000</v>
      </c>
      <c r="U284" t="s">
        <v>1097</v>
      </c>
      <c r="V284">
        <v>417.21999999999997</v>
      </c>
      <c r="W284">
        <v>193.92</v>
      </c>
      <c r="X284" t="s">
        <v>39</v>
      </c>
      <c r="Y284" s="6">
        <v>0.27947598253275108</v>
      </c>
      <c r="Z284">
        <v>0</v>
      </c>
      <c r="AA284" t="s">
        <v>1131</v>
      </c>
      <c r="AB284" t="s">
        <v>1083</v>
      </c>
      <c r="AC284">
        <v>35</v>
      </c>
    </row>
    <row r="285" spans="1:29" x14ac:dyDescent="0.25">
      <c r="A285" t="s">
        <v>655</v>
      </c>
      <c r="B285" t="s">
        <v>656</v>
      </c>
      <c r="C285" s="4">
        <v>45658</v>
      </c>
      <c r="D285">
        <v>60</v>
      </c>
      <c r="E285" t="s">
        <v>1094</v>
      </c>
      <c r="F285" t="s">
        <v>213</v>
      </c>
      <c r="H285" t="s">
        <v>36</v>
      </c>
      <c r="I285">
        <v>2</v>
      </c>
      <c r="J285" t="s">
        <v>1085</v>
      </c>
      <c r="K285" t="s">
        <v>21</v>
      </c>
      <c r="L285" s="26">
        <v>4</v>
      </c>
      <c r="M285" t="s">
        <v>114</v>
      </c>
      <c r="N285">
        <v>52</v>
      </c>
      <c r="O285" t="s">
        <v>1090</v>
      </c>
      <c r="P285" t="s">
        <v>62</v>
      </c>
      <c r="Q285" s="3">
        <v>24000</v>
      </c>
      <c r="R285">
        <v>17</v>
      </c>
      <c r="S285" s="3">
        <v>408000</v>
      </c>
      <c r="T285" s="3">
        <v>728000</v>
      </c>
      <c r="U285" t="s">
        <v>1097</v>
      </c>
      <c r="V285">
        <v>71.72</v>
      </c>
      <c r="W285">
        <v>2.61</v>
      </c>
      <c r="X285" t="s">
        <v>39</v>
      </c>
      <c r="Y285" s="6">
        <v>0.27947598253275108</v>
      </c>
      <c r="Z285">
        <v>0</v>
      </c>
      <c r="AA285" t="s">
        <v>1131</v>
      </c>
      <c r="AB285" t="s">
        <v>1083</v>
      </c>
      <c r="AC285">
        <v>20</v>
      </c>
    </row>
    <row r="286" spans="1:29" x14ac:dyDescent="0.25">
      <c r="A286" t="s">
        <v>657</v>
      </c>
      <c r="B286" t="s">
        <v>658</v>
      </c>
      <c r="C286" s="4">
        <v>45658</v>
      </c>
      <c r="D286">
        <v>17</v>
      </c>
      <c r="E286" t="s">
        <v>1099</v>
      </c>
      <c r="F286" t="s">
        <v>90</v>
      </c>
      <c r="H286" t="s">
        <v>20</v>
      </c>
      <c r="I286">
        <v>2</v>
      </c>
      <c r="J286" t="s">
        <v>1085</v>
      </c>
      <c r="K286" t="s">
        <v>30</v>
      </c>
      <c r="L286" s="26">
        <v>4</v>
      </c>
      <c r="M286" t="s">
        <v>114</v>
      </c>
      <c r="N286">
        <v>20</v>
      </c>
      <c r="O286" t="s">
        <v>1093</v>
      </c>
      <c r="P286" t="s">
        <v>46</v>
      </c>
      <c r="Q286" s="3">
        <v>4500</v>
      </c>
      <c r="R286">
        <v>18</v>
      </c>
      <c r="S286" s="3">
        <v>81000</v>
      </c>
      <c r="T286" s="3">
        <v>114000</v>
      </c>
      <c r="U286" t="s">
        <v>1098</v>
      </c>
      <c r="V286">
        <v>161.88999999999999</v>
      </c>
      <c r="W286">
        <v>82.64</v>
      </c>
      <c r="X286" t="s">
        <v>39</v>
      </c>
      <c r="Y286" s="6">
        <v>0.30092592592592593</v>
      </c>
      <c r="Z286">
        <v>0</v>
      </c>
      <c r="AA286" t="s">
        <v>1131</v>
      </c>
      <c r="AB286" t="s">
        <v>1083</v>
      </c>
      <c r="AC286">
        <v>35</v>
      </c>
    </row>
    <row r="287" spans="1:29" x14ac:dyDescent="0.25">
      <c r="A287" t="s">
        <v>659</v>
      </c>
      <c r="B287" t="s">
        <v>660</v>
      </c>
      <c r="C287" s="4">
        <v>45689</v>
      </c>
      <c r="D287">
        <v>64</v>
      </c>
      <c r="E287" t="s">
        <v>1094</v>
      </c>
      <c r="F287" t="s">
        <v>113</v>
      </c>
      <c r="H287" t="s">
        <v>36</v>
      </c>
      <c r="I287">
        <v>3</v>
      </c>
      <c r="J287" t="s">
        <v>1085</v>
      </c>
      <c r="K287" t="s">
        <v>30</v>
      </c>
      <c r="L287" s="26">
        <v>2</v>
      </c>
      <c r="M287" t="s">
        <v>22</v>
      </c>
      <c r="N287">
        <v>6</v>
      </c>
      <c r="O287" t="s">
        <v>1096</v>
      </c>
      <c r="P287" t="s">
        <v>105</v>
      </c>
      <c r="Q287" s="3">
        <v>75000</v>
      </c>
      <c r="R287">
        <v>3</v>
      </c>
      <c r="S287" s="3">
        <v>225000</v>
      </c>
      <c r="T287" s="3">
        <v>292500</v>
      </c>
      <c r="U287" t="s">
        <v>1098</v>
      </c>
      <c r="V287">
        <v>189.51</v>
      </c>
      <c r="W287">
        <v>38.01</v>
      </c>
      <c r="X287" t="s">
        <v>39</v>
      </c>
      <c r="Y287" s="6">
        <v>0.27947598253275108</v>
      </c>
      <c r="Z287">
        <v>0</v>
      </c>
      <c r="AA287" t="s">
        <v>1131</v>
      </c>
      <c r="AB287" t="s">
        <v>1083</v>
      </c>
      <c r="AC287">
        <v>80</v>
      </c>
    </row>
    <row r="288" spans="1:29" x14ac:dyDescent="0.25">
      <c r="A288" t="s">
        <v>661</v>
      </c>
      <c r="B288" t="s">
        <v>662</v>
      </c>
      <c r="C288" s="4">
        <v>45658</v>
      </c>
      <c r="D288">
        <v>40</v>
      </c>
      <c r="E288" t="s">
        <v>1088</v>
      </c>
      <c r="F288" t="s">
        <v>258</v>
      </c>
      <c r="H288" t="s">
        <v>36</v>
      </c>
      <c r="I288">
        <v>2</v>
      </c>
      <c r="J288" t="s">
        <v>1085</v>
      </c>
      <c r="K288" t="s">
        <v>21</v>
      </c>
      <c r="L288" s="26">
        <v>5</v>
      </c>
      <c r="M288" t="s">
        <v>55</v>
      </c>
      <c r="N288">
        <v>10</v>
      </c>
      <c r="O288" t="s">
        <v>1095</v>
      </c>
      <c r="P288" t="s">
        <v>57</v>
      </c>
      <c r="Q288" s="3">
        <v>150000</v>
      </c>
      <c r="R288">
        <v>8</v>
      </c>
      <c r="S288" s="3">
        <v>1200000</v>
      </c>
      <c r="T288" s="3">
        <v>1344000</v>
      </c>
      <c r="U288" t="s">
        <v>1097</v>
      </c>
      <c r="V288">
        <v>176.12</v>
      </c>
      <c r="W288">
        <v>145.56</v>
      </c>
      <c r="X288" t="s">
        <v>24</v>
      </c>
      <c r="Y288" s="6">
        <v>0.27947598253275108</v>
      </c>
      <c r="Z288">
        <v>1</v>
      </c>
      <c r="AA288" t="s">
        <v>1130</v>
      </c>
      <c r="AB288" t="s">
        <v>76</v>
      </c>
      <c r="AC288">
        <v>40</v>
      </c>
    </row>
    <row r="289" spans="1:29" x14ac:dyDescent="0.25">
      <c r="A289" t="s">
        <v>663</v>
      </c>
      <c r="B289" t="s">
        <v>379</v>
      </c>
      <c r="C289" s="4">
        <v>45689</v>
      </c>
      <c r="D289">
        <v>59</v>
      </c>
      <c r="E289" t="s">
        <v>1094</v>
      </c>
      <c r="F289" t="s">
        <v>110</v>
      </c>
      <c r="H289" t="s">
        <v>36</v>
      </c>
      <c r="I289">
        <v>1</v>
      </c>
      <c r="J289" t="s">
        <v>1092</v>
      </c>
      <c r="K289" t="s">
        <v>30</v>
      </c>
      <c r="L289" s="26">
        <v>3</v>
      </c>
      <c r="M289" t="s">
        <v>50</v>
      </c>
      <c r="N289">
        <v>51</v>
      </c>
      <c r="O289" t="s">
        <v>1090</v>
      </c>
      <c r="P289" t="s">
        <v>38</v>
      </c>
      <c r="Q289" s="3">
        <v>20000</v>
      </c>
      <c r="R289">
        <v>5</v>
      </c>
      <c r="S289" s="3">
        <v>100000</v>
      </c>
      <c r="T289" s="3">
        <v>100000</v>
      </c>
      <c r="U289" t="s">
        <v>1098</v>
      </c>
      <c r="V289">
        <v>168.79</v>
      </c>
      <c r="W289">
        <v>168.79</v>
      </c>
      <c r="X289" t="s">
        <v>39</v>
      </c>
      <c r="Y289" s="6">
        <v>0.27947598253275108</v>
      </c>
      <c r="Z289">
        <v>0</v>
      </c>
      <c r="AA289" t="s">
        <v>1131</v>
      </c>
      <c r="AB289" t="s">
        <v>1083</v>
      </c>
      <c r="AC289">
        <v>40</v>
      </c>
    </row>
    <row r="290" spans="1:29" x14ac:dyDescent="0.25">
      <c r="A290" t="s">
        <v>664</v>
      </c>
      <c r="B290" t="s">
        <v>665</v>
      </c>
      <c r="C290" s="4">
        <v>45689</v>
      </c>
      <c r="D290">
        <v>50</v>
      </c>
      <c r="E290" t="s">
        <v>1088</v>
      </c>
      <c r="F290" t="s">
        <v>82</v>
      </c>
      <c r="H290" t="s">
        <v>29</v>
      </c>
      <c r="I290">
        <v>2</v>
      </c>
      <c r="J290" t="s">
        <v>1085</v>
      </c>
      <c r="K290" t="s">
        <v>21</v>
      </c>
      <c r="L290" s="26">
        <v>2</v>
      </c>
      <c r="M290" t="s">
        <v>22</v>
      </c>
      <c r="N290">
        <v>35</v>
      </c>
      <c r="O290" t="s">
        <v>1086</v>
      </c>
      <c r="P290" t="s">
        <v>83</v>
      </c>
      <c r="Q290" s="3">
        <v>1000</v>
      </c>
      <c r="R290">
        <v>8</v>
      </c>
      <c r="S290" s="3">
        <v>8000</v>
      </c>
      <c r="T290" s="3">
        <v>225500</v>
      </c>
      <c r="U290" t="s">
        <v>1098</v>
      </c>
      <c r="V290">
        <v>349.29</v>
      </c>
      <c r="W290">
        <v>194.93</v>
      </c>
      <c r="X290" t="s">
        <v>24</v>
      </c>
      <c r="Y290" s="6">
        <v>0.3122923588039867</v>
      </c>
      <c r="Z290">
        <v>1</v>
      </c>
      <c r="AA290" t="s">
        <v>1130</v>
      </c>
      <c r="AB290" t="s">
        <v>32</v>
      </c>
      <c r="AC290">
        <v>60</v>
      </c>
    </row>
    <row r="291" spans="1:29" x14ac:dyDescent="0.25">
      <c r="A291" t="s">
        <v>666</v>
      </c>
      <c r="B291" t="s">
        <v>667</v>
      </c>
      <c r="C291" s="4">
        <v>45658</v>
      </c>
      <c r="D291">
        <v>20</v>
      </c>
      <c r="E291" t="s">
        <v>1089</v>
      </c>
      <c r="F291" t="s">
        <v>121</v>
      </c>
      <c r="H291" t="s">
        <v>29</v>
      </c>
      <c r="I291">
        <v>1</v>
      </c>
      <c r="J291" t="s">
        <v>1092</v>
      </c>
      <c r="K291" t="s">
        <v>30</v>
      </c>
      <c r="L291" s="26">
        <v>5</v>
      </c>
      <c r="M291" t="s">
        <v>55</v>
      </c>
      <c r="N291">
        <v>48</v>
      </c>
      <c r="O291" t="s">
        <v>1090</v>
      </c>
      <c r="P291" t="s">
        <v>87</v>
      </c>
      <c r="Q291" s="3">
        <v>7500</v>
      </c>
      <c r="R291">
        <v>10</v>
      </c>
      <c r="S291" s="3">
        <v>75000</v>
      </c>
      <c r="T291" s="3">
        <v>75000</v>
      </c>
      <c r="U291" t="s">
        <v>1100</v>
      </c>
      <c r="V291">
        <v>136.44999999999999</v>
      </c>
      <c r="W291">
        <v>136.44999999999999</v>
      </c>
      <c r="X291" t="s">
        <v>39</v>
      </c>
      <c r="Y291" s="6">
        <v>0.3122923588039867</v>
      </c>
      <c r="Z291">
        <v>0</v>
      </c>
      <c r="AA291" t="s">
        <v>1131</v>
      </c>
      <c r="AB291" t="s">
        <v>1083</v>
      </c>
      <c r="AC291">
        <v>15</v>
      </c>
    </row>
    <row r="292" spans="1:29" x14ac:dyDescent="0.25">
      <c r="A292" t="s">
        <v>668</v>
      </c>
      <c r="B292" t="s">
        <v>669</v>
      </c>
      <c r="C292" s="4">
        <v>45689</v>
      </c>
      <c r="D292">
        <v>36</v>
      </c>
      <c r="E292" t="s">
        <v>1084</v>
      </c>
      <c r="F292" t="s">
        <v>128</v>
      </c>
      <c r="H292" t="s">
        <v>20</v>
      </c>
      <c r="I292">
        <v>3</v>
      </c>
      <c r="J292" t="s">
        <v>1085</v>
      </c>
      <c r="K292" t="s">
        <v>21</v>
      </c>
      <c r="L292" s="26">
        <v>3</v>
      </c>
      <c r="M292" t="s">
        <v>50</v>
      </c>
      <c r="N292">
        <v>17</v>
      </c>
      <c r="O292" t="s">
        <v>1093</v>
      </c>
      <c r="P292" t="s">
        <v>23</v>
      </c>
      <c r="Q292" s="3">
        <v>35000</v>
      </c>
      <c r="R292">
        <v>6</v>
      </c>
      <c r="S292" s="3">
        <v>210000</v>
      </c>
      <c r="T292" s="3">
        <v>629000</v>
      </c>
      <c r="U292" t="s">
        <v>1097</v>
      </c>
      <c r="V292">
        <v>184.67</v>
      </c>
      <c r="W292">
        <v>65.239999999999995</v>
      </c>
      <c r="X292" t="s">
        <v>24</v>
      </c>
      <c r="Y292" s="6">
        <v>0.30092592592592593</v>
      </c>
      <c r="Z292">
        <v>1</v>
      </c>
      <c r="AA292" t="s">
        <v>1130</v>
      </c>
      <c r="AB292" t="s">
        <v>76</v>
      </c>
      <c r="AC292">
        <v>50</v>
      </c>
    </row>
    <row r="293" spans="1:29" x14ac:dyDescent="0.25">
      <c r="A293" t="s">
        <v>670</v>
      </c>
      <c r="B293" t="s">
        <v>671</v>
      </c>
      <c r="C293" s="4">
        <v>45689</v>
      </c>
      <c r="D293">
        <v>35</v>
      </c>
      <c r="E293" t="s">
        <v>1084</v>
      </c>
      <c r="F293" t="s">
        <v>45</v>
      </c>
      <c r="H293" t="s">
        <v>41</v>
      </c>
      <c r="I293">
        <v>2</v>
      </c>
      <c r="J293" t="s">
        <v>1085</v>
      </c>
      <c r="K293" t="s">
        <v>21</v>
      </c>
      <c r="L293" s="26">
        <v>4</v>
      </c>
      <c r="M293" t="s">
        <v>114</v>
      </c>
      <c r="N293">
        <v>16</v>
      </c>
      <c r="O293" t="s">
        <v>1093</v>
      </c>
      <c r="P293" t="s">
        <v>65</v>
      </c>
      <c r="Q293" s="3">
        <v>30000</v>
      </c>
      <c r="R293">
        <v>18</v>
      </c>
      <c r="S293" s="3">
        <v>540000</v>
      </c>
      <c r="T293" s="3">
        <v>548000</v>
      </c>
      <c r="U293" t="s">
        <v>1097</v>
      </c>
      <c r="V293">
        <v>154.69</v>
      </c>
      <c r="W293">
        <v>129.09</v>
      </c>
      <c r="X293" t="s">
        <v>24</v>
      </c>
      <c r="Y293" s="6">
        <v>0.26754385964912281</v>
      </c>
      <c r="Z293">
        <v>1</v>
      </c>
      <c r="AA293" t="s">
        <v>1130</v>
      </c>
      <c r="AB293" t="s">
        <v>25</v>
      </c>
      <c r="AC293">
        <v>35</v>
      </c>
    </row>
    <row r="294" spans="1:29" x14ac:dyDescent="0.25">
      <c r="A294" t="s">
        <v>672</v>
      </c>
      <c r="B294" t="s">
        <v>673</v>
      </c>
      <c r="C294" s="4">
        <v>45689</v>
      </c>
      <c r="D294">
        <v>60</v>
      </c>
      <c r="E294" t="s">
        <v>1094</v>
      </c>
      <c r="F294" t="s">
        <v>198</v>
      </c>
      <c r="H294" t="s">
        <v>41</v>
      </c>
      <c r="I294">
        <v>2</v>
      </c>
      <c r="J294" t="s">
        <v>1085</v>
      </c>
      <c r="K294" t="s">
        <v>21</v>
      </c>
      <c r="L294" s="26">
        <v>3</v>
      </c>
      <c r="M294" t="s">
        <v>50</v>
      </c>
      <c r="N294">
        <v>2</v>
      </c>
      <c r="O294" t="s">
        <v>1096</v>
      </c>
      <c r="P294" t="s">
        <v>71</v>
      </c>
      <c r="Q294" s="3">
        <v>14500</v>
      </c>
      <c r="R294">
        <v>18</v>
      </c>
      <c r="S294" s="3">
        <v>261000</v>
      </c>
      <c r="T294" s="3">
        <v>471000</v>
      </c>
      <c r="U294" t="s">
        <v>1098</v>
      </c>
      <c r="V294">
        <v>150.38999999999999</v>
      </c>
      <c r="W294">
        <v>112.03</v>
      </c>
      <c r="X294" t="s">
        <v>39</v>
      </c>
      <c r="Y294" s="6">
        <v>0.26754385964912281</v>
      </c>
      <c r="Z294">
        <v>0</v>
      </c>
      <c r="AA294" t="s">
        <v>1131</v>
      </c>
      <c r="AB294" t="s">
        <v>1083</v>
      </c>
      <c r="AC294">
        <v>65</v>
      </c>
    </row>
    <row r="295" spans="1:29" x14ac:dyDescent="0.25">
      <c r="A295" t="s">
        <v>674</v>
      </c>
      <c r="B295" t="s">
        <v>675</v>
      </c>
      <c r="C295" s="4">
        <v>45689</v>
      </c>
      <c r="D295">
        <v>60</v>
      </c>
      <c r="E295" t="s">
        <v>1094</v>
      </c>
      <c r="F295" t="s">
        <v>258</v>
      </c>
      <c r="H295" t="s">
        <v>36</v>
      </c>
      <c r="I295">
        <v>2</v>
      </c>
      <c r="J295" t="s">
        <v>1085</v>
      </c>
      <c r="K295" t="s">
        <v>30</v>
      </c>
      <c r="L295" s="26">
        <v>1</v>
      </c>
      <c r="M295" t="s">
        <v>37</v>
      </c>
      <c r="N295">
        <v>18</v>
      </c>
      <c r="O295" t="s">
        <v>1093</v>
      </c>
      <c r="P295" t="s">
        <v>115</v>
      </c>
      <c r="Q295" s="3">
        <v>25000</v>
      </c>
      <c r="R295">
        <v>17</v>
      </c>
      <c r="S295" s="3">
        <v>425000</v>
      </c>
      <c r="T295" s="3">
        <v>460000</v>
      </c>
      <c r="U295" t="s">
        <v>1098</v>
      </c>
      <c r="V295">
        <v>237.95000000000002</v>
      </c>
      <c r="W295">
        <v>91.09</v>
      </c>
      <c r="X295" t="s">
        <v>39</v>
      </c>
      <c r="Y295" s="6">
        <v>0.27947598253275108</v>
      </c>
      <c r="Z295">
        <v>0</v>
      </c>
      <c r="AA295" t="s">
        <v>1131</v>
      </c>
      <c r="AB295" t="s">
        <v>1083</v>
      </c>
      <c r="AC295">
        <v>75</v>
      </c>
    </row>
    <row r="296" spans="1:29" x14ac:dyDescent="0.25">
      <c r="A296" t="s">
        <v>676</v>
      </c>
      <c r="B296" t="s">
        <v>677</v>
      </c>
      <c r="C296" s="4">
        <v>45689</v>
      </c>
      <c r="D296">
        <v>46</v>
      </c>
      <c r="E296" t="s">
        <v>1088</v>
      </c>
      <c r="F296" t="s">
        <v>258</v>
      </c>
      <c r="H296" t="s">
        <v>20</v>
      </c>
      <c r="I296">
        <v>2</v>
      </c>
      <c r="J296" t="s">
        <v>1085</v>
      </c>
      <c r="K296" t="s">
        <v>21</v>
      </c>
      <c r="L296" s="26">
        <v>2</v>
      </c>
      <c r="M296" t="s">
        <v>22</v>
      </c>
      <c r="N296">
        <v>43</v>
      </c>
      <c r="O296" t="s">
        <v>1090</v>
      </c>
      <c r="P296" t="s">
        <v>51</v>
      </c>
      <c r="Q296" s="3">
        <v>9000</v>
      </c>
      <c r="R296">
        <v>11</v>
      </c>
      <c r="S296" s="3">
        <v>99000</v>
      </c>
      <c r="T296" s="3">
        <v>159000</v>
      </c>
      <c r="U296" t="s">
        <v>1098</v>
      </c>
      <c r="V296">
        <v>84.56</v>
      </c>
      <c r="W296">
        <v>64.86</v>
      </c>
      <c r="X296" t="s">
        <v>39</v>
      </c>
      <c r="Y296" s="6">
        <v>0.30092592592592593</v>
      </c>
      <c r="Z296">
        <v>0</v>
      </c>
      <c r="AA296" t="s">
        <v>1131</v>
      </c>
      <c r="AB296" t="s">
        <v>1083</v>
      </c>
      <c r="AC296">
        <v>50</v>
      </c>
    </row>
    <row r="297" spans="1:29" x14ac:dyDescent="0.25">
      <c r="A297" t="s">
        <v>678</v>
      </c>
      <c r="B297" t="s">
        <v>679</v>
      </c>
      <c r="C297" s="4">
        <v>45658</v>
      </c>
      <c r="D297">
        <v>32</v>
      </c>
      <c r="E297" t="s">
        <v>1084</v>
      </c>
      <c r="F297" t="s">
        <v>131</v>
      </c>
      <c r="H297" t="s">
        <v>29</v>
      </c>
      <c r="I297">
        <v>3</v>
      </c>
      <c r="J297" t="s">
        <v>1085</v>
      </c>
      <c r="K297" t="s">
        <v>21</v>
      </c>
      <c r="L297" s="26">
        <v>4</v>
      </c>
      <c r="M297" t="s">
        <v>114</v>
      </c>
      <c r="N297">
        <v>13</v>
      </c>
      <c r="O297" t="s">
        <v>1093</v>
      </c>
      <c r="P297" t="s">
        <v>193</v>
      </c>
      <c r="Q297" s="3">
        <v>6500</v>
      </c>
      <c r="R297">
        <v>19</v>
      </c>
      <c r="S297" s="3">
        <v>123500</v>
      </c>
      <c r="T297" s="3">
        <v>427500</v>
      </c>
      <c r="U297" t="s">
        <v>1098</v>
      </c>
      <c r="V297">
        <v>138.38000000000002</v>
      </c>
      <c r="W297">
        <v>124.98</v>
      </c>
      <c r="X297" t="s">
        <v>24</v>
      </c>
      <c r="Y297" s="6">
        <v>0.3122923588039867</v>
      </c>
      <c r="Z297">
        <v>1</v>
      </c>
      <c r="AA297" t="s">
        <v>1130</v>
      </c>
      <c r="AB297" t="s">
        <v>76</v>
      </c>
      <c r="AC297">
        <v>30</v>
      </c>
    </row>
    <row r="298" spans="1:29" x14ac:dyDescent="0.25">
      <c r="A298" t="s">
        <v>680</v>
      </c>
      <c r="B298" t="s">
        <v>681</v>
      </c>
      <c r="C298" s="4">
        <v>45689</v>
      </c>
      <c r="D298">
        <v>26</v>
      </c>
      <c r="E298" t="s">
        <v>1089</v>
      </c>
      <c r="F298" t="s">
        <v>35</v>
      </c>
      <c r="H298" t="s">
        <v>36</v>
      </c>
      <c r="I298">
        <v>1</v>
      </c>
      <c r="J298" t="s">
        <v>1092</v>
      </c>
      <c r="K298" t="s">
        <v>21</v>
      </c>
      <c r="L298" s="26">
        <v>3</v>
      </c>
      <c r="M298" t="s">
        <v>50</v>
      </c>
      <c r="N298">
        <v>24</v>
      </c>
      <c r="O298" t="s">
        <v>1093</v>
      </c>
      <c r="P298" t="s">
        <v>42</v>
      </c>
      <c r="Q298" s="3">
        <v>9000</v>
      </c>
      <c r="R298">
        <v>10</v>
      </c>
      <c r="S298" s="3">
        <v>90000</v>
      </c>
      <c r="T298" s="3">
        <v>90000</v>
      </c>
      <c r="U298" t="s">
        <v>1100</v>
      </c>
      <c r="V298">
        <v>146.99</v>
      </c>
      <c r="W298">
        <v>146.99</v>
      </c>
      <c r="X298" t="s">
        <v>39</v>
      </c>
      <c r="Y298" s="6">
        <v>0.27947598253275108</v>
      </c>
      <c r="Z298">
        <v>0</v>
      </c>
      <c r="AA298" t="s">
        <v>1131</v>
      </c>
      <c r="AB298" t="s">
        <v>1083</v>
      </c>
      <c r="AC298">
        <v>35</v>
      </c>
    </row>
    <row r="299" spans="1:29" x14ac:dyDescent="0.25">
      <c r="A299" t="s">
        <v>682</v>
      </c>
      <c r="B299" t="s">
        <v>683</v>
      </c>
      <c r="C299" s="4">
        <v>45689</v>
      </c>
      <c r="D299">
        <v>43</v>
      </c>
      <c r="E299" t="s">
        <v>1088</v>
      </c>
      <c r="F299" t="s">
        <v>75</v>
      </c>
      <c r="H299" t="s">
        <v>20</v>
      </c>
      <c r="I299">
        <v>1</v>
      </c>
      <c r="J299" t="s">
        <v>1092</v>
      </c>
      <c r="K299" t="s">
        <v>21</v>
      </c>
      <c r="L299" s="26">
        <v>5</v>
      </c>
      <c r="M299" t="s">
        <v>55</v>
      </c>
      <c r="N299">
        <v>7</v>
      </c>
      <c r="O299" t="s">
        <v>1095</v>
      </c>
      <c r="P299" t="s">
        <v>46</v>
      </c>
      <c r="Q299" s="3">
        <v>4500</v>
      </c>
      <c r="R299">
        <v>18</v>
      </c>
      <c r="S299" s="3">
        <v>81000</v>
      </c>
      <c r="T299" s="3">
        <v>81000</v>
      </c>
      <c r="U299" t="s">
        <v>1100</v>
      </c>
      <c r="V299">
        <v>111.91</v>
      </c>
      <c r="W299">
        <v>111.91</v>
      </c>
      <c r="X299" t="s">
        <v>39</v>
      </c>
      <c r="Y299" s="6">
        <v>0.30092592592592593</v>
      </c>
      <c r="Z299">
        <v>0</v>
      </c>
      <c r="AA299" t="s">
        <v>1131</v>
      </c>
      <c r="AB299" t="s">
        <v>1083</v>
      </c>
      <c r="AC299">
        <v>30</v>
      </c>
    </row>
    <row r="300" spans="1:29" x14ac:dyDescent="0.25">
      <c r="A300" t="s">
        <v>684</v>
      </c>
      <c r="B300" t="s">
        <v>685</v>
      </c>
      <c r="C300" s="4">
        <v>45689</v>
      </c>
      <c r="D300">
        <v>29</v>
      </c>
      <c r="E300" t="s">
        <v>1089</v>
      </c>
      <c r="F300" t="s">
        <v>152</v>
      </c>
      <c r="H300" t="s">
        <v>29</v>
      </c>
      <c r="I300">
        <v>3</v>
      </c>
      <c r="J300" t="s">
        <v>1085</v>
      </c>
      <c r="K300" t="s">
        <v>30</v>
      </c>
      <c r="L300" s="26">
        <v>1</v>
      </c>
      <c r="M300" t="s">
        <v>37</v>
      </c>
      <c r="N300">
        <v>45</v>
      </c>
      <c r="O300" t="s">
        <v>1090</v>
      </c>
      <c r="P300" t="s">
        <v>164</v>
      </c>
      <c r="Q300" s="3">
        <v>600</v>
      </c>
      <c r="R300">
        <v>20</v>
      </c>
      <c r="S300" s="3">
        <v>12000</v>
      </c>
      <c r="T300" s="3">
        <v>1788000</v>
      </c>
      <c r="U300" t="s">
        <v>1087</v>
      </c>
      <c r="V300">
        <v>462.8</v>
      </c>
      <c r="W300">
        <v>107.01</v>
      </c>
      <c r="X300" t="s">
        <v>24</v>
      </c>
      <c r="Y300" s="6">
        <v>0.3122923588039867</v>
      </c>
      <c r="Z300">
        <v>1</v>
      </c>
      <c r="AA300" t="s">
        <v>1130</v>
      </c>
      <c r="AB300" t="s">
        <v>265</v>
      </c>
      <c r="AC300">
        <v>75</v>
      </c>
    </row>
    <row r="301" spans="1:29" x14ac:dyDescent="0.25">
      <c r="A301" t="s">
        <v>686</v>
      </c>
      <c r="B301" t="s">
        <v>687</v>
      </c>
      <c r="C301" s="4">
        <v>45717</v>
      </c>
      <c r="D301">
        <v>57</v>
      </c>
      <c r="E301" t="s">
        <v>1094</v>
      </c>
      <c r="F301" t="s">
        <v>70</v>
      </c>
      <c r="H301" t="s">
        <v>29</v>
      </c>
      <c r="I301">
        <v>2</v>
      </c>
      <c r="J301" t="s">
        <v>1085</v>
      </c>
      <c r="K301" t="s">
        <v>21</v>
      </c>
      <c r="L301" s="26">
        <v>3</v>
      </c>
      <c r="M301" t="s">
        <v>50</v>
      </c>
      <c r="N301">
        <v>25</v>
      </c>
      <c r="O301" t="s">
        <v>1086</v>
      </c>
      <c r="P301" t="s">
        <v>102</v>
      </c>
      <c r="Q301" s="3">
        <v>900</v>
      </c>
      <c r="R301">
        <v>20</v>
      </c>
      <c r="S301" s="3">
        <v>18000</v>
      </c>
      <c r="T301" s="3">
        <v>108000</v>
      </c>
      <c r="U301" t="s">
        <v>1098</v>
      </c>
      <c r="V301">
        <v>300.36</v>
      </c>
      <c r="W301">
        <v>196.6</v>
      </c>
      <c r="X301" t="s">
        <v>39</v>
      </c>
      <c r="Y301" s="6">
        <v>0.3122923588039867</v>
      </c>
      <c r="Z301">
        <v>0</v>
      </c>
      <c r="AA301" t="s">
        <v>1131</v>
      </c>
      <c r="AB301" t="s">
        <v>1083</v>
      </c>
      <c r="AC301">
        <v>40</v>
      </c>
    </row>
    <row r="302" spans="1:29" x14ac:dyDescent="0.25">
      <c r="A302" t="s">
        <v>688</v>
      </c>
      <c r="B302" t="s">
        <v>689</v>
      </c>
      <c r="C302" s="4">
        <v>45717</v>
      </c>
      <c r="D302">
        <v>54</v>
      </c>
      <c r="E302" t="s">
        <v>1088</v>
      </c>
      <c r="F302" t="s">
        <v>113</v>
      </c>
      <c r="H302" t="s">
        <v>36</v>
      </c>
      <c r="I302">
        <v>3</v>
      </c>
      <c r="J302" t="s">
        <v>1085</v>
      </c>
      <c r="K302" t="s">
        <v>21</v>
      </c>
      <c r="L302" s="26">
        <v>1</v>
      </c>
      <c r="M302" t="s">
        <v>37</v>
      </c>
      <c r="N302">
        <v>55</v>
      </c>
      <c r="O302" t="s">
        <v>1090</v>
      </c>
      <c r="P302" t="s">
        <v>38</v>
      </c>
      <c r="Q302" s="3">
        <v>20000</v>
      </c>
      <c r="R302">
        <v>12</v>
      </c>
      <c r="S302" s="3">
        <v>240000</v>
      </c>
      <c r="T302" s="3">
        <v>463200</v>
      </c>
      <c r="U302" t="s">
        <v>1098</v>
      </c>
      <c r="V302">
        <v>86.490000000000009</v>
      </c>
      <c r="W302">
        <v>8.0299999999999994</v>
      </c>
      <c r="X302" t="s">
        <v>39</v>
      </c>
      <c r="Y302" s="6">
        <v>0.27947598253275108</v>
      </c>
      <c r="Z302">
        <v>0</v>
      </c>
      <c r="AA302" t="s">
        <v>1131</v>
      </c>
      <c r="AB302" t="s">
        <v>1083</v>
      </c>
      <c r="AC302">
        <v>65</v>
      </c>
    </row>
    <row r="303" spans="1:29" x14ac:dyDescent="0.25">
      <c r="A303" t="s">
        <v>690</v>
      </c>
      <c r="B303" t="s">
        <v>691</v>
      </c>
      <c r="C303" s="4">
        <v>45658</v>
      </c>
      <c r="D303">
        <v>27</v>
      </c>
      <c r="E303" t="s">
        <v>1089</v>
      </c>
      <c r="F303" t="s">
        <v>82</v>
      </c>
      <c r="H303" t="s">
        <v>29</v>
      </c>
      <c r="I303">
        <v>1</v>
      </c>
      <c r="J303" t="s">
        <v>1092</v>
      </c>
      <c r="K303" t="s">
        <v>21</v>
      </c>
      <c r="L303" s="26">
        <v>3</v>
      </c>
      <c r="M303" t="s">
        <v>50</v>
      </c>
      <c r="N303">
        <v>47</v>
      </c>
      <c r="O303" t="s">
        <v>1090</v>
      </c>
      <c r="P303" t="s">
        <v>83</v>
      </c>
      <c r="Q303" s="3">
        <v>1000</v>
      </c>
      <c r="R303">
        <v>10</v>
      </c>
      <c r="S303" s="3">
        <v>10000</v>
      </c>
      <c r="T303" s="3">
        <v>10000</v>
      </c>
      <c r="U303" t="s">
        <v>1100</v>
      </c>
      <c r="V303">
        <v>119.25</v>
      </c>
      <c r="W303">
        <v>119.25</v>
      </c>
      <c r="X303" t="s">
        <v>39</v>
      </c>
      <c r="Y303" s="6">
        <v>0.3122923588039867</v>
      </c>
      <c r="Z303">
        <v>0</v>
      </c>
      <c r="AA303" t="s">
        <v>1131</v>
      </c>
      <c r="AB303" t="s">
        <v>1083</v>
      </c>
      <c r="AC303">
        <v>30</v>
      </c>
    </row>
    <row r="304" spans="1:29" x14ac:dyDescent="0.25">
      <c r="A304" t="s">
        <v>692</v>
      </c>
      <c r="B304" t="s">
        <v>693</v>
      </c>
      <c r="C304" s="4">
        <v>45717</v>
      </c>
      <c r="D304">
        <v>64</v>
      </c>
      <c r="E304" t="s">
        <v>1094</v>
      </c>
      <c r="F304" t="s">
        <v>299</v>
      </c>
      <c r="H304" t="s">
        <v>29</v>
      </c>
      <c r="I304">
        <v>2</v>
      </c>
      <c r="J304" t="s">
        <v>1085</v>
      </c>
      <c r="K304" t="s">
        <v>21</v>
      </c>
      <c r="L304" s="26">
        <v>3</v>
      </c>
      <c r="M304" t="s">
        <v>50</v>
      </c>
      <c r="N304">
        <v>59</v>
      </c>
      <c r="O304" t="s">
        <v>1090</v>
      </c>
      <c r="P304" t="s">
        <v>72</v>
      </c>
      <c r="Q304" s="3">
        <v>350</v>
      </c>
      <c r="R304">
        <v>20</v>
      </c>
      <c r="S304" s="3">
        <v>7000</v>
      </c>
      <c r="T304" s="3">
        <v>124000</v>
      </c>
      <c r="U304" t="s">
        <v>1098</v>
      </c>
      <c r="V304">
        <v>276.62</v>
      </c>
      <c r="W304">
        <v>149.66</v>
      </c>
      <c r="X304" t="s">
        <v>39</v>
      </c>
      <c r="Y304" s="6">
        <v>0.3122923588039867</v>
      </c>
      <c r="Z304">
        <v>0</v>
      </c>
      <c r="AA304" t="s">
        <v>1131</v>
      </c>
      <c r="AB304" t="s">
        <v>1083</v>
      </c>
      <c r="AC304">
        <v>40</v>
      </c>
    </row>
    <row r="305" spans="1:29" x14ac:dyDescent="0.25">
      <c r="A305" t="s">
        <v>694</v>
      </c>
      <c r="B305" t="s">
        <v>695</v>
      </c>
      <c r="C305" s="4">
        <v>45689</v>
      </c>
      <c r="D305">
        <v>55</v>
      </c>
      <c r="E305" t="s">
        <v>1094</v>
      </c>
      <c r="F305" t="s">
        <v>75</v>
      </c>
      <c r="H305" t="s">
        <v>29</v>
      </c>
      <c r="I305">
        <v>1</v>
      </c>
      <c r="J305" t="s">
        <v>1092</v>
      </c>
      <c r="K305" t="s">
        <v>21</v>
      </c>
      <c r="L305" s="26">
        <v>3</v>
      </c>
      <c r="M305" t="s">
        <v>50</v>
      </c>
      <c r="N305">
        <v>21</v>
      </c>
      <c r="O305" t="s">
        <v>1093</v>
      </c>
      <c r="P305" t="s">
        <v>58</v>
      </c>
      <c r="Q305" s="3">
        <v>16000</v>
      </c>
      <c r="R305">
        <v>13</v>
      </c>
      <c r="S305" s="3">
        <v>208000</v>
      </c>
      <c r="T305" s="3">
        <v>208000</v>
      </c>
      <c r="U305" t="s">
        <v>1098</v>
      </c>
      <c r="V305">
        <v>134.88999999999999</v>
      </c>
      <c r="W305">
        <v>134.88999999999999</v>
      </c>
      <c r="X305" t="s">
        <v>39</v>
      </c>
      <c r="Y305" s="6">
        <v>0.3122923588039867</v>
      </c>
      <c r="Z305">
        <v>0</v>
      </c>
      <c r="AA305" t="s">
        <v>1131</v>
      </c>
      <c r="AB305" t="s">
        <v>1083</v>
      </c>
      <c r="AC305">
        <v>35</v>
      </c>
    </row>
    <row r="306" spans="1:29" x14ac:dyDescent="0.25">
      <c r="A306" t="s">
        <v>696</v>
      </c>
      <c r="B306" t="s">
        <v>697</v>
      </c>
      <c r="C306" s="4">
        <v>45717</v>
      </c>
      <c r="D306">
        <v>80</v>
      </c>
      <c r="E306" t="s">
        <v>1091</v>
      </c>
      <c r="F306" t="s">
        <v>299</v>
      </c>
      <c r="H306" t="s">
        <v>29</v>
      </c>
      <c r="I306">
        <v>1</v>
      </c>
      <c r="J306" t="s">
        <v>1092</v>
      </c>
      <c r="K306" t="s">
        <v>21</v>
      </c>
      <c r="L306" s="26">
        <v>4</v>
      </c>
      <c r="M306" t="s">
        <v>114</v>
      </c>
      <c r="N306">
        <v>28</v>
      </c>
      <c r="O306" t="s">
        <v>1086</v>
      </c>
      <c r="P306" t="s">
        <v>102</v>
      </c>
      <c r="Q306" s="3">
        <v>900</v>
      </c>
      <c r="R306">
        <v>9</v>
      </c>
      <c r="S306" s="3">
        <v>8100</v>
      </c>
      <c r="T306" s="3">
        <v>8100</v>
      </c>
      <c r="U306" t="s">
        <v>1100</v>
      </c>
      <c r="V306">
        <v>109.86</v>
      </c>
      <c r="W306">
        <v>109.86</v>
      </c>
      <c r="X306" t="s">
        <v>24</v>
      </c>
      <c r="Y306" s="6">
        <v>0.3122923588039867</v>
      </c>
      <c r="Z306">
        <v>1</v>
      </c>
      <c r="AA306" t="s">
        <v>1130</v>
      </c>
      <c r="AB306" t="s">
        <v>96</v>
      </c>
      <c r="AC306">
        <v>20</v>
      </c>
    </row>
    <row r="307" spans="1:29" x14ac:dyDescent="0.25">
      <c r="A307" t="s">
        <v>698</v>
      </c>
      <c r="B307" t="s">
        <v>699</v>
      </c>
      <c r="C307" s="4">
        <v>45689</v>
      </c>
      <c r="D307">
        <v>67</v>
      </c>
      <c r="E307" t="s">
        <v>1091</v>
      </c>
      <c r="F307" t="s">
        <v>189</v>
      </c>
      <c r="H307" t="s">
        <v>29</v>
      </c>
      <c r="I307">
        <v>1</v>
      </c>
      <c r="J307" t="s">
        <v>1092</v>
      </c>
      <c r="K307" t="s">
        <v>30</v>
      </c>
      <c r="L307" s="26">
        <v>2</v>
      </c>
      <c r="M307" t="s">
        <v>22</v>
      </c>
      <c r="N307">
        <v>50</v>
      </c>
      <c r="O307" t="s">
        <v>1090</v>
      </c>
      <c r="P307" t="s">
        <v>87</v>
      </c>
      <c r="Q307" s="3">
        <v>7500</v>
      </c>
      <c r="R307">
        <v>7</v>
      </c>
      <c r="S307" s="3">
        <v>52500</v>
      </c>
      <c r="T307" s="3">
        <v>52500</v>
      </c>
      <c r="U307" t="s">
        <v>1100</v>
      </c>
      <c r="V307">
        <v>130.62</v>
      </c>
      <c r="W307">
        <v>130.62</v>
      </c>
      <c r="X307" t="s">
        <v>39</v>
      </c>
      <c r="Y307" s="6">
        <v>0.3122923588039867</v>
      </c>
      <c r="Z307">
        <v>0</v>
      </c>
      <c r="AA307" t="s">
        <v>1131</v>
      </c>
      <c r="AB307" t="s">
        <v>1083</v>
      </c>
      <c r="AC307">
        <v>50</v>
      </c>
    </row>
    <row r="308" spans="1:29" x14ac:dyDescent="0.25">
      <c r="A308" t="s">
        <v>700</v>
      </c>
      <c r="B308" t="s">
        <v>701</v>
      </c>
      <c r="C308" s="4">
        <v>45689</v>
      </c>
      <c r="D308">
        <v>47</v>
      </c>
      <c r="E308" t="s">
        <v>1088</v>
      </c>
      <c r="F308" t="s">
        <v>70</v>
      </c>
      <c r="H308" t="s">
        <v>41</v>
      </c>
      <c r="I308">
        <v>3</v>
      </c>
      <c r="J308" t="s">
        <v>1085</v>
      </c>
      <c r="K308" t="s">
        <v>21</v>
      </c>
      <c r="L308" s="26">
        <v>3</v>
      </c>
      <c r="M308" t="s">
        <v>50</v>
      </c>
      <c r="N308">
        <v>18</v>
      </c>
      <c r="O308" t="s">
        <v>1093</v>
      </c>
      <c r="P308" t="s">
        <v>71</v>
      </c>
      <c r="Q308" s="3">
        <v>14500</v>
      </c>
      <c r="R308">
        <v>7</v>
      </c>
      <c r="S308" s="3">
        <v>101500</v>
      </c>
      <c r="T308" s="3">
        <v>213000</v>
      </c>
      <c r="U308" t="s">
        <v>1098</v>
      </c>
      <c r="V308">
        <v>176.87000000000003</v>
      </c>
      <c r="W308">
        <v>73.37</v>
      </c>
      <c r="X308" t="s">
        <v>39</v>
      </c>
      <c r="Y308" s="6">
        <v>0.26754385964912281</v>
      </c>
      <c r="Z308">
        <v>0</v>
      </c>
      <c r="AA308" t="s">
        <v>1131</v>
      </c>
      <c r="AB308" t="s">
        <v>1083</v>
      </c>
      <c r="AC308">
        <v>50</v>
      </c>
    </row>
    <row r="309" spans="1:29" x14ac:dyDescent="0.25">
      <c r="A309" t="s">
        <v>702</v>
      </c>
      <c r="B309" t="s">
        <v>703</v>
      </c>
      <c r="C309" s="4">
        <v>45689</v>
      </c>
      <c r="D309">
        <v>34</v>
      </c>
      <c r="E309" t="s">
        <v>1084</v>
      </c>
      <c r="F309" t="s">
        <v>198</v>
      </c>
      <c r="H309" t="s">
        <v>41</v>
      </c>
      <c r="I309">
        <v>1</v>
      </c>
      <c r="J309" t="s">
        <v>1092</v>
      </c>
      <c r="K309" t="s">
        <v>21</v>
      </c>
      <c r="L309" s="26">
        <v>2</v>
      </c>
      <c r="M309" t="s">
        <v>22</v>
      </c>
      <c r="N309">
        <v>60</v>
      </c>
      <c r="O309" t="s">
        <v>1090</v>
      </c>
      <c r="P309" t="s">
        <v>42</v>
      </c>
      <c r="Q309" s="3">
        <v>9000</v>
      </c>
      <c r="R309">
        <v>8</v>
      </c>
      <c r="S309" s="3">
        <v>72000</v>
      </c>
      <c r="T309" s="3">
        <v>72000</v>
      </c>
      <c r="U309" t="s">
        <v>1100</v>
      </c>
      <c r="V309">
        <v>148.05000000000001</v>
      </c>
      <c r="W309">
        <v>148.05000000000001</v>
      </c>
      <c r="X309" t="s">
        <v>39</v>
      </c>
      <c r="Y309" s="6">
        <v>0.26754385964912281</v>
      </c>
      <c r="Z309">
        <v>0</v>
      </c>
      <c r="AA309" t="s">
        <v>1131</v>
      </c>
      <c r="AB309" t="s">
        <v>1083</v>
      </c>
      <c r="AC309">
        <v>50</v>
      </c>
    </row>
    <row r="310" spans="1:29" x14ac:dyDescent="0.25">
      <c r="A310" t="s">
        <v>704</v>
      </c>
      <c r="B310" t="s">
        <v>705</v>
      </c>
      <c r="C310" s="4">
        <v>45658</v>
      </c>
      <c r="D310">
        <v>52</v>
      </c>
      <c r="E310" t="s">
        <v>1088</v>
      </c>
      <c r="F310" t="s">
        <v>452</v>
      </c>
      <c r="H310" t="s">
        <v>36</v>
      </c>
      <c r="I310">
        <v>1</v>
      </c>
      <c r="J310" t="s">
        <v>1092</v>
      </c>
      <c r="K310" t="s">
        <v>30</v>
      </c>
      <c r="L310" s="26">
        <v>3</v>
      </c>
      <c r="M310" t="s">
        <v>50</v>
      </c>
      <c r="N310">
        <v>45</v>
      </c>
      <c r="O310" t="s">
        <v>1090</v>
      </c>
      <c r="P310" t="s">
        <v>71</v>
      </c>
      <c r="Q310" s="3">
        <v>14500</v>
      </c>
      <c r="R310">
        <v>7</v>
      </c>
      <c r="S310" s="3">
        <v>101500</v>
      </c>
      <c r="T310" s="3">
        <v>101500</v>
      </c>
      <c r="U310" t="s">
        <v>1098</v>
      </c>
      <c r="V310">
        <v>148.13</v>
      </c>
      <c r="W310">
        <v>148.13</v>
      </c>
      <c r="X310" t="s">
        <v>39</v>
      </c>
      <c r="Y310" s="6">
        <v>0.27947598253275108</v>
      </c>
      <c r="Z310">
        <v>0</v>
      </c>
      <c r="AA310" t="s">
        <v>1131</v>
      </c>
      <c r="AB310" t="s">
        <v>1083</v>
      </c>
      <c r="AC310">
        <v>30</v>
      </c>
    </row>
    <row r="311" spans="1:29" x14ac:dyDescent="0.25">
      <c r="A311" t="s">
        <v>706</v>
      </c>
      <c r="B311" t="s">
        <v>707</v>
      </c>
      <c r="C311" s="4">
        <v>45658</v>
      </c>
      <c r="D311">
        <v>49</v>
      </c>
      <c r="E311" t="s">
        <v>1088</v>
      </c>
      <c r="F311" t="s">
        <v>213</v>
      </c>
      <c r="H311" t="s">
        <v>41</v>
      </c>
      <c r="I311">
        <v>3</v>
      </c>
      <c r="J311" t="s">
        <v>1085</v>
      </c>
      <c r="K311" t="s">
        <v>21</v>
      </c>
      <c r="L311" s="26">
        <v>4</v>
      </c>
      <c r="M311" t="s">
        <v>114</v>
      </c>
      <c r="N311">
        <v>45</v>
      </c>
      <c r="O311" t="s">
        <v>1090</v>
      </c>
      <c r="P311" t="s">
        <v>42</v>
      </c>
      <c r="Q311" s="3">
        <v>9000</v>
      </c>
      <c r="R311">
        <v>20</v>
      </c>
      <c r="S311" s="3">
        <v>180000</v>
      </c>
      <c r="T311" s="3">
        <v>198000</v>
      </c>
      <c r="U311" t="s">
        <v>1098</v>
      </c>
      <c r="V311">
        <v>146.28</v>
      </c>
      <c r="W311">
        <v>57.16</v>
      </c>
      <c r="X311" t="s">
        <v>39</v>
      </c>
      <c r="Y311" s="6">
        <v>0.26754385964912281</v>
      </c>
      <c r="Z311">
        <v>0</v>
      </c>
      <c r="AA311" t="s">
        <v>1131</v>
      </c>
      <c r="AB311" t="s">
        <v>1083</v>
      </c>
      <c r="AC311">
        <v>25</v>
      </c>
    </row>
    <row r="312" spans="1:29" x14ac:dyDescent="0.25">
      <c r="A312" t="s">
        <v>708</v>
      </c>
      <c r="B312" t="s">
        <v>709</v>
      </c>
      <c r="C312" s="4">
        <v>45689</v>
      </c>
      <c r="D312">
        <v>29</v>
      </c>
      <c r="E312" t="s">
        <v>1089</v>
      </c>
      <c r="F312" t="s">
        <v>118</v>
      </c>
      <c r="H312" t="s">
        <v>41</v>
      </c>
      <c r="I312">
        <v>3</v>
      </c>
      <c r="J312" t="s">
        <v>1085</v>
      </c>
      <c r="K312" t="s">
        <v>30</v>
      </c>
      <c r="L312" s="26">
        <v>2</v>
      </c>
      <c r="M312" t="s">
        <v>22</v>
      </c>
      <c r="N312">
        <v>56</v>
      </c>
      <c r="O312" t="s">
        <v>1090</v>
      </c>
      <c r="P312" t="s">
        <v>62</v>
      </c>
      <c r="Q312" s="3">
        <v>24000</v>
      </c>
      <c r="R312">
        <v>6</v>
      </c>
      <c r="S312" s="3">
        <v>144000</v>
      </c>
      <c r="T312" s="3">
        <v>364500</v>
      </c>
      <c r="U312" t="s">
        <v>1098</v>
      </c>
      <c r="V312">
        <v>215.36</v>
      </c>
      <c r="W312">
        <v>106.55</v>
      </c>
      <c r="X312" t="s">
        <v>39</v>
      </c>
      <c r="Y312" s="6">
        <v>0.26754385964912281</v>
      </c>
      <c r="Z312">
        <v>0</v>
      </c>
      <c r="AA312" t="s">
        <v>1131</v>
      </c>
      <c r="AB312" t="s">
        <v>1083</v>
      </c>
      <c r="AC312">
        <v>65</v>
      </c>
    </row>
    <row r="313" spans="1:29" x14ac:dyDescent="0.25">
      <c r="A313" t="s">
        <v>710</v>
      </c>
      <c r="B313" t="s">
        <v>711</v>
      </c>
      <c r="C313" s="4">
        <v>45689</v>
      </c>
      <c r="D313">
        <v>58</v>
      </c>
      <c r="E313" t="s">
        <v>1094</v>
      </c>
      <c r="F313" t="s">
        <v>90</v>
      </c>
      <c r="H313" t="s">
        <v>36</v>
      </c>
      <c r="I313">
        <v>2</v>
      </c>
      <c r="J313" t="s">
        <v>1085</v>
      </c>
      <c r="K313" t="s">
        <v>30</v>
      </c>
      <c r="L313" s="26">
        <v>1</v>
      </c>
      <c r="M313" t="s">
        <v>37</v>
      </c>
      <c r="N313">
        <v>48</v>
      </c>
      <c r="O313" t="s">
        <v>1090</v>
      </c>
      <c r="P313" t="s">
        <v>62</v>
      </c>
      <c r="Q313" s="3">
        <v>24000</v>
      </c>
      <c r="R313">
        <v>17</v>
      </c>
      <c r="S313" s="3">
        <v>408000</v>
      </c>
      <c r="T313" s="3">
        <v>412500</v>
      </c>
      <c r="U313" t="s">
        <v>1098</v>
      </c>
      <c r="V313">
        <v>210.09</v>
      </c>
      <c r="W313">
        <v>47.62</v>
      </c>
      <c r="X313" t="s">
        <v>39</v>
      </c>
      <c r="Y313" s="6">
        <v>0.27947598253275108</v>
      </c>
      <c r="Z313">
        <v>0</v>
      </c>
      <c r="AA313" t="s">
        <v>1131</v>
      </c>
      <c r="AB313" t="s">
        <v>1083</v>
      </c>
      <c r="AC313">
        <v>70</v>
      </c>
    </row>
    <row r="314" spans="1:29" x14ac:dyDescent="0.25">
      <c r="A314" t="s">
        <v>712</v>
      </c>
      <c r="B314" t="s">
        <v>713</v>
      </c>
      <c r="C314" s="4">
        <v>45717</v>
      </c>
      <c r="D314">
        <v>19</v>
      </c>
      <c r="E314" t="s">
        <v>1099</v>
      </c>
      <c r="F314" t="s">
        <v>192</v>
      </c>
      <c r="H314" t="s">
        <v>29</v>
      </c>
      <c r="I314">
        <v>1</v>
      </c>
      <c r="J314" t="s">
        <v>1092</v>
      </c>
      <c r="K314" t="s">
        <v>21</v>
      </c>
      <c r="L314" s="26">
        <v>4</v>
      </c>
      <c r="M314" t="s">
        <v>114</v>
      </c>
      <c r="N314">
        <v>10</v>
      </c>
      <c r="O314" t="s">
        <v>1095</v>
      </c>
      <c r="P314" t="s">
        <v>72</v>
      </c>
      <c r="Q314" s="3">
        <v>350</v>
      </c>
      <c r="R314">
        <v>19</v>
      </c>
      <c r="S314" s="3">
        <v>6650</v>
      </c>
      <c r="T314" s="3">
        <v>6650</v>
      </c>
      <c r="U314" t="s">
        <v>1100</v>
      </c>
      <c r="V314">
        <v>83.76</v>
      </c>
      <c r="W314">
        <v>83.76</v>
      </c>
      <c r="X314" t="s">
        <v>39</v>
      </c>
      <c r="Y314" s="6">
        <v>0.3122923588039867</v>
      </c>
      <c r="Z314">
        <v>0</v>
      </c>
      <c r="AA314" t="s">
        <v>1131</v>
      </c>
      <c r="AB314" t="s">
        <v>1083</v>
      </c>
      <c r="AC314">
        <v>35</v>
      </c>
    </row>
    <row r="315" spans="1:29" x14ac:dyDescent="0.25">
      <c r="A315" t="s">
        <v>714</v>
      </c>
      <c r="B315" t="s">
        <v>715</v>
      </c>
      <c r="C315" s="4">
        <v>45689</v>
      </c>
      <c r="D315">
        <v>70</v>
      </c>
      <c r="E315" t="s">
        <v>1091</v>
      </c>
      <c r="F315" t="s">
        <v>149</v>
      </c>
      <c r="H315" t="s">
        <v>20</v>
      </c>
      <c r="I315">
        <v>3</v>
      </c>
      <c r="J315" t="s">
        <v>1085</v>
      </c>
      <c r="K315" t="s">
        <v>30</v>
      </c>
      <c r="L315" s="26">
        <v>2</v>
      </c>
      <c r="M315" t="s">
        <v>22</v>
      </c>
      <c r="N315">
        <v>29</v>
      </c>
      <c r="O315" t="s">
        <v>1086</v>
      </c>
      <c r="P315" t="s">
        <v>46</v>
      </c>
      <c r="Q315" s="3">
        <v>4500</v>
      </c>
      <c r="R315">
        <v>5</v>
      </c>
      <c r="S315" s="3">
        <v>22500</v>
      </c>
      <c r="T315" s="3">
        <v>290500</v>
      </c>
      <c r="U315" t="s">
        <v>1098</v>
      </c>
      <c r="V315">
        <v>381.45</v>
      </c>
      <c r="W315">
        <v>86.3</v>
      </c>
      <c r="X315" t="s">
        <v>39</v>
      </c>
      <c r="Y315" s="6">
        <v>0.30092592592592593</v>
      </c>
      <c r="Z315">
        <v>0</v>
      </c>
      <c r="AA315" t="s">
        <v>1131</v>
      </c>
      <c r="AB315" t="s">
        <v>1083</v>
      </c>
      <c r="AC315">
        <v>65</v>
      </c>
    </row>
    <row r="316" spans="1:29" x14ac:dyDescent="0.25">
      <c r="A316" t="s">
        <v>716</v>
      </c>
      <c r="B316" t="s">
        <v>717</v>
      </c>
      <c r="C316" s="4">
        <v>45717</v>
      </c>
      <c r="D316">
        <v>56</v>
      </c>
      <c r="E316" t="s">
        <v>1094</v>
      </c>
      <c r="F316" t="s">
        <v>54</v>
      </c>
      <c r="H316" t="s">
        <v>29</v>
      </c>
      <c r="I316">
        <v>2</v>
      </c>
      <c r="J316" t="s">
        <v>1085</v>
      </c>
      <c r="K316" t="s">
        <v>21</v>
      </c>
      <c r="L316" s="26">
        <v>4</v>
      </c>
      <c r="M316" t="s">
        <v>114</v>
      </c>
      <c r="N316">
        <v>49</v>
      </c>
      <c r="O316" t="s">
        <v>1090</v>
      </c>
      <c r="P316" t="s">
        <v>40</v>
      </c>
      <c r="Q316" s="3">
        <v>500</v>
      </c>
      <c r="R316">
        <v>7</v>
      </c>
      <c r="S316" s="3">
        <v>3500</v>
      </c>
      <c r="T316" s="3">
        <v>23500</v>
      </c>
      <c r="U316" t="s">
        <v>1100</v>
      </c>
      <c r="V316">
        <v>57.56</v>
      </c>
      <c r="W316">
        <v>30.82</v>
      </c>
      <c r="X316" t="s">
        <v>39</v>
      </c>
      <c r="Y316" s="6">
        <v>0.3122923588039867</v>
      </c>
      <c r="Z316">
        <v>0</v>
      </c>
      <c r="AA316" t="s">
        <v>1131</v>
      </c>
      <c r="AB316" t="s">
        <v>1083</v>
      </c>
      <c r="AC316">
        <v>20</v>
      </c>
    </row>
    <row r="317" spans="1:29" x14ac:dyDescent="0.25">
      <c r="A317" t="s">
        <v>718</v>
      </c>
      <c r="B317" t="s">
        <v>719</v>
      </c>
      <c r="C317" s="4">
        <v>45658</v>
      </c>
      <c r="D317">
        <v>45</v>
      </c>
      <c r="E317" t="s">
        <v>1088</v>
      </c>
      <c r="F317" t="s">
        <v>113</v>
      </c>
      <c r="H317" t="s">
        <v>20</v>
      </c>
      <c r="I317">
        <v>2</v>
      </c>
      <c r="J317" t="s">
        <v>1085</v>
      </c>
      <c r="K317" t="s">
        <v>21</v>
      </c>
      <c r="L317" s="26">
        <v>3</v>
      </c>
      <c r="M317" t="s">
        <v>50</v>
      </c>
      <c r="N317">
        <v>44</v>
      </c>
      <c r="O317" t="s">
        <v>1090</v>
      </c>
      <c r="P317" t="s">
        <v>23</v>
      </c>
      <c r="Q317" s="3">
        <v>35000</v>
      </c>
      <c r="R317">
        <v>12</v>
      </c>
      <c r="S317" s="3">
        <v>420000</v>
      </c>
      <c r="T317" s="3">
        <v>900000</v>
      </c>
      <c r="U317" t="s">
        <v>1097</v>
      </c>
      <c r="V317">
        <v>313.05</v>
      </c>
      <c r="W317">
        <v>142.55000000000001</v>
      </c>
      <c r="X317" t="s">
        <v>24</v>
      </c>
      <c r="Y317" s="6">
        <v>0.30092592592592593</v>
      </c>
      <c r="Z317">
        <v>1</v>
      </c>
      <c r="AA317" t="s">
        <v>1130</v>
      </c>
      <c r="AB317" t="s">
        <v>32</v>
      </c>
      <c r="AC317">
        <v>40</v>
      </c>
    </row>
    <row r="318" spans="1:29" x14ac:dyDescent="0.25">
      <c r="A318" t="s">
        <v>720</v>
      </c>
      <c r="B318" t="s">
        <v>721</v>
      </c>
      <c r="C318" s="4">
        <v>45658</v>
      </c>
      <c r="D318">
        <v>33</v>
      </c>
      <c r="E318" t="s">
        <v>1084</v>
      </c>
      <c r="F318" t="s">
        <v>28</v>
      </c>
      <c r="H318" t="s">
        <v>36</v>
      </c>
      <c r="I318">
        <v>1</v>
      </c>
      <c r="J318" t="s">
        <v>1092</v>
      </c>
      <c r="K318" t="s">
        <v>21</v>
      </c>
      <c r="L318" s="26">
        <v>4</v>
      </c>
      <c r="M318" t="s">
        <v>114</v>
      </c>
      <c r="N318">
        <v>15</v>
      </c>
      <c r="O318" t="s">
        <v>1093</v>
      </c>
      <c r="P318" t="s">
        <v>105</v>
      </c>
      <c r="Q318" s="3">
        <v>75000</v>
      </c>
      <c r="R318">
        <v>7</v>
      </c>
      <c r="S318" s="3">
        <v>525000</v>
      </c>
      <c r="T318" s="3">
        <v>525000</v>
      </c>
      <c r="U318" t="s">
        <v>1097</v>
      </c>
      <c r="V318">
        <v>44.9</v>
      </c>
      <c r="W318">
        <v>44.9</v>
      </c>
      <c r="X318" t="s">
        <v>39</v>
      </c>
      <c r="Y318" s="6">
        <v>0.27947598253275108</v>
      </c>
      <c r="Z318">
        <v>0</v>
      </c>
      <c r="AA318" t="s">
        <v>1131</v>
      </c>
      <c r="AB318" t="s">
        <v>1083</v>
      </c>
      <c r="AC318">
        <v>25</v>
      </c>
    </row>
    <row r="319" spans="1:29" x14ac:dyDescent="0.25">
      <c r="A319" t="s">
        <v>722</v>
      </c>
      <c r="B319" t="s">
        <v>723</v>
      </c>
      <c r="C319" s="4">
        <v>45689</v>
      </c>
      <c r="D319">
        <v>24</v>
      </c>
      <c r="E319" t="s">
        <v>1089</v>
      </c>
      <c r="F319" t="s">
        <v>131</v>
      </c>
      <c r="H319" t="s">
        <v>29</v>
      </c>
      <c r="I319">
        <v>1</v>
      </c>
      <c r="J319" t="s">
        <v>1092</v>
      </c>
      <c r="K319" t="s">
        <v>30</v>
      </c>
      <c r="L319" s="26">
        <v>3</v>
      </c>
      <c r="M319" t="s">
        <v>50</v>
      </c>
      <c r="N319">
        <v>56</v>
      </c>
      <c r="O319" t="s">
        <v>1090</v>
      </c>
      <c r="P319" t="s">
        <v>87</v>
      </c>
      <c r="Q319" s="3">
        <v>7500</v>
      </c>
      <c r="R319">
        <v>20</v>
      </c>
      <c r="S319" s="3">
        <v>150000</v>
      </c>
      <c r="T319" s="3">
        <v>150000</v>
      </c>
      <c r="U319" t="s">
        <v>1098</v>
      </c>
      <c r="V319">
        <v>155.35</v>
      </c>
      <c r="W319">
        <v>155.35</v>
      </c>
      <c r="X319" t="s">
        <v>39</v>
      </c>
      <c r="Y319" s="6">
        <v>0.3122923588039867</v>
      </c>
      <c r="Z319">
        <v>0</v>
      </c>
      <c r="AA319" t="s">
        <v>1131</v>
      </c>
      <c r="AB319" t="s">
        <v>1083</v>
      </c>
      <c r="AC319">
        <v>40</v>
      </c>
    </row>
    <row r="320" spans="1:29" x14ac:dyDescent="0.25">
      <c r="A320" t="s">
        <v>724</v>
      </c>
      <c r="B320" t="s">
        <v>725</v>
      </c>
      <c r="C320" s="4">
        <v>45658</v>
      </c>
      <c r="D320">
        <v>56</v>
      </c>
      <c r="E320" t="s">
        <v>1094</v>
      </c>
      <c r="F320" t="s">
        <v>82</v>
      </c>
      <c r="H320" t="s">
        <v>20</v>
      </c>
      <c r="I320">
        <v>1</v>
      </c>
      <c r="J320" t="s">
        <v>1092</v>
      </c>
      <c r="K320" t="s">
        <v>21</v>
      </c>
      <c r="L320" s="26">
        <v>4</v>
      </c>
      <c r="M320" t="s">
        <v>114</v>
      </c>
      <c r="N320">
        <v>34</v>
      </c>
      <c r="O320" t="s">
        <v>1086</v>
      </c>
      <c r="P320" t="s">
        <v>23</v>
      </c>
      <c r="Q320" s="3">
        <v>35000</v>
      </c>
      <c r="R320">
        <v>2</v>
      </c>
      <c r="S320" s="3">
        <v>70000</v>
      </c>
      <c r="T320" s="3">
        <v>70000</v>
      </c>
      <c r="U320" t="s">
        <v>1100</v>
      </c>
      <c r="V320">
        <v>196.77</v>
      </c>
      <c r="W320">
        <v>196.77</v>
      </c>
      <c r="X320" t="s">
        <v>39</v>
      </c>
      <c r="Y320" s="6">
        <v>0.30092592592592593</v>
      </c>
      <c r="Z320">
        <v>0</v>
      </c>
      <c r="AA320" t="s">
        <v>1131</v>
      </c>
      <c r="AB320" t="s">
        <v>1083</v>
      </c>
      <c r="AC320">
        <v>30</v>
      </c>
    </row>
    <row r="321" spans="1:29" x14ac:dyDescent="0.25">
      <c r="A321" t="s">
        <v>726</v>
      </c>
      <c r="B321" t="s">
        <v>727</v>
      </c>
      <c r="C321" s="4">
        <v>45689</v>
      </c>
      <c r="D321">
        <v>22</v>
      </c>
      <c r="E321" t="s">
        <v>1089</v>
      </c>
      <c r="F321" t="s">
        <v>121</v>
      </c>
      <c r="H321" t="s">
        <v>29</v>
      </c>
      <c r="I321">
        <v>2</v>
      </c>
      <c r="J321" t="s">
        <v>1085</v>
      </c>
      <c r="K321" t="s">
        <v>30</v>
      </c>
      <c r="L321" s="26">
        <v>3</v>
      </c>
      <c r="M321" t="s">
        <v>50</v>
      </c>
      <c r="N321">
        <v>29</v>
      </c>
      <c r="O321" t="s">
        <v>1086</v>
      </c>
      <c r="P321" t="s">
        <v>87</v>
      </c>
      <c r="Q321" s="3">
        <v>7500</v>
      </c>
      <c r="R321">
        <v>2</v>
      </c>
      <c r="S321" s="3">
        <v>15000</v>
      </c>
      <c r="T321" s="3">
        <v>375000</v>
      </c>
      <c r="U321" t="s">
        <v>1098</v>
      </c>
      <c r="V321">
        <v>240.02</v>
      </c>
      <c r="W321">
        <v>59.24</v>
      </c>
      <c r="X321" t="s">
        <v>39</v>
      </c>
      <c r="Y321" s="6">
        <v>0.3122923588039867</v>
      </c>
      <c r="Z321">
        <v>0</v>
      </c>
      <c r="AA321" t="s">
        <v>1131</v>
      </c>
      <c r="AB321" t="s">
        <v>1083</v>
      </c>
      <c r="AC321">
        <v>40</v>
      </c>
    </row>
    <row r="322" spans="1:29" x14ac:dyDescent="0.25">
      <c r="A322" t="s">
        <v>728</v>
      </c>
      <c r="B322" t="s">
        <v>729</v>
      </c>
      <c r="C322" s="4">
        <v>45689</v>
      </c>
      <c r="D322">
        <v>27</v>
      </c>
      <c r="E322" t="s">
        <v>1089</v>
      </c>
      <c r="F322" t="s">
        <v>189</v>
      </c>
      <c r="H322" t="s">
        <v>41</v>
      </c>
      <c r="I322">
        <v>2</v>
      </c>
      <c r="J322" t="s">
        <v>1085</v>
      </c>
      <c r="K322" t="s">
        <v>21</v>
      </c>
      <c r="L322" s="26">
        <v>4</v>
      </c>
      <c r="M322" t="s">
        <v>114</v>
      </c>
      <c r="N322">
        <v>12</v>
      </c>
      <c r="O322" t="s">
        <v>1095</v>
      </c>
      <c r="P322" t="s">
        <v>71</v>
      </c>
      <c r="Q322" s="3">
        <v>14500</v>
      </c>
      <c r="R322">
        <v>7</v>
      </c>
      <c r="S322" s="3">
        <v>101500</v>
      </c>
      <c r="T322" s="3">
        <v>162000</v>
      </c>
      <c r="U322" t="s">
        <v>1098</v>
      </c>
      <c r="V322">
        <v>136.76</v>
      </c>
      <c r="W322">
        <v>118.27</v>
      </c>
      <c r="X322" t="s">
        <v>39</v>
      </c>
      <c r="Y322" s="6">
        <v>0.26754385964912281</v>
      </c>
      <c r="Z322">
        <v>0</v>
      </c>
      <c r="AA322" t="s">
        <v>1131</v>
      </c>
      <c r="AB322" t="s">
        <v>1083</v>
      </c>
      <c r="AC322">
        <v>35</v>
      </c>
    </row>
    <row r="323" spans="1:29" x14ac:dyDescent="0.25">
      <c r="A323" t="s">
        <v>730</v>
      </c>
      <c r="B323" t="s">
        <v>731</v>
      </c>
      <c r="C323" s="4">
        <v>45689</v>
      </c>
      <c r="D323">
        <v>31</v>
      </c>
      <c r="E323" t="s">
        <v>1084</v>
      </c>
      <c r="F323" t="s">
        <v>299</v>
      </c>
      <c r="H323" t="s">
        <v>20</v>
      </c>
      <c r="I323">
        <v>2</v>
      </c>
      <c r="J323" t="s">
        <v>1085</v>
      </c>
      <c r="K323" t="s">
        <v>21</v>
      </c>
      <c r="L323" s="26">
        <v>3</v>
      </c>
      <c r="M323" t="s">
        <v>50</v>
      </c>
      <c r="N323">
        <v>46</v>
      </c>
      <c r="O323" t="s">
        <v>1090</v>
      </c>
      <c r="P323" t="s">
        <v>23</v>
      </c>
      <c r="Q323" s="3">
        <v>35000</v>
      </c>
      <c r="R323">
        <v>6</v>
      </c>
      <c r="S323" s="3">
        <v>210000</v>
      </c>
      <c r="T323" s="3">
        <v>227500</v>
      </c>
      <c r="U323" t="s">
        <v>1098</v>
      </c>
      <c r="V323">
        <v>122.58</v>
      </c>
      <c r="W323">
        <v>9.26</v>
      </c>
      <c r="X323" t="s">
        <v>24</v>
      </c>
      <c r="Y323" s="6">
        <v>0.30092592592592593</v>
      </c>
      <c r="Z323">
        <v>1</v>
      </c>
      <c r="AA323" t="s">
        <v>1130</v>
      </c>
      <c r="AB323" t="s">
        <v>284</v>
      </c>
      <c r="AC323">
        <v>30</v>
      </c>
    </row>
    <row r="324" spans="1:29" x14ac:dyDescent="0.25">
      <c r="A324" t="s">
        <v>732</v>
      </c>
      <c r="B324" t="s">
        <v>733</v>
      </c>
      <c r="C324" s="4">
        <v>45717</v>
      </c>
      <c r="D324">
        <v>34</v>
      </c>
      <c r="E324" t="s">
        <v>1084</v>
      </c>
      <c r="F324" t="s">
        <v>131</v>
      </c>
      <c r="H324" t="s">
        <v>36</v>
      </c>
      <c r="I324">
        <v>2</v>
      </c>
      <c r="J324" t="s">
        <v>1085</v>
      </c>
      <c r="K324" t="s">
        <v>21</v>
      </c>
      <c r="L324" s="26">
        <v>3</v>
      </c>
      <c r="M324" t="s">
        <v>50</v>
      </c>
      <c r="N324">
        <v>27</v>
      </c>
      <c r="O324" t="s">
        <v>1086</v>
      </c>
      <c r="P324" t="s">
        <v>65</v>
      </c>
      <c r="Q324" s="3">
        <v>30000</v>
      </c>
      <c r="R324">
        <v>5</v>
      </c>
      <c r="S324" s="3">
        <v>150000</v>
      </c>
      <c r="T324" s="3">
        <v>153150</v>
      </c>
      <c r="U324" t="s">
        <v>1098</v>
      </c>
      <c r="V324">
        <v>25.15</v>
      </c>
      <c r="W324">
        <v>23.95</v>
      </c>
      <c r="X324" t="s">
        <v>39</v>
      </c>
      <c r="Y324" s="6">
        <v>0.27947598253275108</v>
      </c>
      <c r="Z324">
        <v>0</v>
      </c>
      <c r="AA324" t="s">
        <v>1131</v>
      </c>
      <c r="AB324" t="s">
        <v>1083</v>
      </c>
      <c r="AC324">
        <v>30</v>
      </c>
    </row>
    <row r="325" spans="1:29" x14ac:dyDescent="0.25">
      <c r="A325" t="s">
        <v>734</v>
      </c>
      <c r="B325" t="s">
        <v>735</v>
      </c>
      <c r="C325" s="4">
        <v>45658</v>
      </c>
      <c r="D325">
        <v>74</v>
      </c>
      <c r="E325" t="s">
        <v>1091</v>
      </c>
      <c r="F325" t="s">
        <v>90</v>
      </c>
      <c r="H325" t="s">
        <v>20</v>
      </c>
      <c r="I325">
        <v>1</v>
      </c>
      <c r="J325" t="s">
        <v>1092</v>
      </c>
      <c r="K325" t="s">
        <v>30</v>
      </c>
      <c r="L325" s="26">
        <v>5</v>
      </c>
      <c r="M325" t="s">
        <v>55</v>
      </c>
      <c r="N325">
        <v>35</v>
      </c>
      <c r="O325" t="s">
        <v>1086</v>
      </c>
      <c r="P325" t="s">
        <v>23</v>
      </c>
      <c r="Q325" s="3">
        <v>35000</v>
      </c>
      <c r="R325">
        <v>15</v>
      </c>
      <c r="S325" s="3">
        <v>525000</v>
      </c>
      <c r="T325" s="3">
        <v>525000</v>
      </c>
      <c r="U325" t="s">
        <v>1097</v>
      </c>
      <c r="V325">
        <v>91.02</v>
      </c>
      <c r="W325">
        <v>91.02</v>
      </c>
      <c r="X325" t="s">
        <v>39</v>
      </c>
      <c r="Y325" s="6">
        <v>0.30092592592592593</v>
      </c>
      <c r="Z325">
        <v>0</v>
      </c>
      <c r="AA325" t="s">
        <v>1131</v>
      </c>
      <c r="AB325" t="s">
        <v>1083</v>
      </c>
      <c r="AC325">
        <v>15</v>
      </c>
    </row>
    <row r="326" spans="1:29" x14ac:dyDescent="0.25">
      <c r="A326" t="s">
        <v>736</v>
      </c>
      <c r="B326" t="s">
        <v>737</v>
      </c>
      <c r="C326" s="4">
        <v>45689</v>
      </c>
      <c r="D326">
        <v>16</v>
      </c>
      <c r="E326" t="s">
        <v>1099</v>
      </c>
      <c r="F326" t="s">
        <v>70</v>
      </c>
      <c r="H326" t="s">
        <v>29</v>
      </c>
      <c r="I326">
        <v>1</v>
      </c>
      <c r="J326" t="s">
        <v>1092</v>
      </c>
      <c r="K326" t="s">
        <v>30</v>
      </c>
      <c r="L326" s="26">
        <v>1</v>
      </c>
      <c r="M326" t="s">
        <v>37</v>
      </c>
      <c r="N326">
        <v>40</v>
      </c>
      <c r="O326" t="s">
        <v>1090</v>
      </c>
      <c r="P326" t="s">
        <v>102</v>
      </c>
      <c r="Q326" s="3">
        <v>900</v>
      </c>
      <c r="R326">
        <v>20</v>
      </c>
      <c r="S326" s="3">
        <v>18000</v>
      </c>
      <c r="T326" s="3">
        <v>18000</v>
      </c>
      <c r="U326" t="s">
        <v>1100</v>
      </c>
      <c r="V326">
        <v>133.57</v>
      </c>
      <c r="W326">
        <v>133.57</v>
      </c>
      <c r="X326" t="s">
        <v>24</v>
      </c>
      <c r="Y326" s="6">
        <v>0.3122923588039867</v>
      </c>
      <c r="Z326">
        <v>1</v>
      </c>
      <c r="AA326" t="s">
        <v>1130</v>
      </c>
      <c r="AB326" t="s">
        <v>76</v>
      </c>
      <c r="AC326">
        <v>60</v>
      </c>
    </row>
    <row r="327" spans="1:29" x14ac:dyDescent="0.25">
      <c r="A327" t="s">
        <v>738</v>
      </c>
      <c r="B327" t="s">
        <v>739</v>
      </c>
      <c r="C327" s="4">
        <v>45689</v>
      </c>
      <c r="D327">
        <v>58</v>
      </c>
      <c r="E327" t="s">
        <v>1094</v>
      </c>
      <c r="F327" t="s">
        <v>299</v>
      </c>
      <c r="H327" t="s">
        <v>20</v>
      </c>
      <c r="I327">
        <v>3</v>
      </c>
      <c r="J327" t="s">
        <v>1085</v>
      </c>
      <c r="K327" t="s">
        <v>21</v>
      </c>
      <c r="L327" s="26">
        <v>2</v>
      </c>
      <c r="M327" t="s">
        <v>22</v>
      </c>
      <c r="N327">
        <v>7</v>
      </c>
      <c r="O327" t="s">
        <v>1095</v>
      </c>
      <c r="P327" t="s">
        <v>58</v>
      </c>
      <c r="Q327" s="3">
        <v>16000</v>
      </c>
      <c r="R327">
        <v>10</v>
      </c>
      <c r="S327" s="3">
        <v>160000</v>
      </c>
      <c r="T327" s="3">
        <v>565500</v>
      </c>
      <c r="U327" t="s">
        <v>1097</v>
      </c>
      <c r="V327">
        <v>244.92000000000002</v>
      </c>
      <c r="W327">
        <v>19.079999999999998</v>
      </c>
      <c r="X327" t="s">
        <v>24</v>
      </c>
      <c r="Y327" s="6">
        <v>0.30092592592592593</v>
      </c>
      <c r="Z327">
        <v>1</v>
      </c>
      <c r="AA327" t="s">
        <v>1130</v>
      </c>
      <c r="AB327" t="s">
        <v>96</v>
      </c>
      <c r="AC327">
        <v>80</v>
      </c>
    </row>
    <row r="328" spans="1:29" x14ac:dyDescent="0.25">
      <c r="A328" t="s">
        <v>740</v>
      </c>
      <c r="B328" t="s">
        <v>741</v>
      </c>
      <c r="C328" s="4">
        <v>45717</v>
      </c>
      <c r="D328">
        <v>53</v>
      </c>
      <c r="E328" t="s">
        <v>1088</v>
      </c>
      <c r="F328" t="s">
        <v>213</v>
      </c>
      <c r="H328" t="s">
        <v>20</v>
      </c>
      <c r="I328">
        <v>3</v>
      </c>
      <c r="J328" t="s">
        <v>1085</v>
      </c>
      <c r="K328" t="s">
        <v>21</v>
      </c>
      <c r="L328" s="26">
        <v>3</v>
      </c>
      <c r="M328" t="s">
        <v>50</v>
      </c>
      <c r="N328">
        <v>8</v>
      </c>
      <c r="O328" t="s">
        <v>1095</v>
      </c>
      <c r="P328" t="s">
        <v>58</v>
      </c>
      <c r="Q328" s="3">
        <v>16000</v>
      </c>
      <c r="R328">
        <v>17</v>
      </c>
      <c r="S328" s="3">
        <v>272000</v>
      </c>
      <c r="T328" s="3">
        <v>1002000</v>
      </c>
      <c r="U328" t="s">
        <v>1097</v>
      </c>
      <c r="V328">
        <v>205</v>
      </c>
      <c r="W328">
        <v>22.31</v>
      </c>
      <c r="X328" t="s">
        <v>39</v>
      </c>
      <c r="Y328" s="6">
        <v>0.30092592592592593</v>
      </c>
      <c r="Z328">
        <v>0</v>
      </c>
      <c r="AA328" t="s">
        <v>1131</v>
      </c>
      <c r="AB328" t="s">
        <v>1083</v>
      </c>
      <c r="AC328">
        <v>60</v>
      </c>
    </row>
    <row r="329" spans="1:29" x14ac:dyDescent="0.25">
      <c r="A329" t="s">
        <v>742</v>
      </c>
      <c r="B329" t="s">
        <v>743</v>
      </c>
      <c r="C329" s="4">
        <v>45689</v>
      </c>
      <c r="D329">
        <v>61</v>
      </c>
      <c r="E329" t="s">
        <v>1094</v>
      </c>
      <c r="F329" t="s">
        <v>140</v>
      </c>
      <c r="H329" t="s">
        <v>20</v>
      </c>
      <c r="I329">
        <v>3</v>
      </c>
      <c r="J329" t="s">
        <v>1085</v>
      </c>
      <c r="K329" t="s">
        <v>30</v>
      </c>
      <c r="L329" s="26">
        <v>4</v>
      </c>
      <c r="M329" t="s">
        <v>114</v>
      </c>
      <c r="N329">
        <v>34</v>
      </c>
      <c r="O329" t="s">
        <v>1086</v>
      </c>
      <c r="P329" t="s">
        <v>46</v>
      </c>
      <c r="Q329" s="3">
        <v>4500</v>
      </c>
      <c r="R329">
        <v>1</v>
      </c>
      <c r="S329" s="3">
        <v>4500</v>
      </c>
      <c r="T329" s="3">
        <v>609400</v>
      </c>
      <c r="U329" t="s">
        <v>1097</v>
      </c>
      <c r="V329">
        <v>286.11</v>
      </c>
      <c r="W329">
        <v>0.82</v>
      </c>
      <c r="X329" t="s">
        <v>39</v>
      </c>
      <c r="Y329" s="6">
        <v>0.30092592592592593</v>
      </c>
      <c r="Z329">
        <v>0</v>
      </c>
      <c r="AA329" t="s">
        <v>1131</v>
      </c>
      <c r="AB329" t="s">
        <v>1083</v>
      </c>
      <c r="AC329">
        <v>35</v>
      </c>
    </row>
    <row r="330" spans="1:29" x14ac:dyDescent="0.25">
      <c r="A330" t="s">
        <v>744</v>
      </c>
      <c r="B330" t="s">
        <v>745</v>
      </c>
      <c r="C330" s="4">
        <v>45689</v>
      </c>
      <c r="D330">
        <v>21</v>
      </c>
      <c r="E330" t="s">
        <v>1089</v>
      </c>
      <c r="F330" t="s">
        <v>157</v>
      </c>
      <c r="H330" t="s">
        <v>36</v>
      </c>
      <c r="I330">
        <v>3</v>
      </c>
      <c r="J330" t="s">
        <v>1085</v>
      </c>
      <c r="K330" t="s">
        <v>30</v>
      </c>
      <c r="L330" s="26">
        <v>1</v>
      </c>
      <c r="M330" t="s">
        <v>37</v>
      </c>
      <c r="N330">
        <v>36</v>
      </c>
      <c r="O330" t="s">
        <v>1086</v>
      </c>
      <c r="P330" t="s">
        <v>62</v>
      </c>
      <c r="Q330" s="3">
        <v>24000</v>
      </c>
      <c r="R330">
        <v>18</v>
      </c>
      <c r="S330" s="3">
        <v>432000</v>
      </c>
      <c r="T330" s="3">
        <v>1038000</v>
      </c>
      <c r="U330" t="s">
        <v>1097</v>
      </c>
      <c r="V330">
        <v>282.52999999999997</v>
      </c>
      <c r="W330">
        <v>60.41</v>
      </c>
      <c r="X330" t="s">
        <v>39</v>
      </c>
      <c r="Y330" s="6">
        <v>0.27947598253275108</v>
      </c>
      <c r="Z330">
        <v>0</v>
      </c>
      <c r="AA330" t="s">
        <v>1131</v>
      </c>
      <c r="AB330" t="s">
        <v>1083</v>
      </c>
      <c r="AC330">
        <v>75</v>
      </c>
    </row>
    <row r="331" spans="1:29" x14ac:dyDescent="0.25">
      <c r="A331" t="s">
        <v>746</v>
      </c>
      <c r="B331" t="s">
        <v>747</v>
      </c>
      <c r="C331" s="4">
        <v>45717</v>
      </c>
      <c r="D331">
        <v>38</v>
      </c>
      <c r="E331" t="s">
        <v>1084</v>
      </c>
      <c r="F331" t="s">
        <v>121</v>
      </c>
      <c r="H331" t="s">
        <v>20</v>
      </c>
      <c r="I331">
        <v>1</v>
      </c>
      <c r="J331" t="s">
        <v>1092</v>
      </c>
      <c r="K331" t="s">
        <v>30</v>
      </c>
      <c r="L331" s="26">
        <v>4</v>
      </c>
      <c r="M331" t="s">
        <v>114</v>
      </c>
      <c r="N331">
        <v>54</v>
      </c>
      <c r="O331" t="s">
        <v>1090</v>
      </c>
      <c r="P331" t="s">
        <v>23</v>
      </c>
      <c r="Q331" s="3">
        <v>35000</v>
      </c>
      <c r="R331">
        <v>15</v>
      </c>
      <c r="S331" s="3">
        <v>525000</v>
      </c>
      <c r="T331" s="3">
        <v>525000</v>
      </c>
      <c r="U331" t="s">
        <v>1097</v>
      </c>
      <c r="V331">
        <v>31.5</v>
      </c>
      <c r="W331">
        <v>31.5</v>
      </c>
      <c r="X331" t="s">
        <v>39</v>
      </c>
      <c r="Y331" s="6">
        <v>0.30092592592592593</v>
      </c>
      <c r="Z331">
        <v>0</v>
      </c>
      <c r="AA331" t="s">
        <v>1131</v>
      </c>
      <c r="AB331" t="s">
        <v>1083</v>
      </c>
      <c r="AC331">
        <v>20</v>
      </c>
    </row>
    <row r="332" spans="1:29" x14ac:dyDescent="0.25">
      <c r="A332" t="s">
        <v>748</v>
      </c>
      <c r="B332" t="s">
        <v>749</v>
      </c>
      <c r="C332" s="4">
        <v>45658</v>
      </c>
      <c r="D332">
        <v>58</v>
      </c>
      <c r="E332" t="s">
        <v>1094</v>
      </c>
      <c r="F332" t="s">
        <v>35</v>
      </c>
      <c r="H332" t="s">
        <v>36</v>
      </c>
      <c r="I332">
        <v>3</v>
      </c>
      <c r="J332" t="s">
        <v>1085</v>
      </c>
      <c r="K332" t="s">
        <v>30</v>
      </c>
      <c r="L332" s="26">
        <v>5</v>
      </c>
      <c r="M332" t="s">
        <v>55</v>
      </c>
      <c r="N332">
        <v>60</v>
      </c>
      <c r="O332" t="s">
        <v>1090</v>
      </c>
      <c r="P332" t="s">
        <v>71</v>
      </c>
      <c r="Q332" s="3">
        <v>14500</v>
      </c>
      <c r="R332">
        <v>11</v>
      </c>
      <c r="S332" s="3">
        <v>159500</v>
      </c>
      <c r="T332" s="3">
        <v>507000</v>
      </c>
      <c r="U332" t="s">
        <v>1097</v>
      </c>
      <c r="V332">
        <v>297.63</v>
      </c>
      <c r="W332">
        <v>115.69</v>
      </c>
      <c r="X332" t="s">
        <v>24</v>
      </c>
      <c r="Y332" s="6">
        <v>0.27947598253275108</v>
      </c>
      <c r="Z332">
        <v>1</v>
      </c>
      <c r="AA332" t="s">
        <v>1130</v>
      </c>
      <c r="AB332" t="s">
        <v>284</v>
      </c>
      <c r="AC332">
        <v>30</v>
      </c>
    </row>
    <row r="333" spans="1:29" x14ac:dyDescent="0.25">
      <c r="A333" t="s">
        <v>750</v>
      </c>
      <c r="B333" t="s">
        <v>751</v>
      </c>
      <c r="C333" s="4">
        <v>45658</v>
      </c>
      <c r="D333">
        <v>37</v>
      </c>
      <c r="E333" t="s">
        <v>1084</v>
      </c>
      <c r="F333" t="s">
        <v>61</v>
      </c>
      <c r="H333" t="s">
        <v>41</v>
      </c>
      <c r="I333">
        <v>2</v>
      </c>
      <c r="J333" t="s">
        <v>1085</v>
      </c>
      <c r="K333" t="s">
        <v>21</v>
      </c>
      <c r="L333" s="26">
        <v>3</v>
      </c>
      <c r="M333" t="s">
        <v>50</v>
      </c>
      <c r="N333">
        <v>39</v>
      </c>
      <c r="O333" t="s">
        <v>1090</v>
      </c>
      <c r="P333" t="s">
        <v>71</v>
      </c>
      <c r="Q333" s="3">
        <v>14500</v>
      </c>
      <c r="R333">
        <v>8</v>
      </c>
      <c r="S333" s="3">
        <v>116000</v>
      </c>
      <c r="T333" s="3">
        <v>206000</v>
      </c>
      <c r="U333" t="s">
        <v>1098</v>
      </c>
      <c r="V333">
        <v>108.47999999999999</v>
      </c>
      <c r="W333">
        <v>17.82</v>
      </c>
      <c r="X333" t="s">
        <v>39</v>
      </c>
      <c r="Y333" s="6">
        <v>0.26754385964912281</v>
      </c>
      <c r="Z333">
        <v>0</v>
      </c>
      <c r="AA333" t="s">
        <v>1131</v>
      </c>
      <c r="AB333" t="s">
        <v>1083</v>
      </c>
      <c r="AC333">
        <v>30</v>
      </c>
    </row>
    <row r="334" spans="1:29" x14ac:dyDescent="0.25">
      <c r="A334" t="s">
        <v>752</v>
      </c>
      <c r="B334" t="s">
        <v>753</v>
      </c>
      <c r="C334" s="4">
        <v>45658</v>
      </c>
      <c r="D334">
        <v>54</v>
      </c>
      <c r="E334" t="s">
        <v>1088</v>
      </c>
      <c r="F334" t="s">
        <v>131</v>
      </c>
      <c r="H334" t="s">
        <v>41</v>
      </c>
      <c r="I334">
        <v>2</v>
      </c>
      <c r="J334" t="s">
        <v>1085</v>
      </c>
      <c r="K334" t="s">
        <v>21</v>
      </c>
      <c r="L334" s="26">
        <v>2</v>
      </c>
      <c r="M334" t="s">
        <v>22</v>
      </c>
      <c r="N334">
        <v>24</v>
      </c>
      <c r="O334" t="s">
        <v>1093</v>
      </c>
      <c r="P334" t="s">
        <v>62</v>
      </c>
      <c r="Q334" s="3">
        <v>24000</v>
      </c>
      <c r="R334">
        <v>11</v>
      </c>
      <c r="S334" s="3">
        <v>264000</v>
      </c>
      <c r="T334" s="3">
        <v>859000</v>
      </c>
      <c r="U334" t="s">
        <v>1097</v>
      </c>
      <c r="V334">
        <v>177.86</v>
      </c>
      <c r="W334">
        <v>31.24</v>
      </c>
      <c r="X334" t="s">
        <v>39</v>
      </c>
      <c r="Y334" s="6">
        <v>0.26754385964912281</v>
      </c>
      <c r="Z334">
        <v>0</v>
      </c>
      <c r="AA334" t="s">
        <v>1131</v>
      </c>
      <c r="AB334" t="s">
        <v>1083</v>
      </c>
      <c r="AC334">
        <v>65</v>
      </c>
    </row>
    <row r="335" spans="1:29" x14ac:dyDescent="0.25">
      <c r="A335" t="s">
        <v>754</v>
      </c>
      <c r="B335" t="s">
        <v>755</v>
      </c>
      <c r="C335" s="4">
        <v>45689</v>
      </c>
      <c r="D335">
        <v>57</v>
      </c>
      <c r="E335" t="s">
        <v>1094</v>
      </c>
      <c r="F335" t="s">
        <v>54</v>
      </c>
      <c r="H335" t="s">
        <v>29</v>
      </c>
      <c r="I335">
        <v>2</v>
      </c>
      <c r="J335" t="s">
        <v>1085</v>
      </c>
      <c r="K335" t="s">
        <v>21</v>
      </c>
      <c r="L335" s="26">
        <v>2</v>
      </c>
      <c r="M335" t="s">
        <v>22</v>
      </c>
      <c r="N335">
        <v>53</v>
      </c>
      <c r="O335" t="s">
        <v>1090</v>
      </c>
      <c r="P335" t="s">
        <v>193</v>
      </c>
      <c r="Q335" s="3">
        <v>6500</v>
      </c>
      <c r="R335">
        <v>10</v>
      </c>
      <c r="S335" s="3">
        <v>65000</v>
      </c>
      <c r="T335" s="3">
        <v>245000</v>
      </c>
      <c r="U335" t="s">
        <v>1098</v>
      </c>
      <c r="V335">
        <v>161.18</v>
      </c>
      <c r="W335">
        <v>23.61</v>
      </c>
      <c r="X335" t="s">
        <v>39</v>
      </c>
      <c r="Y335" s="6">
        <v>0.3122923588039867</v>
      </c>
      <c r="Z335">
        <v>0</v>
      </c>
      <c r="AA335" t="s">
        <v>1131</v>
      </c>
      <c r="AB335" t="s">
        <v>1083</v>
      </c>
      <c r="AC335">
        <v>60</v>
      </c>
    </row>
    <row r="336" spans="1:29" x14ac:dyDescent="0.25">
      <c r="A336" t="s">
        <v>756</v>
      </c>
      <c r="B336" t="s">
        <v>757</v>
      </c>
      <c r="C336" s="4">
        <v>45717</v>
      </c>
      <c r="D336">
        <v>58</v>
      </c>
      <c r="E336" t="s">
        <v>1094</v>
      </c>
      <c r="F336" t="s">
        <v>35</v>
      </c>
      <c r="H336" t="s">
        <v>20</v>
      </c>
      <c r="I336">
        <v>2</v>
      </c>
      <c r="J336" t="s">
        <v>1085</v>
      </c>
      <c r="K336" t="s">
        <v>21</v>
      </c>
      <c r="L336" s="26">
        <v>1</v>
      </c>
      <c r="M336" t="s">
        <v>37</v>
      </c>
      <c r="N336">
        <v>7</v>
      </c>
      <c r="O336" t="s">
        <v>1095</v>
      </c>
      <c r="P336" t="s">
        <v>46</v>
      </c>
      <c r="Q336" s="3">
        <v>4500</v>
      </c>
      <c r="R336">
        <v>9</v>
      </c>
      <c r="S336" s="3">
        <v>40500</v>
      </c>
      <c r="T336" s="3">
        <v>138000</v>
      </c>
      <c r="U336" t="s">
        <v>1098</v>
      </c>
      <c r="V336">
        <v>103.08</v>
      </c>
      <c r="W336">
        <v>38.909999999999997</v>
      </c>
      <c r="X336" t="s">
        <v>39</v>
      </c>
      <c r="Y336" s="6">
        <v>0.30092592592592593</v>
      </c>
      <c r="Z336">
        <v>0</v>
      </c>
      <c r="AA336" t="s">
        <v>1131</v>
      </c>
      <c r="AB336" t="s">
        <v>1083</v>
      </c>
      <c r="AC336">
        <v>75</v>
      </c>
    </row>
    <row r="337" spans="1:29" x14ac:dyDescent="0.25">
      <c r="A337" t="s">
        <v>758</v>
      </c>
      <c r="B337" t="s">
        <v>759</v>
      </c>
      <c r="C337" s="4">
        <v>45658</v>
      </c>
      <c r="D337">
        <v>50</v>
      </c>
      <c r="E337" t="s">
        <v>1088</v>
      </c>
      <c r="F337" t="s">
        <v>54</v>
      </c>
      <c r="H337" t="s">
        <v>41</v>
      </c>
      <c r="I337">
        <v>3</v>
      </c>
      <c r="J337" t="s">
        <v>1085</v>
      </c>
      <c r="K337" t="s">
        <v>21</v>
      </c>
      <c r="L337" s="26">
        <v>1</v>
      </c>
      <c r="M337" t="s">
        <v>37</v>
      </c>
      <c r="N337">
        <v>18</v>
      </c>
      <c r="O337" t="s">
        <v>1093</v>
      </c>
      <c r="P337" t="s">
        <v>62</v>
      </c>
      <c r="Q337" s="3">
        <v>24000</v>
      </c>
      <c r="R337">
        <v>5</v>
      </c>
      <c r="S337" s="3">
        <v>120000</v>
      </c>
      <c r="T337" s="3">
        <v>299000</v>
      </c>
      <c r="U337" t="s">
        <v>1098</v>
      </c>
      <c r="V337">
        <v>241.69</v>
      </c>
      <c r="W337">
        <v>64.040000000000006</v>
      </c>
      <c r="X337" t="s">
        <v>39</v>
      </c>
      <c r="Y337" s="6">
        <v>0.26754385964912281</v>
      </c>
      <c r="Z337">
        <v>0</v>
      </c>
      <c r="AA337" t="s">
        <v>1131</v>
      </c>
      <c r="AB337" t="s">
        <v>1083</v>
      </c>
      <c r="AC337">
        <v>80</v>
      </c>
    </row>
    <row r="338" spans="1:29" x14ac:dyDescent="0.25">
      <c r="A338" t="s">
        <v>760</v>
      </c>
      <c r="B338" t="s">
        <v>761</v>
      </c>
      <c r="C338" s="4">
        <v>45689</v>
      </c>
      <c r="D338">
        <v>72</v>
      </c>
      <c r="E338" t="s">
        <v>1091</v>
      </c>
      <c r="F338" t="s">
        <v>49</v>
      </c>
      <c r="H338" t="s">
        <v>29</v>
      </c>
      <c r="I338">
        <v>1</v>
      </c>
      <c r="J338" t="s">
        <v>1092</v>
      </c>
      <c r="K338" t="s">
        <v>21</v>
      </c>
      <c r="L338" s="26">
        <v>1</v>
      </c>
      <c r="M338" t="s">
        <v>37</v>
      </c>
      <c r="N338">
        <v>2</v>
      </c>
      <c r="O338" t="s">
        <v>1096</v>
      </c>
      <c r="P338" t="s">
        <v>87</v>
      </c>
      <c r="Q338" s="3">
        <v>7500</v>
      </c>
      <c r="R338">
        <v>20</v>
      </c>
      <c r="S338" s="3">
        <v>150000</v>
      </c>
      <c r="T338" s="3">
        <v>150000</v>
      </c>
      <c r="U338" t="s">
        <v>1098</v>
      </c>
      <c r="V338">
        <v>36.21</v>
      </c>
      <c r="W338">
        <v>36.21</v>
      </c>
      <c r="X338" t="s">
        <v>24</v>
      </c>
      <c r="Y338" s="6">
        <v>0.3122923588039867</v>
      </c>
      <c r="Z338">
        <v>1</v>
      </c>
      <c r="AA338" t="s">
        <v>1130</v>
      </c>
      <c r="AB338" t="s">
        <v>76</v>
      </c>
      <c r="AC338">
        <v>85</v>
      </c>
    </row>
    <row r="339" spans="1:29" x14ac:dyDescent="0.25">
      <c r="A339" t="s">
        <v>762</v>
      </c>
      <c r="B339" t="s">
        <v>133</v>
      </c>
      <c r="C339" s="4">
        <v>45689</v>
      </c>
      <c r="D339">
        <v>61</v>
      </c>
      <c r="E339" t="s">
        <v>1094</v>
      </c>
      <c r="F339" t="s">
        <v>149</v>
      </c>
      <c r="H339" t="s">
        <v>20</v>
      </c>
      <c r="I339">
        <v>2</v>
      </c>
      <c r="J339" t="s">
        <v>1085</v>
      </c>
      <c r="K339" t="s">
        <v>30</v>
      </c>
      <c r="L339" s="26">
        <v>5</v>
      </c>
      <c r="M339" t="s">
        <v>55</v>
      </c>
      <c r="N339">
        <v>53</v>
      </c>
      <c r="O339" t="s">
        <v>1090</v>
      </c>
      <c r="P339" t="s">
        <v>23</v>
      </c>
      <c r="Q339" s="3">
        <v>35000</v>
      </c>
      <c r="R339">
        <v>10</v>
      </c>
      <c r="S339" s="3">
        <v>350000</v>
      </c>
      <c r="T339" s="3">
        <v>466000</v>
      </c>
      <c r="U339" t="s">
        <v>1098</v>
      </c>
      <c r="V339">
        <v>114.27000000000001</v>
      </c>
      <c r="W339">
        <v>19.899999999999999</v>
      </c>
      <c r="X339" t="s">
        <v>24</v>
      </c>
      <c r="Y339" s="6">
        <v>0.30092592592592593</v>
      </c>
      <c r="Z339">
        <v>1</v>
      </c>
      <c r="AA339" t="s">
        <v>1130</v>
      </c>
      <c r="AB339" t="s">
        <v>32</v>
      </c>
      <c r="AC339">
        <v>15</v>
      </c>
    </row>
    <row r="340" spans="1:29" x14ac:dyDescent="0.25">
      <c r="A340" t="s">
        <v>763</v>
      </c>
      <c r="B340" t="s">
        <v>764</v>
      </c>
      <c r="C340" s="4">
        <v>45717</v>
      </c>
      <c r="D340">
        <v>49</v>
      </c>
      <c r="E340" t="s">
        <v>1088</v>
      </c>
      <c r="F340" t="s">
        <v>45</v>
      </c>
      <c r="H340" t="s">
        <v>41</v>
      </c>
      <c r="I340">
        <v>1</v>
      </c>
      <c r="J340" t="s">
        <v>1092</v>
      </c>
      <c r="K340" t="s">
        <v>30</v>
      </c>
      <c r="L340" s="26">
        <v>3</v>
      </c>
      <c r="M340" t="s">
        <v>50</v>
      </c>
      <c r="N340">
        <v>12</v>
      </c>
      <c r="O340" t="s">
        <v>1095</v>
      </c>
      <c r="P340" t="s">
        <v>71</v>
      </c>
      <c r="Q340" s="3">
        <v>14500</v>
      </c>
      <c r="R340">
        <v>16</v>
      </c>
      <c r="S340" s="3">
        <v>232000</v>
      </c>
      <c r="T340" s="3">
        <v>232000</v>
      </c>
      <c r="U340" t="s">
        <v>1098</v>
      </c>
      <c r="V340">
        <v>23.02</v>
      </c>
      <c r="W340">
        <v>23.02</v>
      </c>
      <c r="X340" t="s">
        <v>39</v>
      </c>
      <c r="Y340" s="6">
        <v>0.26754385964912281</v>
      </c>
      <c r="Z340">
        <v>0</v>
      </c>
      <c r="AA340" t="s">
        <v>1131</v>
      </c>
      <c r="AB340" t="s">
        <v>1083</v>
      </c>
      <c r="AC340">
        <v>45</v>
      </c>
    </row>
    <row r="341" spans="1:29" x14ac:dyDescent="0.25">
      <c r="A341" t="s">
        <v>765</v>
      </c>
      <c r="B341" t="s">
        <v>766</v>
      </c>
      <c r="C341" s="4">
        <v>45689</v>
      </c>
      <c r="D341">
        <v>37</v>
      </c>
      <c r="E341" t="s">
        <v>1084</v>
      </c>
      <c r="F341" t="s">
        <v>101</v>
      </c>
      <c r="H341" t="s">
        <v>41</v>
      </c>
      <c r="I341">
        <v>3</v>
      </c>
      <c r="J341" t="s">
        <v>1085</v>
      </c>
      <c r="K341" t="s">
        <v>30</v>
      </c>
      <c r="L341" s="26">
        <v>5</v>
      </c>
      <c r="M341" t="s">
        <v>55</v>
      </c>
      <c r="N341">
        <v>39</v>
      </c>
      <c r="O341" t="s">
        <v>1090</v>
      </c>
      <c r="P341" t="s">
        <v>65</v>
      </c>
      <c r="Q341" s="3">
        <v>30000</v>
      </c>
      <c r="R341">
        <v>13</v>
      </c>
      <c r="S341" s="3">
        <v>390000</v>
      </c>
      <c r="T341" s="3">
        <v>774000</v>
      </c>
      <c r="U341" t="s">
        <v>1097</v>
      </c>
      <c r="V341">
        <v>187.1</v>
      </c>
      <c r="W341">
        <v>106.78</v>
      </c>
      <c r="X341" t="s">
        <v>24</v>
      </c>
      <c r="Y341" s="6">
        <v>0.26754385964912281</v>
      </c>
      <c r="Z341">
        <v>1</v>
      </c>
      <c r="AA341" t="s">
        <v>1130</v>
      </c>
      <c r="AB341" t="s">
        <v>32</v>
      </c>
      <c r="AC341">
        <v>30</v>
      </c>
    </row>
    <row r="342" spans="1:29" x14ac:dyDescent="0.25">
      <c r="A342" t="s">
        <v>767</v>
      </c>
      <c r="B342" t="s">
        <v>768</v>
      </c>
      <c r="C342" s="4">
        <v>45689</v>
      </c>
      <c r="D342">
        <v>24</v>
      </c>
      <c r="E342" t="s">
        <v>1089</v>
      </c>
      <c r="F342" t="s">
        <v>157</v>
      </c>
      <c r="H342" t="s">
        <v>20</v>
      </c>
      <c r="I342">
        <v>2</v>
      </c>
      <c r="J342" t="s">
        <v>1085</v>
      </c>
      <c r="K342" t="s">
        <v>21</v>
      </c>
      <c r="L342" s="26">
        <v>4</v>
      </c>
      <c r="M342" t="s">
        <v>114</v>
      </c>
      <c r="N342">
        <v>53</v>
      </c>
      <c r="O342" t="s">
        <v>1090</v>
      </c>
      <c r="P342" t="s">
        <v>58</v>
      </c>
      <c r="Q342" s="3">
        <v>16000</v>
      </c>
      <c r="R342">
        <v>19</v>
      </c>
      <c r="S342" s="3">
        <v>304000</v>
      </c>
      <c r="T342" s="3">
        <v>594000</v>
      </c>
      <c r="U342" t="s">
        <v>1097</v>
      </c>
      <c r="V342">
        <v>171.31</v>
      </c>
      <c r="W342">
        <v>148</v>
      </c>
      <c r="X342" t="s">
        <v>39</v>
      </c>
      <c r="Y342" s="6">
        <v>0.30092592592592593</v>
      </c>
      <c r="Z342">
        <v>0</v>
      </c>
      <c r="AA342" t="s">
        <v>1131</v>
      </c>
      <c r="AB342" t="s">
        <v>1083</v>
      </c>
      <c r="AC342">
        <v>30</v>
      </c>
    </row>
    <row r="343" spans="1:29" x14ac:dyDescent="0.25">
      <c r="A343" t="s">
        <v>769</v>
      </c>
      <c r="B343" t="s">
        <v>770</v>
      </c>
      <c r="C343" s="4">
        <v>45717</v>
      </c>
      <c r="D343">
        <v>57</v>
      </c>
      <c r="E343" t="s">
        <v>1094</v>
      </c>
      <c r="F343" t="s">
        <v>95</v>
      </c>
      <c r="H343" t="s">
        <v>29</v>
      </c>
      <c r="I343">
        <v>3</v>
      </c>
      <c r="J343" t="s">
        <v>1085</v>
      </c>
      <c r="K343" t="s">
        <v>30</v>
      </c>
      <c r="L343" s="26">
        <v>4</v>
      </c>
      <c r="M343" t="s">
        <v>114</v>
      </c>
      <c r="N343">
        <v>12</v>
      </c>
      <c r="O343" t="s">
        <v>1095</v>
      </c>
      <c r="P343" t="s">
        <v>102</v>
      </c>
      <c r="Q343" s="3">
        <v>900</v>
      </c>
      <c r="R343">
        <v>5</v>
      </c>
      <c r="S343" s="3">
        <v>4500</v>
      </c>
      <c r="T343" s="3">
        <v>2034500</v>
      </c>
      <c r="U343" t="s">
        <v>1087</v>
      </c>
      <c r="V343">
        <v>276.58999999999997</v>
      </c>
      <c r="W343">
        <v>18.559999999999999</v>
      </c>
      <c r="X343" t="s">
        <v>24</v>
      </c>
      <c r="Y343" s="6">
        <v>0.3122923588039867</v>
      </c>
      <c r="Z343">
        <v>1</v>
      </c>
      <c r="AA343" t="s">
        <v>1130</v>
      </c>
      <c r="AB343" t="s">
        <v>76</v>
      </c>
      <c r="AC343">
        <v>50</v>
      </c>
    </row>
    <row r="344" spans="1:29" x14ac:dyDescent="0.25">
      <c r="A344" t="s">
        <v>771</v>
      </c>
      <c r="B344" t="s">
        <v>772</v>
      </c>
      <c r="C344" s="4">
        <v>45717</v>
      </c>
      <c r="D344">
        <v>41</v>
      </c>
      <c r="E344" t="s">
        <v>1088</v>
      </c>
      <c r="F344" t="s">
        <v>79</v>
      </c>
      <c r="H344" t="s">
        <v>41</v>
      </c>
      <c r="I344">
        <v>2</v>
      </c>
      <c r="J344" t="s">
        <v>1085</v>
      </c>
      <c r="K344" t="s">
        <v>30</v>
      </c>
      <c r="L344" s="26">
        <v>4</v>
      </c>
      <c r="M344" t="s">
        <v>114</v>
      </c>
      <c r="N344">
        <v>20</v>
      </c>
      <c r="O344" t="s">
        <v>1093</v>
      </c>
      <c r="P344" t="s">
        <v>42</v>
      </c>
      <c r="Q344" s="3">
        <v>9000</v>
      </c>
      <c r="R344">
        <v>17</v>
      </c>
      <c r="S344" s="3">
        <v>153000</v>
      </c>
      <c r="T344" s="3">
        <v>903000</v>
      </c>
      <c r="U344" t="s">
        <v>1097</v>
      </c>
      <c r="V344">
        <v>292.08999999999997</v>
      </c>
      <c r="W344">
        <v>122.49</v>
      </c>
      <c r="X344" t="s">
        <v>39</v>
      </c>
      <c r="Y344" s="6">
        <v>0.26754385964912281</v>
      </c>
      <c r="Z344">
        <v>0</v>
      </c>
      <c r="AA344" t="s">
        <v>1131</v>
      </c>
      <c r="AB344" t="s">
        <v>1083</v>
      </c>
      <c r="AC344">
        <v>35</v>
      </c>
    </row>
    <row r="345" spans="1:29" x14ac:dyDescent="0.25">
      <c r="A345" t="s">
        <v>773</v>
      </c>
      <c r="B345" t="s">
        <v>774</v>
      </c>
      <c r="C345" s="4">
        <v>45717</v>
      </c>
      <c r="D345">
        <v>63</v>
      </c>
      <c r="E345" t="s">
        <v>1094</v>
      </c>
      <c r="F345" t="s">
        <v>49</v>
      </c>
      <c r="H345" t="s">
        <v>20</v>
      </c>
      <c r="I345">
        <v>1</v>
      </c>
      <c r="J345" t="s">
        <v>1092</v>
      </c>
      <c r="K345" t="s">
        <v>21</v>
      </c>
      <c r="L345" s="26">
        <v>1</v>
      </c>
      <c r="M345" t="s">
        <v>37</v>
      </c>
      <c r="N345">
        <v>46</v>
      </c>
      <c r="O345" t="s">
        <v>1090</v>
      </c>
      <c r="P345" t="s">
        <v>23</v>
      </c>
      <c r="Q345" s="3">
        <v>35000</v>
      </c>
      <c r="R345">
        <v>13</v>
      </c>
      <c r="S345" s="3">
        <v>455000</v>
      </c>
      <c r="T345" s="3">
        <v>455000</v>
      </c>
      <c r="U345" t="s">
        <v>1098</v>
      </c>
      <c r="V345">
        <v>140.59</v>
      </c>
      <c r="W345">
        <v>140.59</v>
      </c>
      <c r="X345" t="s">
        <v>39</v>
      </c>
      <c r="Y345" s="6">
        <v>0.30092592592592593</v>
      </c>
      <c r="Z345">
        <v>0</v>
      </c>
      <c r="AA345" t="s">
        <v>1131</v>
      </c>
      <c r="AB345" t="s">
        <v>1083</v>
      </c>
      <c r="AC345">
        <v>60</v>
      </c>
    </row>
    <row r="346" spans="1:29" x14ac:dyDescent="0.25">
      <c r="A346" t="s">
        <v>775</v>
      </c>
      <c r="B346" t="s">
        <v>776</v>
      </c>
      <c r="C346" s="4">
        <v>45689</v>
      </c>
      <c r="D346">
        <v>64</v>
      </c>
      <c r="E346" t="s">
        <v>1094</v>
      </c>
      <c r="F346" t="s">
        <v>82</v>
      </c>
      <c r="H346" t="s">
        <v>29</v>
      </c>
      <c r="I346">
        <v>1</v>
      </c>
      <c r="J346" t="s">
        <v>1092</v>
      </c>
      <c r="K346" t="s">
        <v>30</v>
      </c>
      <c r="L346" s="26">
        <v>2</v>
      </c>
      <c r="M346" t="s">
        <v>22</v>
      </c>
      <c r="N346">
        <v>28</v>
      </c>
      <c r="O346" t="s">
        <v>1086</v>
      </c>
      <c r="P346" t="s">
        <v>56</v>
      </c>
      <c r="Q346" s="3">
        <v>3500</v>
      </c>
      <c r="R346">
        <v>5</v>
      </c>
      <c r="S346" s="3">
        <v>17500</v>
      </c>
      <c r="T346" s="3">
        <v>17500</v>
      </c>
      <c r="U346" t="s">
        <v>1100</v>
      </c>
      <c r="V346">
        <v>168.07</v>
      </c>
      <c r="W346">
        <v>168.07</v>
      </c>
      <c r="X346" t="s">
        <v>39</v>
      </c>
      <c r="Y346" s="6">
        <v>0.3122923588039867</v>
      </c>
      <c r="Z346">
        <v>0</v>
      </c>
      <c r="AA346" t="s">
        <v>1131</v>
      </c>
      <c r="AB346" t="s">
        <v>1083</v>
      </c>
      <c r="AC346">
        <v>60</v>
      </c>
    </row>
    <row r="347" spans="1:29" x14ac:dyDescent="0.25">
      <c r="A347" t="s">
        <v>777</v>
      </c>
      <c r="B347" t="s">
        <v>778</v>
      </c>
      <c r="C347" s="4">
        <v>45658</v>
      </c>
      <c r="D347">
        <v>32</v>
      </c>
      <c r="E347" t="s">
        <v>1084</v>
      </c>
      <c r="F347" t="s">
        <v>140</v>
      </c>
      <c r="H347" t="s">
        <v>29</v>
      </c>
      <c r="I347">
        <v>2</v>
      </c>
      <c r="J347" t="s">
        <v>1085</v>
      </c>
      <c r="K347" t="s">
        <v>21</v>
      </c>
      <c r="L347" s="26">
        <v>2</v>
      </c>
      <c r="M347" t="s">
        <v>22</v>
      </c>
      <c r="N347">
        <v>5</v>
      </c>
      <c r="O347" t="s">
        <v>1096</v>
      </c>
      <c r="P347" t="s">
        <v>83</v>
      </c>
      <c r="Q347" s="3">
        <v>1000</v>
      </c>
      <c r="R347">
        <v>14</v>
      </c>
      <c r="S347" s="3">
        <v>14000</v>
      </c>
      <c r="T347" s="3">
        <v>304000</v>
      </c>
      <c r="U347" t="s">
        <v>1098</v>
      </c>
      <c r="V347">
        <v>206.65</v>
      </c>
      <c r="W347">
        <v>27.88</v>
      </c>
      <c r="X347" t="s">
        <v>39</v>
      </c>
      <c r="Y347" s="6">
        <v>0.3122923588039867</v>
      </c>
      <c r="Z347">
        <v>0</v>
      </c>
      <c r="AA347" t="s">
        <v>1131</v>
      </c>
      <c r="AB347" t="s">
        <v>1083</v>
      </c>
      <c r="AC347">
        <v>75</v>
      </c>
    </row>
    <row r="348" spans="1:29" x14ac:dyDescent="0.25">
      <c r="A348" t="s">
        <v>779</v>
      </c>
      <c r="B348" t="s">
        <v>780</v>
      </c>
      <c r="C348" s="4">
        <v>45689</v>
      </c>
      <c r="D348">
        <v>39</v>
      </c>
      <c r="E348" t="s">
        <v>1084</v>
      </c>
      <c r="F348" t="s">
        <v>35</v>
      </c>
      <c r="H348" t="s">
        <v>29</v>
      </c>
      <c r="I348">
        <v>1</v>
      </c>
      <c r="J348" t="s">
        <v>1092</v>
      </c>
      <c r="K348" t="s">
        <v>30</v>
      </c>
      <c r="L348" s="26">
        <v>4</v>
      </c>
      <c r="M348" t="s">
        <v>114</v>
      </c>
      <c r="N348">
        <v>36</v>
      </c>
      <c r="O348" t="s">
        <v>1086</v>
      </c>
      <c r="P348" t="s">
        <v>102</v>
      </c>
      <c r="Q348" s="3">
        <v>900</v>
      </c>
      <c r="R348">
        <v>8</v>
      </c>
      <c r="S348" s="3">
        <v>7200</v>
      </c>
      <c r="T348" s="3">
        <v>7200</v>
      </c>
      <c r="U348" t="s">
        <v>1100</v>
      </c>
      <c r="V348">
        <v>115.8</v>
      </c>
      <c r="W348">
        <v>115.8</v>
      </c>
      <c r="X348" t="s">
        <v>39</v>
      </c>
      <c r="Y348" s="6">
        <v>0.3122923588039867</v>
      </c>
      <c r="Z348">
        <v>0</v>
      </c>
      <c r="AA348" t="s">
        <v>1131</v>
      </c>
      <c r="AB348" t="s">
        <v>1083</v>
      </c>
      <c r="AC348">
        <v>20</v>
      </c>
    </row>
    <row r="349" spans="1:29" x14ac:dyDescent="0.25">
      <c r="A349" t="s">
        <v>781</v>
      </c>
      <c r="B349" t="s">
        <v>782</v>
      </c>
      <c r="C349" s="4">
        <v>45658</v>
      </c>
      <c r="D349">
        <v>50</v>
      </c>
      <c r="E349" t="s">
        <v>1088</v>
      </c>
      <c r="F349" t="s">
        <v>110</v>
      </c>
      <c r="H349" t="s">
        <v>41</v>
      </c>
      <c r="I349">
        <v>2</v>
      </c>
      <c r="J349" t="s">
        <v>1085</v>
      </c>
      <c r="K349" t="s">
        <v>30</v>
      </c>
      <c r="L349" s="26">
        <v>5</v>
      </c>
      <c r="M349" t="s">
        <v>55</v>
      </c>
      <c r="N349">
        <v>3</v>
      </c>
      <c r="O349" t="s">
        <v>1096</v>
      </c>
      <c r="P349" t="s">
        <v>71</v>
      </c>
      <c r="Q349" s="3">
        <v>14500</v>
      </c>
      <c r="R349">
        <v>3</v>
      </c>
      <c r="S349" s="3">
        <v>43500</v>
      </c>
      <c r="T349" s="3">
        <v>553500</v>
      </c>
      <c r="U349" t="s">
        <v>1097</v>
      </c>
      <c r="V349">
        <v>338.53999999999996</v>
      </c>
      <c r="W349">
        <v>192.37</v>
      </c>
      <c r="X349" t="s">
        <v>39</v>
      </c>
      <c r="Y349" s="6">
        <v>0.26754385964912281</v>
      </c>
      <c r="Z349">
        <v>0</v>
      </c>
      <c r="AA349" t="s">
        <v>1131</v>
      </c>
      <c r="AB349" t="s">
        <v>1083</v>
      </c>
      <c r="AC349">
        <v>50</v>
      </c>
    </row>
    <row r="350" spans="1:29" x14ac:dyDescent="0.25">
      <c r="A350" t="s">
        <v>783</v>
      </c>
      <c r="B350" t="s">
        <v>784</v>
      </c>
      <c r="C350" s="4">
        <v>45658</v>
      </c>
      <c r="D350">
        <v>75</v>
      </c>
      <c r="E350" t="s">
        <v>1091</v>
      </c>
      <c r="F350" t="s">
        <v>75</v>
      </c>
      <c r="H350" t="s">
        <v>41</v>
      </c>
      <c r="I350">
        <v>3</v>
      </c>
      <c r="J350" t="s">
        <v>1085</v>
      </c>
      <c r="K350" t="s">
        <v>21</v>
      </c>
      <c r="L350" s="26">
        <v>2</v>
      </c>
      <c r="M350" t="s">
        <v>22</v>
      </c>
      <c r="N350">
        <v>34</v>
      </c>
      <c r="O350" t="s">
        <v>1086</v>
      </c>
      <c r="P350" t="s">
        <v>62</v>
      </c>
      <c r="Q350" s="3">
        <v>24000</v>
      </c>
      <c r="R350">
        <v>11</v>
      </c>
      <c r="S350" s="3">
        <v>264000</v>
      </c>
      <c r="T350" s="3">
        <v>802000</v>
      </c>
      <c r="U350" t="s">
        <v>1097</v>
      </c>
      <c r="V350">
        <v>220.08</v>
      </c>
      <c r="W350">
        <v>11.03</v>
      </c>
      <c r="X350" t="s">
        <v>39</v>
      </c>
      <c r="Y350" s="6">
        <v>0.26754385964912281</v>
      </c>
      <c r="Z350">
        <v>0</v>
      </c>
      <c r="AA350" t="s">
        <v>1131</v>
      </c>
      <c r="AB350" t="s">
        <v>1083</v>
      </c>
      <c r="AC350">
        <v>65</v>
      </c>
    </row>
    <row r="351" spans="1:29" x14ac:dyDescent="0.25">
      <c r="A351" t="s">
        <v>785</v>
      </c>
      <c r="B351" t="s">
        <v>786</v>
      </c>
      <c r="C351" s="4">
        <v>45658</v>
      </c>
      <c r="D351">
        <v>61</v>
      </c>
      <c r="E351" t="s">
        <v>1094</v>
      </c>
      <c r="F351" t="s">
        <v>101</v>
      </c>
      <c r="H351" t="s">
        <v>36</v>
      </c>
      <c r="I351">
        <v>3</v>
      </c>
      <c r="J351" t="s">
        <v>1085</v>
      </c>
      <c r="K351" t="s">
        <v>30</v>
      </c>
      <c r="L351" s="26">
        <v>5</v>
      </c>
      <c r="M351" t="s">
        <v>55</v>
      </c>
      <c r="N351">
        <v>11</v>
      </c>
      <c r="O351" t="s">
        <v>1095</v>
      </c>
      <c r="P351" t="s">
        <v>65</v>
      </c>
      <c r="Q351" s="3">
        <v>30000</v>
      </c>
      <c r="R351">
        <v>10</v>
      </c>
      <c r="S351" s="3">
        <v>300000</v>
      </c>
      <c r="T351" s="3">
        <v>732000</v>
      </c>
      <c r="U351" t="s">
        <v>1097</v>
      </c>
      <c r="V351">
        <v>146.54000000000002</v>
      </c>
      <c r="W351">
        <v>114.79</v>
      </c>
      <c r="X351" t="s">
        <v>39</v>
      </c>
      <c r="Y351" s="6">
        <v>0.27947598253275108</v>
      </c>
      <c r="Z351">
        <v>0</v>
      </c>
      <c r="AA351" t="s">
        <v>1131</v>
      </c>
      <c r="AB351" t="s">
        <v>1083</v>
      </c>
      <c r="AC351">
        <v>35</v>
      </c>
    </row>
    <row r="352" spans="1:29" x14ac:dyDescent="0.25">
      <c r="A352" t="s">
        <v>787</v>
      </c>
      <c r="B352" t="s">
        <v>788</v>
      </c>
      <c r="C352" s="4">
        <v>45717</v>
      </c>
      <c r="D352">
        <v>48</v>
      </c>
      <c r="E352" t="s">
        <v>1088</v>
      </c>
      <c r="F352" t="s">
        <v>140</v>
      </c>
      <c r="H352" t="s">
        <v>20</v>
      </c>
      <c r="I352">
        <v>3</v>
      </c>
      <c r="J352" t="s">
        <v>1085</v>
      </c>
      <c r="K352" t="s">
        <v>30</v>
      </c>
      <c r="L352" s="26">
        <v>1</v>
      </c>
      <c r="M352" t="s">
        <v>37</v>
      </c>
      <c r="N352">
        <v>18</v>
      </c>
      <c r="O352" t="s">
        <v>1093</v>
      </c>
      <c r="P352" t="s">
        <v>23</v>
      </c>
      <c r="Q352" s="3">
        <v>35000</v>
      </c>
      <c r="R352">
        <v>6</v>
      </c>
      <c r="S352" s="3">
        <v>210000</v>
      </c>
      <c r="T352" s="3">
        <v>648500</v>
      </c>
      <c r="U352" t="s">
        <v>1097</v>
      </c>
      <c r="V352">
        <v>267.45</v>
      </c>
      <c r="W352">
        <v>74.27</v>
      </c>
      <c r="X352" t="s">
        <v>39</v>
      </c>
      <c r="Y352" s="6">
        <v>0.30092592592592593</v>
      </c>
      <c r="Z352">
        <v>0</v>
      </c>
      <c r="AA352" t="s">
        <v>1131</v>
      </c>
      <c r="AB352" t="s">
        <v>1083</v>
      </c>
      <c r="AC352">
        <v>80</v>
      </c>
    </row>
    <row r="353" spans="1:29" x14ac:dyDescent="0.25">
      <c r="A353" t="s">
        <v>789</v>
      </c>
      <c r="B353" t="s">
        <v>790</v>
      </c>
      <c r="C353" s="4">
        <v>45689</v>
      </c>
      <c r="D353">
        <v>59</v>
      </c>
      <c r="E353" t="s">
        <v>1094</v>
      </c>
      <c r="F353" t="s">
        <v>299</v>
      </c>
      <c r="H353" t="s">
        <v>29</v>
      </c>
      <c r="I353">
        <v>2</v>
      </c>
      <c r="J353" t="s">
        <v>1085</v>
      </c>
      <c r="K353" t="s">
        <v>21</v>
      </c>
      <c r="L353" s="26">
        <v>4</v>
      </c>
      <c r="M353" t="s">
        <v>114</v>
      </c>
      <c r="N353">
        <v>39</v>
      </c>
      <c r="O353" t="s">
        <v>1090</v>
      </c>
      <c r="P353" t="s">
        <v>31</v>
      </c>
      <c r="Q353" s="3">
        <v>5500</v>
      </c>
      <c r="R353">
        <v>6</v>
      </c>
      <c r="S353" s="3">
        <v>33000</v>
      </c>
      <c r="T353" s="3">
        <v>273000</v>
      </c>
      <c r="U353" t="s">
        <v>1098</v>
      </c>
      <c r="V353">
        <v>261.10000000000002</v>
      </c>
      <c r="W353">
        <v>145.34</v>
      </c>
      <c r="X353" t="s">
        <v>39</v>
      </c>
      <c r="Y353" s="6">
        <v>0.3122923588039867</v>
      </c>
      <c r="Z353">
        <v>0</v>
      </c>
      <c r="AA353" t="s">
        <v>1131</v>
      </c>
      <c r="AB353" t="s">
        <v>1083</v>
      </c>
      <c r="AC353">
        <v>30</v>
      </c>
    </row>
    <row r="354" spans="1:29" x14ac:dyDescent="0.25">
      <c r="A354" t="s">
        <v>791</v>
      </c>
      <c r="B354" t="s">
        <v>792</v>
      </c>
      <c r="C354" s="4">
        <v>45689</v>
      </c>
      <c r="D354">
        <v>49</v>
      </c>
      <c r="E354" t="s">
        <v>1088</v>
      </c>
      <c r="F354" t="s">
        <v>176</v>
      </c>
      <c r="H354" t="s">
        <v>20</v>
      </c>
      <c r="I354">
        <v>2</v>
      </c>
      <c r="J354" t="s">
        <v>1085</v>
      </c>
      <c r="K354" t="s">
        <v>21</v>
      </c>
      <c r="L354" s="26">
        <v>4</v>
      </c>
      <c r="M354" t="s">
        <v>114</v>
      </c>
      <c r="N354">
        <v>11</v>
      </c>
      <c r="O354" t="s">
        <v>1095</v>
      </c>
      <c r="P354" t="s">
        <v>23</v>
      </c>
      <c r="Q354" s="3">
        <v>35000</v>
      </c>
      <c r="R354">
        <v>5</v>
      </c>
      <c r="S354" s="3">
        <v>175000</v>
      </c>
      <c r="T354" s="3">
        <v>181500</v>
      </c>
      <c r="U354" t="s">
        <v>1098</v>
      </c>
      <c r="V354">
        <v>269.3</v>
      </c>
      <c r="W354">
        <v>95.18</v>
      </c>
      <c r="X354" t="s">
        <v>39</v>
      </c>
      <c r="Y354" s="6">
        <v>0.30092592592592593</v>
      </c>
      <c r="Z354">
        <v>0</v>
      </c>
      <c r="AA354" t="s">
        <v>1131</v>
      </c>
      <c r="AB354" t="s">
        <v>1083</v>
      </c>
      <c r="AC354">
        <v>45</v>
      </c>
    </row>
    <row r="355" spans="1:29" x14ac:dyDescent="0.25">
      <c r="A355" t="s">
        <v>793</v>
      </c>
      <c r="B355" t="s">
        <v>794</v>
      </c>
      <c r="C355" s="4">
        <v>45658</v>
      </c>
      <c r="D355">
        <v>73</v>
      </c>
      <c r="E355" t="s">
        <v>1091</v>
      </c>
      <c r="F355" t="s">
        <v>61</v>
      </c>
      <c r="H355" t="s">
        <v>36</v>
      </c>
      <c r="I355">
        <v>3</v>
      </c>
      <c r="J355" t="s">
        <v>1085</v>
      </c>
      <c r="K355" t="s">
        <v>30</v>
      </c>
      <c r="L355" s="26">
        <v>1</v>
      </c>
      <c r="M355" t="s">
        <v>37</v>
      </c>
      <c r="N355">
        <v>34</v>
      </c>
      <c r="O355" t="s">
        <v>1086</v>
      </c>
      <c r="P355" t="s">
        <v>115</v>
      </c>
      <c r="Q355" s="3">
        <v>25000</v>
      </c>
      <c r="R355">
        <v>4</v>
      </c>
      <c r="S355" s="3">
        <v>100000</v>
      </c>
      <c r="T355" s="3">
        <v>261000</v>
      </c>
      <c r="U355" t="s">
        <v>1098</v>
      </c>
      <c r="V355">
        <v>340.21000000000004</v>
      </c>
      <c r="W355">
        <v>54.43</v>
      </c>
      <c r="X355" t="s">
        <v>39</v>
      </c>
      <c r="Y355" s="6">
        <v>0.27947598253275108</v>
      </c>
      <c r="Z355">
        <v>0</v>
      </c>
      <c r="AA355" t="s">
        <v>1131</v>
      </c>
      <c r="AB355" t="s">
        <v>1083</v>
      </c>
      <c r="AC355">
        <v>75</v>
      </c>
    </row>
    <row r="356" spans="1:29" x14ac:dyDescent="0.25">
      <c r="A356" t="s">
        <v>795</v>
      </c>
      <c r="B356" t="s">
        <v>796</v>
      </c>
      <c r="C356" s="4">
        <v>45658</v>
      </c>
      <c r="D356">
        <v>59</v>
      </c>
      <c r="E356" t="s">
        <v>1094</v>
      </c>
      <c r="F356" t="s">
        <v>131</v>
      </c>
      <c r="H356" t="s">
        <v>29</v>
      </c>
      <c r="I356">
        <v>1</v>
      </c>
      <c r="J356" t="s">
        <v>1092</v>
      </c>
      <c r="K356" t="s">
        <v>30</v>
      </c>
      <c r="L356" s="26">
        <v>1</v>
      </c>
      <c r="M356" t="s">
        <v>37</v>
      </c>
      <c r="N356">
        <v>36</v>
      </c>
      <c r="O356" t="s">
        <v>1086</v>
      </c>
      <c r="P356" t="s">
        <v>83</v>
      </c>
      <c r="Q356" s="3">
        <v>1000</v>
      </c>
      <c r="R356">
        <v>15</v>
      </c>
      <c r="S356" s="3">
        <v>15000</v>
      </c>
      <c r="T356" s="3">
        <v>15000</v>
      </c>
      <c r="U356" t="s">
        <v>1100</v>
      </c>
      <c r="V356">
        <v>105.29</v>
      </c>
      <c r="W356">
        <v>105.29</v>
      </c>
      <c r="X356" t="s">
        <v>39</v>
      </c>
      <c r="Y356" s="6">
        <v>0.3122923588039867</v>
      </c>
      <c r="Z356">
        <v>0</v>
      </c>
      <c r="AA356" t="s">
        <v>1131</v>
      </c>
      <c r="AB356" t="s">
        <v>1083</v>
      </c>
      <c r="AC356">
        <v>60</v>
      </c>
    </row>
    <row r="357" spans="1:29" x14ac:dyDescent="0.25">
      <c r="A357" t="s">
        <v>797</v>
      </c>
      <c r="B357" t="s">
        <v>798</v>
      </c>
      <c r="C357" s="4">
        <v>45658</v>
      </c>
      <c r="D357">
        <v>44</v>
      </c>
      <c r="E357" t="s">
        <v>1088</v>
      </c>
      <c r="F357" t="s">
        <v>101</v>
      </c>
      <c r="H357" t="s">
        <v>20</v>
      </c>
      <c r="I357">
        <v>1</v>
      </c>
      <c r="J357" t="s">
        <v>1092</v>
      </c>
      <c r="K357" t="s">
        <v>30</v>
      </c>
      <c r="L357" s="26">
        <v>1</v>
      </c>
      <c r="M357" t="s">
        <v>37</v>
      </c>
      <c r="N357">
        <v>13</v>
      </c>
      <c r="O357" t="s">
        <v>1093</v>
      </c>
      <c r="P357" t="s">
        <v>58</v>
      </c>
      <c r="Q357" s="3">
        <v>16000</v>
      </c>
      <c r="R357">
        <v>4</v>
      </c>
      <c r="S357" s="3">
        <v>64000</v>
      </c>
      <c r="T357" s="3">
        <v>64000</v>
      </c>
      <c r="U357" t="s">
        <v>1100</v>
      </c>
      <c r="V357">
        <v>141.76</v>
      </c>
      <c r="W357">
        <v>141.76</v>
      </c>
      <c r="X357" t="s">
        <v>39</v>
      </c>
      <c r="Y357" s="6">
        <v>0.30092592592592593</v>
      </c>
      <c r="Z357">
        <v>0</v>
      </c>
      <c r="AA357" t="s">
        <v>1131</v>
      </c>
      <c r="AB357" t="s">
        <v>1083</v>
      </c>
      <c r="AC357">
        <v>65</v>
      </c>
    </row>
    <row r="358" spans="1:29" x14ac:dyDescent="0.25">
      <c r="A358" t="s">
        <v>799</v>
      </c>
      <c r="B358" t="s">
        <v>800</v>
      </c>
      <c r="C358" s="4">
        <v>45658</v>
      </c>
      <c r="D358">
        <v>32</v>
      </c>
      <c r="E358" t="s">
        <v>1084</v>
      </c>
      <c r="F358" t="s">
        <v>61</v>
      </c>
      <c r="H358" t="s">
        <v>41</v>
      </c>
      <c r="I358">
        <v>3</v>
      </c>
      <c r="J358" t="s">
        <v>1085</v>
      </c>
      <c r="K358" t="s">
        <v>21</v>
      </c>
      <c r="L358" s="26">
        <v>2</v>
      </c>
      <c r="M358" t="s">
        <v>22</v>
      </c>
      <c r="N358">
        <v>58</v>
      </c>
      <c r="O358" t="s">
        <v>1090</v>
      </c>
      <c r="P358" t="s">
        <v>65</v>
      </c>
      <c r="Q358" s="3">
        <v>30000</v>
      </c>
      <c r="R358">
        <v>11</v>
      </c>
      <c r="S358" s="3">
        <v>330000</v>
      </c>
      <c r="T358" s="3">
        <v>519000</v>
      </c>
      <c r="U358" t="s">
        <v>1097</v>
      </c>
      <c r="V358">
        <v>342.33000000000004</v>
      </c>
      <c r="W358">
        <v>153.99</v>
      </c>
      <c r="X358" t="s">
        <v>24</v>
      </c>
      <c r="Y358" s="6">
        <v>0.26754385964912281</v>
      </c>
      <c r="Z358">
        <v>1</v>
      </c>
      <c r="AA358" t="s">
        <v>1130</v>
      </c>
      <c r="AB358" t="s">
        <v>167</v>
      </c>
      <c r="AC358">
        <v>65</v>
      </c>
    </row>
    <row r="359" spans="1:29" x14ac:dyDescent="0.25">
      <c r="A359" t="s">
        <v>801</v>
      </c>
      <c r="B359" t="s">
        <v>802</v>
      </c>
      <c r="C359" s="4">
        <v>45717</v>
      </c>
      <c r="D359">
        <v>58</v>
      </c>
      <c r="E359" t="s">
        <v>1094</v>
      </c>
      <c r="F359" t="s">
        <v>49</v>
      </c>
      <c r="H359" t="s">
        <v>20</v>
      </c>
      <c r="I359">
        <v>2</v>
      </c>
      <c r="J359" t="s">
        <v>1085</v>
      </c>
      <c r="K359" t="s">
        <v>30</v>
      </c>
      <c r="L359" s="26">
        <v>2</v>
      </c>
      <c r="M359" t="s">
        <v>22</v>
      </c>
      <c r="N359">
        <v>53</v>
      </c>
      <c r="O359" t="s">
        <v>1090</v>
      </c>
      <c r="P359" t="s">
        <v>23</v>
      </c>
      <c r="Q359" s="3">
        <v>35000</v>
      </c>
      <c r="R359">
        <v>16</v>
      </c>
      <c r="S359" s="3">
        <v>560000</v>
      </c>
      <c r="T359" s="3">
        <v>840000</v>
      </c>
      <c r="U359" t="s">
        <v>1097</v>
      </c>
      <c r="V359">
        <v>65.3</v>
      </c>
      <c r="W359">
        <v>36.1</v>
      </c>
      <c r="X359" t="s">
        <v>39</v>
      </c>
      <c r="Y359" s="6">
        <v>0.30092592592592593</v>
      </c>
      <c r="Z359">
        <v>0</v>
      </c>
      <c r="AA359" t="s">
        <v>1131</v>
      </c>
      <c r="AB359" t="s">
        <v>1083</v>
      </c>
      <c r="AC359">
        <v>50</v>
      </c>
    </row>
    <row r="360" spans="1:29" x14ac:dyDescent="0.25">
      <c r="A360" t="s">
        <v>803</v>
      </c>
      <c r="B360" t="s">
        <v>804</v>
      </c>
      <c r="C360" s="4">
        <v>45658</v>
      </c>
      <c r="D360">
        <v>29</v>
      </c>
      <c r="E360" t="s">
        <v>1089</v>
      </c>
      <c r="F360" t="s">
        <v>198</v>
      </c>
      <c r="H360" t="s">
        <v>29</v>
      </c>
      <c r="I360">
        <v>2</v>
      </c>
      <c r="J360" t="s">
        <v>1085</v>
      </c>
      <c r="K360" t="s">
        <v>30</v>
      </c>
      <c r="L360" s="26">
        <v>1</v>
      </c>
      <c r="M360" t="s">
        <v>37</v>
      </c>
      <c r="N360">
        <v>7</v>
      </c>
      <c r="O360" t="s">
        <v>1095</v>
      </c>
      <c r="P360" t="s">
        <v>31</v>
      </c>
      <c r="Q360" s="3">
        <v>5500</v>
      </c>
      <c r="R360">
        <v>1</v>
      </c>
      <c r="S360" s="3">
        <v>5500</v>
      </c>
      <c r="T360" s="3">
        <v>86500</v>
      </c>
      <c r="U360" t="s">
        <v>1100</v>
      </c>
      <c r="V360">
        <v>163.29</v>
      </c>
      <c r="W360">
        <v>30.2</v>
      </c>
      <c r="X360" t="s">
        <v>24</v>
      </c>
      <c r="Y360" s="6">
        <v>0.3122923588039867</v>
      </c>
      <c r="Z360">
        <v>1</v>
      </c>
      <c r="AA360" t="s">
        <v>1130</v>
      </c>
      <c r="AB360" t="s">
        <v>284</v>
      </c>
      <c r="AC360">
        <v>85</v>
      </c>
    </row>
    <row r="361" spans="1:29" x14ac:dyDescent="0.25">
      <c r="A361" t="s">
        <v>805</v>
      </c>
      <c r="B361" t="s">
        <v>806</v>
      </c>
      <c r="C361" s="4">
        <v>45689</v>
      </c>
      <c r="D361">
        <v>58</v>
      </c>
      <c r="E361" t="s">
        <v>1094</v>
      </c>
      <c r="F361" t="s">
        <v>82</v>
      </c>
      <c r="H361" t="s">
        <v>41</v>
      </c>
      <c r="I361">
        <v>3</v>
      </c>
      <c r="J361" t="s">
        <v>1085</v>
      </c>
      <c r="K361" t="s">
        <v>21</v>
      </c>
      <c r="L361" s="26">
        <v>4</v>
      </c>
      <c r="M361" t="s">
        <v>114</v>
      </c>
      <c r="N361">
        <v>33</v>
      </c>
      <c r="O361" t="s">
        <v>1086</v>
      </c>
      <c r="P361" t="s">
        <v>42</v>
      </c>
      <c r="Q361" s="3">
        <v>9000</v>
      </c>
      <c r="R361">
        <v>16</v>
      </c>
      <c r="S361" s="3">
        <v>144000</v>
      </c>
      <c r="T361" s="3">
        <v>429500</v>
      </c>
      <c r="U361" t="s">
        <v>1098</v>
      </c>
      <c r="V361">
        <v>327.39</v>
      </c>
      <c r="W361">
        <v>77.19</v>
      </c>
      <c r="X361" t="s">
        <v>39</v>
      </c>
      <c r="Y361" s="6">
        <v>0.26754385964912281</v>
      </c>
      <c r="Z361">
        <v>0</v>
      </c>
      <c r="AA361" t="s">
        <v>1131</v>
      </c>
      <c r="AB361" t="s">
        <v>1083</v>
      </c>
      <c r="AC361">
        <v>35</v>
      </c>
    </row>
    <row r="362" spans="1:29" x14ac:dyDescent="0.25">
      <c r="A362" t="s">
        <v>807</v>
      </c>
      <c r="B362" t="s">
        <v>808</v>
      </c>
      <c r="C362" s="4">
        <v>45689</v>
      </c>
      <c r="D362">
        <v>27</v>
      </c>
      <c r="E362" t="s">
        <v>1089</v>
      </c>
      <c r="F362" t="s">
        <v>45</v>
      </c>
      <c r="H362" t="s">
        <v>41</v>
      </c>
      <c r="I362">
        <v>1</v>
      </c>
      <c r="J362" t="s">
        <v>1092</v>
      </c>
      <c r="K362" t="s">
        <v>30</v>
      </c>
      <c r="L362" s="26">
        <v>3</v>
      </c>
      <c r="M362" t="s">
        <v>50</v>
      </c>
      <c r="N362">
        <v>6</v>
      </c>
      <c r="O362" t="s">
        <v>1096</v>
      </c>
      <c r="P362" t="s">
        <v>71</v>
      </c>
      <c r="Q362" s="3">
        <v>14500</v>
      </c>
      <c r="R362">
        <v>10</v>
      </c>
      <c r="S362" s="3">
        <v>145000</v>
      </c>
      <c r="T362" s="3">
        <v>145000</v>
      </c>
      <c r="U362" t="s">
        <v>1098</v>
      </c>
      <c r="V362">
        <v>132.32</v>
      </c>
      <c r="W362">
        <v>132.32</v>
      </c>
      <c r="X362" t="s">
        <v>39</v>
      </c>
      <c r="Y362" s="6">
        <v>0.26754385964912281</v>
      </c>
      <c r="Z362">
        <v>0</v>
      </c>
      <c r="AA362" t="s">
        <v>1131</v>
      </c>
      <c r="AB362" t="s">
        <v>1083</v>
      </c>
      <c r="AC362">
        <v>45</v>
      </c>
    </row>
    <row r="363" spans="1:29" x14ac:dyDescent="0.25">
      <c r="A363" t="s">
        <v>809</v>
      </c>
      <c r="B363" t="s">
        <v>810</v>
      </c>
      <c r="C363" s="4">
        <v>45689</v>
      </c>
      <c r="D363">
        <v>29</v>
      </c>
      <c r="E363" t="s">
        <v>1089</v>
      </c>
      <c r="F363" t="s">
        <v>152</v>
      </c>
      <c r="H363" t="s">
        <v>20</v>
      </c>
      <c r="I363">
        <v>1</v>
      </c>
      <c r="J363" t="s">
        <v>1092</v>
      </c>
      <c r="K363" t="s">
        <v>30</v>
      </c>
      <c r="L363" s="26">
        <v>2</v>
      </c>
      <c r="M363" t="s">
        <v>22</v>
      </c>
      <c r="N363">
        <v>6</v>
      </c>
      <c r="O363" t="s">
        <v>1096</v>
      </c>
      <c r="P363" t="s">
        <v>23</v>
      </c>
      <c r="Q363" s="3">
        <v>35000</v>
      </c>
      <c r="R363">
        <v>18</v>
      </c>
      <c r="S363" s="3">
        <v>630000</v>
      </c>
      <c r="T363" s="3">
        <v>630000</v>
      </c>
      <c r="U363" t="s">
        <v>1097</v>
      </c>
      <c r="V363">
        <v>78.06</v>
      </c>
      <c r="W363">
        <v>78.06</v>
      </c>
      <c r="X363" t="s">
        <v>24</v>
      </c>
      <c r="Y363" s="6">
        <v>0.30092592592592593</v>
      </c>
      <c r="Z363">
        <v>1</v>
      </c>
      <c r="AA363" t="s">
        <v>1130</v>
      </c>
      <c r="AB363" t="s">
        <v>265</v>
      </c>
      <c r="AC363">
        <v>65</v>
      </c>
    </row>
    <row r="364" spans="1:29" x14ac:dyDescent="0.25">
      <c r="A364" t="s">
        <v>811</v>
      </c>
      <c r="B364" t="s">
        <v>812</v>
      </c>
      <c r="C364" s="4">
        <v>45658</v>
      </c>
      <c r="D364">
        <v>79</v>
      </c>
      <c r="E364" t="s">
        <v>1091</v>
      </c>
      <c r="F364" t="s">
        <v>86</v>
      </c>
      <c r="H364" t="s">
        <v>41</v>
      </c>
      <c r="I364">
        <v>3</v>
      </c>
      <c r="J364" t="s">
        <v>1085</v>
      </c>
      <c r="K364" t="s">
        <v>30</v>
      </c>
      <c r="L364" s="26">
        <v>3</v>
      </c>
      <c r="M364" t="s">
        <v>50</v>
      </c>
      <c r="N364">
        <v>2</v>
      </c>
      <c r="O364" t="s">
        <v>1096</v>
      </c>
      <c r="P364" t="s">
        <v>38</v>
      </c>
      <c r="Q364" s="3">
        <v>20000</v>
      </c>
      <c r="R364">
        <v>17</v>
      </c>
      <c r="S364" s="3">
        <v>340000</v>
      </c>
      <c r="T364" s="3">
        <v>974800</v>
      </c>
      <c r="U364" t="s">
        <v>1097</v>
      </c>
      <c r="V364">
        <v>497.91000000000008</v>
      </c>
      <c r="W364">
        <v>161.52000000000001</v>
      </c>
      <c r="X364" t="s">
        <v>24</v>
      </c>
      <c r="Y364" s="6">
        <v>0.26754385964912281</v>
      </c>
      <c r="Z364">
        <v>1</v>
      </c>
      <c r="AA364" t="s">
        <v>1130</v>
      </c>
      <c r="AB364" t="s">
        <v>32</v>
      </c>
      <c r="AC364">
        <v>70</v>
      </c>
    </row>
    <row r="365" spans="1:29" x14ac:dyDescent="0.25">
      <c r="A365" t="s">
        <v>813</v>
      </c>
      <c r="B365" t="s">
        <v>814</v>
      </c>
      <c r="C365" s="4">
        <v>45658</v>
      </c>
      <c r="D365">
        <v>20</v>
      </c>
      <c r="E365" t="s">
        <v>1089</v>
      </c>
      <c r="F365" t="s">
        <v>54</v>
      </c>
      <c r="H365" t="s">
        <v>41</v>
      </c>
      <c r="I365">
        <v>3</v>
      </c>
      <c r="J365" t="s">
        <v>1085</v>
      </c>
      <c r="K365" t="s">
        <v>30</v>
      </c>
      <c r="L365" s="26">
        <v>4</v>
      </c>
      <c r="M365" t="s">
        <v>114</v>
      </c>
      <c r="N365">
        <v>42</v>
      </c>
      <c r="O365" t="s">
        <v>1090</v>
      </c>
      <c r="P365" t="s">
        <v>42</v>
      </c>
      <c r="Q365" s="3">
        <v>9000</v>
      </c>
      <c r="R365">
        <v>2</v>
      </c>
      <c r="S365" s="3">
        <v>18000</v>
      </c>
      <c r="T365" s="3">
        <v>2870000</v>
      </c>
      <c r="U365" t="s">
        <v>1087</v>
      </c>
      <c r="V365">
        <v>321.54000000000002</v>
      </c>
      <c r="W365">
        <v>34.86</v>
      </c>
      <c r="X365" t="s">
        <v>39</v>
      </c>
      <c r="Y365" s="6">
        <v>0.26754385964912281</v>
      </c>
      <c r="Z365">
        <v>0</v>
      </c>
      <c r="AA365" t="s">
        <v>1131</v>
      </c>
      <c r="AB365" t="s">
        <v>1083</v>
      </c>
      <c r="AC365">
        <v>35</v>
      </c>
    </row>
    <row r="366" spans="1:29" x14ac:dyDescent="0.25">
      <c r="A366" t="s">
        <v>815</v>
      </c>
      <c r="B366" t="s">
        <v>816</v>
      </c>
      <c r="C366" s="4">
        <v>45689</v>
      </c>
      <c r="D366">
        <v>29</v>
      </c>
      <c r="E366" t="s">
        <v>1089</v>
      </c>
      <c r="F366" t="s">
        <v>176</v>
      </c>
      <c r="H366" t="s">
        <v>36</v>
      </c>
      <c r="I366">
        <v>2</v>
      </c>
      <c r="J366" t="s">
        <v>1085</v>
      </c>
      <c r="K366" t="s">
        <v>30</v>
      </c>
      <c r="L366" s="26">
        <v>1</v>
      </c>
      <c r="M366" t="s">
        <v>37</v>
      </c>
      <c r="N366">
        <v>39</v>
      </c>
      <c r="O366" t="s">
        <v>1090</v>
      </c>
      <c r="P366" t="s">
        <v>105</v>
      </c>
      <c r="Q366" s="3">
        <v>75000</v>
      </c>
      <c r="R366">
        <v>19</v>
      </c>
      <c r="S366" s="3">
        <v>1425000</v>
      </c>
      <c r="T366" s="3">
        <v>1470500</v>
      </c>
      <c r="U366" t="s">
        <v>1097</v>
      </c>
      <c r="V366">
        <v>93.080000000000013</v>
      </c>
      <c r="W366">
        <v>65.180000000000007</v>
      </c>
      <c r="X366" t="s">
        <v>39</v>
      </c>
      <c r="Y366" s="6">
        <v>0.27947598253275108</v>
      </c>
      <c r="Z366">
        <v>0</v>
      </c>
      <c r="AA366" t="s">
        <v>1131</v>
      </c>
      <c r="AB366" t="s">
        <v>1083</v>
      </c>
      <c r="AC366">
        <v>60</v>
      </c>
    </row>
    <row r="367" spans="1:29" x14ac:dyDescent="0.25">
      <c r="A367" t="s">
        <v>817</v>
      </c>
      <c r="B367" t="s">
        <v>818</v>
      </c>
      <c r="C367" s="4">
        <v>45717</v>
      </c>
      <c r="D367">
        <v>38</v>
      </c>
      <c r="E367" t="s">
        <v>1084</v>
      </c>
      <c r="F367" t="s">
        <v>157</v>
      </c>
      <c r="H367" t="s">
        <v>36</v>
      </c>
      <c r="I367">
        <v>1</v>
      </c>
      <c r="J367" t="s">
        <v>1092</v>
      </c>
      <c r="K367" t="s">
        <v>21</v>
      </c>
      <c r="L367" s="26">
        <v>2</v>
      </c>
      <c r="M367" t="s">
        <v>22</v>
      </c>
      <c r="N367">
        <v>8</v>
      </c>
      <c r="O367" t="s">
        <v>1095</v>
      </c>
      <c r="P367" t="s">
        <v>65</v>
      </c>
      <c r="Q367" s="3">
        <v>30000</v>
      </c>
      <c r="R367">
        <v>19</v>
      </c>
      <c r="S367" s="3">
        <v>570000</v>
      </c>
      <c r="T367" s="3">
        <v>570000</v>
      </c>
      <c r="U367" t="s">
        <v>1097</v>
      </c>
      <c r="V367">
        <v>88.01</v>
      </c>
      <c r="W367">
        <v>88.01</v>
      </c>
      <c r="X367" t="s">
        <v>39</v>
      </c>
      <c r="Y367" s="6">
        <v>0.27947598253275108</v>
      </c>
      <c r="Z367">
        <v>0</v>
      </c>
      <c r="AA367" t="s">
        <v>1131</v>
      </c>
      <c r="AB367" t="s">
        <v>1083</v>
      </c>
      <c r="AC367">
        <v>65</v>
      </c>
    </row>
    <row r="368" spans="1:29" x14ac:dyDescent="0.25">
      <c r="A368" t="s">
        <v>819</v>
      </c>
      <c r="B368" t="s">
        <v>820</v>
      </c>
      <c r="C368" s="4">
        <v>45689</v>
      </c>
      <c r="D368">
        <v>33</v>
      </c>
      <c r="E368" t="s">
        <v>1084</v>
      </c>
      <c r="F368" t="s">
        <v>95</v>
      </c>
      <c r="H368" t="s">
        <v>41</v>
      </c>
      <c r="I368">
        <v>1</v>
      </c>
      <c r="J368" t="s">
        <v>1092</v>
      </c>
      <c r="K368" t="s">
        <v>30</v>
      </c>
      <c r="L368" s="26">
        <v>1</v>
      </c>
      <c r="M368" t="s">
        <v>37</v>
      </c>
      <c r="N368">
        <v>50</v>
      </c>
      <c r="O368" t="s">
        <v>1090</v>
      </c>
      <c r="P368" t="s">
        <v>42</v>
      </c>
      <c r="Q368" s="3">
        <v>9000</v>
      </c>
      <c r="R368">
        <v>3</v>
      </c>
      <c r="S368" s="3">
        <v>27000</v>
      </c>
      <c r="T368" s="3">
        <v>27000</v>
      </c>
      <c r="U368" t="s">
        <v>1100</v>
      </c>
      <c r="V368">
        <v>36.29</v>
      </c>
      <c r="W368">
        <v>36.29</v>
      </c>
      <c r="X368" t="s">
        <v>39</v>
      </c>
      <c r="Y368" s="6">
        <v>0.26754385964912281</v>
      </c>
      <c r="Z368">
        <v>0</v>
      </c>
      <c r="AA368" t="s">
        <v>1131</v>
      </c>
      <c r="AB368" t="s">
        <v>1083</v>
      </c>
      <c r="AC368">
        <v>60</v>
      </c>
    </row>
    <row r="369" spans="1:29" x14ac:dyDescent="0.25">
      <c r="A369" t="s">
        <v>821</v>
      </c>
      <c r="B369" t="s">
        <v>822</v>
      </c>
      <c r="C369" s="4">
        <v>45689</v>
      </c>
      <c r="D369">
        <v>69</v>
      </c>
      <c r="E369" t="s">
        <v>1091</v>
      </c>
      <c r="F369" t="s">
        <v>213</v>
      </c>
      <c r="H369" t="s">
        <v>20</v>
      </c>
      <c r="I369">
        <v>2</v>
      </c>
      <c r="J369" t="s">
        <v>1085</v>
      </c>
      <c r="K369" t="s">
        <v>21</v>
      </c>
      <c r="L369" s="26">
        <v>3</v>
      </c>
      <c r="M369" t="s">
        <v>50</v>
      </c>
      <c r="N369">
        <v>14</v>
      </c>
      <c r="O369" t="s">
        <v>1093</v>
      </c>
      <c r="P369" t="s">
        <v>58</v>
      </c>
      <c r="Q369" s="3">
        <v>16000</v>
      </c>
      <c r="R369">
        <v>16</v>
      </c>
      <c r="S369" s="3">
        <v>256000</v>
      </c>
      <c r="T369" s="3">
        <v>496000</v>
      </c>
      <c r="U369" t="s">
        <v>1098</v>
      </c>
      <c r="V369">
        <v>309.54000000000002</v>
      </c>
      <c r="W369">
        <v>119.46</v>
      </c>
      <c r="X369" t="s">
        <v>39</v>
      </c>
      <c r="Y369" s="6">
        <v>0.30092592592592593</v>
      </c>
      <c r="Z369">
        <v>0</v>
      </c>
      <c r="AA369" t="s">
        <v>1131</v>
      </c>
      <c r="AB369" t="s">
        <v>1083</v>
      </c>
      <c r="AC369">
        <v>45</v>
      </c>
    </row>
    <row r="370" spans="1:29" x14ac:dyDescent="0.25">
      <c r="A370" t="s">
        <v>823</v>
      </c>
      <c r="B370" t="s">
        <v>824</v>
      </c>
      <c r="C370" s="4">
        <v>45658</v>
      </c>
      <c r="D370">
        <v>69</v>
      </c>
      <c r="E370" t="s">
        <v>1091</v>
      </c>
      <c r="F370" t="s">
        <v>452</v>
      </c>
      <c r="H370" t="s">
        <v>36</v>
      </c>
      <c r="I370">
        <v>3</v>
      </c>
      <c r="J370" t="s">
        <v>1085</v>
      </c>
      <c r="K370" t="s">
        <v>21</v>
      </c>
      <c r="L370" s="26">
        <v>5</v>
      </c>
      <c r="M370" t="s">
        <v>55</v>
      </c>
      <c r="N370">
        <v>13</v>
      </c>
      <c r="O370" t="s">
        <v>1093</v>
      </c>
      <c r="P370" t="s">
        <v>57</v>
      </c>
      <c r="Q370" s="3">
        <v>150000</v>
      </c>
      <c r="R370">
        <v>7</v>
      </c>
      <c r="S370" s="3">
        <v>1050000</v>
      </c>
      <c r="T370" s="3">
        <v>1372000</v>
      </c>
      <c r="U370" t="s">
        <v>1097</v>
      </c>
      <c r="V370">
        <v>302.48</v>
      </c>
      <c r="W370">
        <v>154.18</v>
      </c>
      <c r="X370" t="s">
        <v>39</v>
      </c>
      <c r="Y370" s="6">
        <v>0.27947598253275108</v>
      </c>
      <c r="Z370">
        <v>0</v>
      </c>
      <c r="AA370" t="s">
        <v>1131</v>
      </c>
      <c r="AB370" t="s">
        <v>1083</v>
      </c>
      <c r="AC370">
        <v>35</v>
      </c>
    </row>
    <row r="371" spans="1:29" x14ac:dyDescent="0.25">
      <c r="A371" t="s">
        <v>825</v>
      </c>
      <c r="B371" t="s">
        <v>826</v>
      </c>
      <c r="C371" s="4">
        <v>45717</v>
      </c>
      <c r="D371">
        <v>38</v>
      </c>
      <c r="E371" t="s">
        <v>1084</v>
      </c>
      <c r="F371" t="s">
        <v>28</v>
      </c>
      <c r="H371" t="s">
        <v>29</v>
      </c>
      <c r="I371">
        <v>2</v>
      </c>
      <c r="J371" t="s">
        <v>1085</v>
      </c>
      <c r="K371" t="s">
        <v>21</v>
      </c>
      <c r="L371" s="26">
        <v>3</v>
      </c>
      <c r="M371" t="s">
        <v>50</v>
      </c>
      <c r="N371">
        <v>4</v>
      </c>
      <c r="O371" t="s">
        <v>1096</v>
      </c>
      <c r="P371" t="s">
        <v>83</v>
      </c>
      <c r="Q371" s="3">
        <v>1000</v>
      </c>
      <c r="R371">
        <v>18</v>
      </c>
      <c r="S371" s="3">
        <v>18000</v>
      </c>
      <c r="T371" s="3">
        <v>38000</v>
      </c>
      <c r="U371" t="s">
        <v>1100</v>
      </c>
      <c r="V371">
        <v>180.24</v>
      </c>
      <c r="W371">
        <v>148.21</v>
      </c>
      <c r="X371" t="s">
        <v>24</v>
      </c>
      <c r="Y371" s="6">
        <v>0.3122923588039867</v>
      </c>
      <c r="Z371">
        <v>1</v>
      </c>
      <c r="AA371" t="s">
        <v>1130</v>
      </c>
      <c r="AB371" t="s">
        <v>96</v>
      </c>
      <c r="AC371">
        <v>55</v>
      </c>
    </row>
    <row r="372" spans="1:29" x14ac:dyDescent="0.25">
      <c r="A372" t="s">
        <v>827</v>
      </c>
      <c r="B372" t="s">
        <v>828</v>
      </c>
      <c r="C372" s="4">
        <v>45689</v>
      </c>
      <c r="D372">
        <v>30</v>
      </c>
      <c r="E372" t="s">
        <v>1084</v>
      </c>
      <c r="F372" t="s">
        <v>146</v>
      </c>
      <c r="H372" t="s">
        <v>20</v>
      </c>
      <c r="I372">
        <v>2</v>
      </c>
      <c r="J372" t="s">
        <v>1085</v>
      </c>
      <c r="K372" t="s">
        <v>21</v>
      </c>
      <c r="L372" s="26">
        <v>5</v>
      </c>
      <c r="M372" t="s">
        <v>55</v>
      </c>
      <c r="N372">
        <v>47</v>
      </c>
      <c r="O372" t="s">
        <v>1090</v>
      </c>
      <c r="P372" t="s">
        <v>51</v>
      </c>
      <c r="Q372" s="3">
        <v>9000</v>
      </c>
      <c r="R372">
        <v>4</v>
      </c>
      <c r="S372" s="3">
        <v>36000</v>
      </c>
      <c r="T372" s="3">
        <v>236000</v>
      </c>
      <c r="U372" t="s">
        <v>1098</v>
      </c>
      <c r="V372">
        <v>92.34</v>
      </c>
      <c r="W372">
        <v>46.4</v>
      </c>
      <c r="X372" t="s">
        <v>39</v>
      </c>
      <c r="Y372" s="6">
        <v>0.30092592592592593</v>
      </c>
      <c r="Z372">
        <v>0</v>
      </c>
      <c r="AA372" t="s">
        <v>1131</v>
      </c>
      <c r="AB372" t="s">
        <v>1083</v>
      </c>
      <c r="AC372">
        <v>15</v>
      </c>
    </row>
    <row r="373" spans="1:29" x14ac:dyDescent="0.25">
      <c r="A373" t="s">
        <v>829</v>
      </c>
      <c r="B373" t="s">
        <v>830</v>
      </c>
      <c r="C373" s="4">
        <v>45689</v>
      </c>
      <c r="D373">
        <v>41</v>
      </c>
      <c r="E373" t="s">
        <v>1088</v>
      </c>
      <c r="F373" t="s">
        <v>61</v>
      </c>
      <c r="H373" t="s">
        <v>20</v>
      </c>
      <c r="I373">
        <v>2</v>
      </c>
      <c r="J373" t="s">
        <v>1085</v>
      </c>
      <c r="K373" t="s">
        <v>21</v>
      </c>
      <c r="L373" s="26">
        <v>5</v>
      </c>
      <c r="M373" t="s">
        <v>55</v>
      </c>
      <c r="N373">
        <v>5</v>
      </c>
      <c r="O373" t="s">
        <v>1096</v>
      </c>
      <c r="P373" t="s">
        <v>23</v>
      </c>
      <c r="Q373" s="3">
        <v>35000</v>
      </c>
      <c r="R373">
        <v>12</v>
      </c>
      <c r="S373" s="3">
        <v>420000</v>
      </c>
      <c r="T373" s="3">
        <v>560000</v>
      </c>
      <c r="U373" t="s">
        <v>1097</v>
      </c>
      <c r="V373">
        <v>127.84</v>
      </c>
      <c r="W373">
        <v>36.020000000000003</v>
      </c>
      <c r="X373" t="s">
        <v>39</v>
      </c>
      <c r="Y373" s="6">
        <v>0.30092592592592593</v>
      </c>
      <c r="Z373">
        <v>0</v>
      </c>
      <c r="AA373" t="s">
        <v>1131</v>
      </c>
      <c r="AB373" t="s">
        <v>1083</v>
      </c>
      <c r="AC373">
        <v>30</v>
      </c>
    </row>
    <row r="374" spans="1:29" x14ac:dyDescent="0.25">
      <c r="A374" t="s">
        <v>831</v>
      </c>
      <c r="B374" t="s">
        <v>832</v>
      </c>
      <c r="C374" s="4">
        <v>45658</v>
      </c>
      <c r="D374">
        <v>50</v>
      </c>
      <c r="E374" t="s">
        <v>1088</v>
      </c>
      <c r="F374" t="s">
        <v>121</v>
      </c>
      <c r="H374" t="s">
        <v>29</v>
      </c>
      <c r="I374">
        <v>1</v>
      </c>
      <c r="J374" t="s">
        <v>1092</v>
      </c>
      <c r="K374" t="s">
        <v>30</v>
      </c>
      <c r="L374" s="26">
        <v>5</v>
      </c>
      <c r="M374" t="s">
        <v>55</v>
      </c>
      <c r="N374">
        <v>9</v>
      </c>
      <c r="O374" t="s">
        <v>1095</v>
      </c>
      <c r="P374" t="s">
        <v>31</v>
      </c>
      <c r="Q374" s="3">
        <v>5500</v>
      </c>
      <c r="R374">
        <v>11</v>
      </c>
      <c r="S374" s="3">
        <v>60500</v>
      </c>
      <c r="T374" s="3">
        <v>60500</v>
      </c>
      <c r="U374" t="s">
        <v>1100</v>
      </c>
      <c r="V374">
        <v>83.94</v>
      </c>
      <c r="W374">
        <v>83.94</v>
      </c>
      <c r="X374" t="s">
        <v>24</v>
      </c>
      <c r="Y374" s="6">
        <v>0.3122923588039867</v>
      </c>
      <c r="Z374">
        <v>1</v>
      </c>
      <c r="AA374" t="s">
        <v>1130</v>
      </c>
      <c r="AB374" t="s">
        <v>265</v>
      </c>
      <c r="AC374">
        <v>30</v>
      </c>
    </row>
    <row r="375" spans="1:29" x14ac:dyDescent="0.25">
      <c r="A375" t="s">
        <v>833</v>
      </c>
      <c r="B375" t="s">
        <v>834</v>
      </c>
      <c r="C375" s="4">
        <v>45689</v>
      </c>
      <c r="D375">
        <v>53</v>
      </c>
      <c r="E375" t="s">
        <v>1088</v>
      </c>
      <c r="F375" t="s">
        <v>28</v>
      </c>
      <c r="H375" t="s">
        <v>29</v>
      </c>
      <c r="I375">
        <v>3</v>
      </c>
      <c r="J375" t="s">
        <v>1085</v>
      </c>
      <c r="K375" t="s">
        <v>21</v>
      </c>
      <c r="L375" s="26">
        <v>1</v>
      </c>
      <c r="M375" t="s">
        <v>37</v>
      </c>
      <c r="N375">
        <v>37</v>
      </c>
      <c r="O375" t="s">
        <v>1090</v>
      </c>
      <c r="P375" t="s">
        <v>31</v>
      </c>
      <c r="Q375" s="3">
        <v>5500</v>
      </c>
      <c r="R375">
        <v>14</v>
      </c>
      <c r="S375" s="3">
        <v>77000</v>
      </c>
      <c r="T375" s="3">
        <v>442500</v>
      </c>
      <c r="U375" t="s">
        <v>1098</v>
      </c>
      <c r="V375">
        <v>284.54999999999995</v>
      </c>
      <c r="W375">
        <v>56.19</v>
      </c>
      <c r="X375" t="s">
        <v>39</v>
      </c>
      <c r="Y375" s="6">
        <v>0.3122923588039867</v>
      </c>
      <c r="Z375">
        <v>0</v>
      </c>
      <c r="AA375" t="s">
        <v>1131</v>
      </c>
      <c r="AB375" t="s">
        <v>1083</v>
      </c>
      <c r="AC375">
        <v>75</v>
      </c>
    </row>
    <row r="376" spans="1:29" x14ac:dyDescent="0.25">
      <c r="A376" t="s">
        <v>835</v>
      </c>
      <c r="B376" t="s">
        <v>433</v>
      </c>
      <c r="C376" s="4">
        <v>45689</v>
      </c>
      <c r="D376">
        <v>16</v>
      </c>
      <c r="E376" t="s">
        <v>1099</v>
      </c>
      <c r="F376" t="s">
        <v>110</v>
      </c>
      <c r="H376" t="s">
        <v>29</v>
      </c>
      <c r="I376">
        <v>1</v>
      </c>
      <c r="J376" t="s">
        <v>1092</v>
      </c>
      <c r="K376" t="s">
        <v>21</v>
      </c>
      <c r="L376" s="26">
        <v>5</v>
      </c>
      <c r="M376" t="s">
        <v>55</v>
      </c>
      <c r="N376">
        <v>3</v>
      </c>
      <c r="O376" t="s">
        <v>1096</v>
      </c>
      <c r="P376" t="s">
        <v>83</v>
      </c>
      <c r="Q376" s="3">
        <v>1000</v>
      </c>
      <c r="R376">
        <v>8</v>
      </c>
      <c r="S376" s="3">
        <v>8000</v>
      </c>
      <c r="T376" s="3">
        <v>8000</v>
      </c>
      <c r="U376" t="s">
        <v>1100</v>
      </c>
      <c r="V376">
        <v>90.76</v>
      </c>
      <c r="W376">
        <v>90.76</v>
      </c>
      <c r="X376" t="s">
        <v>24</v>
      </c>
      <c r="Y376" s="6">
        <v>0.3122923588039867</v>
      </c>
      <c r="Z376">
        <v>1</v>
      </c>
      <c r="AA376" t="s">
        <v>1130</v>
      </c>
      <c r="AB376" t="s">
        <v>25</v>
      </c>
      <c r="AC376">
        <v>40</v>
      </c>
    </row>
    <row r="377" spans="1:29" x14ac:dyDescent="0.25">
      <c r="A377" t="s">
        <v>836</v>
      </c>
      <c r="B377" t="s">
        <v>837</v>
      </c>
      <c r="C377" s="4">
        <v>45717</v>
      </c>
      <c r="D377">
        <v>17</v>
      </c>
      <c r="E377" t="s">
        <v>1099</v>
      </c>
      <c r="F377" t="s">
        <v>110</v>
      </c>
      <c r="H377" t="s">
        <v>29</v>
      </c>
      <c r="I377">
        <v>1</v>
      </c>
      <c r="J377" t="s">
        <v>1092</v>
      </c>
      <c r="K377" t="s">
        <v>21</v>
      </c>
      <c r="L377" s="26">
        <v>3</v>
      </c>
      <c r="M377" t="s">
        <v>50</v>
      </c>
      <c r="N377">
        <v>9</v>
      </c>
      <c r="O377" t="s">
        <v>1095</v>
      </c>
      <c r="P377" t="s">
        <v>40</v>
      </c>
      <c r="Q377" s="3">
        <v>500</v>
      </c>
      <c r="R377">
        <v>15</v>
      </c>
      <c r="S377" s="3">
        <v>7500</v>
      </c>
      <c r="T377" s="3">
        <v>7500</v>
      </c>
      <c r="U377" t="s">
        <v>1100</v>
      </c>
      <c r="V377">
        <v>32.78</v>
      </c>
      <c r="W377">
        <v>32.78</v>
      </c>
      <c r="X377" t="s">
        <v>24</v>
      </c>
      <c r="Y377" s="6">
        <v>0.3122923588039867</v>
      </c>
      <c r="Z377">
        <v>1</v>
      </c>
      <c r="AA377" t="s">
        <v>1130</v>
      </c>
      <c r="AB377" t="s">
        <v>76</v>
      </c>
      <c r="AC377">
        <v>45</v>
      </c>
    </row>
    <row r="378" spans="1:29" x14ac:dyDescent="0.25">
      <c r="A378" t="s">
        <v>838</v>
      </c>
      <c r="B378" t="s">
        <v>839</v>
      </c>
      <c r="C378" s="4">
        <v>45689</v>
      </c>
      <c r="D378">
        <v>74</v>
      </c>
      <c r="E378" t="s">
        <v>1091</v>
      </c>
      <c r="F378" t="s">
        <v>35</v>
      </c>
      <c r="H378" t="s">
        <v>29</v>
      </c>
      <c r="I378">
        <v>2</v>
      </c>
      <c r="J378" t="s">
        <v>1085</v>
      </c>
      <c r="K378" t="s">
        <v>21</v>
      </c>
      <c r="L378" s="26">
        <v>2</v>
      </c>
      <c r="M378" t="s">
        <v>22</v>
      </c>
      <c r="N378">
        <v>56</v>
      </c>
      <c r="O378" t="s">
        <v>1090</v>
      </c>
      <c r="P378" t="s">
        <v>102</v>
      </c>
      <c r="Q378" s="3">
        <v>900</v>
      </c>
      <c r="R378">
        <v>3</v>
      </c>
      <c r="S378" s="3">
        <v>2700</v>
      </c>
      <c r="T378" s="3">
        <v>827700</v>
      </c>
      <c r="U378" t="s">
        <v>1097</v>
      </c>
      <c r="V378">
        <v>350.89</v>
      </c>
      <c r="W378">
        <v>172.15</v>
      </c>
      <c r="X378" t="s">
        <v>39</v>
      </c>
      <c r="Y378" s="6">
        <v>0.3122923588039867</v>
      </c>
      <c r="Z378">
        <v>0</v>
      </c>
      <c r="AA378" t="s">
        <v>1131</v>
      </c>
      <c r="AB378" t="s">
        <v>1083</v>
      </c>
      <c r="AC378">
        <v>60</v>
      </c>
    </row>
    <row r="379" spans="1:29" x14ac:dyDescent="0.25">
      <c r="A379" t="s">
        <v>840</v>
      </c>
      <c r="B379" t="s">
        <v>841</v>
      </c>
      <c r="C379" s="4">
        <v>45717</v>
      </c>
      <c r="D379">
        <v>20</v>
      </c>
      <c r="E379" t="s">
        <v>1089</v>
      </c>
      <c r="F379" t="s">
        <v>101</v>
      </c>
      <c r="H379" t="s">
        <v>41</v>
      </c>
      <c r="I379">
        <v>1</v>
      </c>
      <c r="J379" t="s">
        <v>1092</v>
      </c>
      <c r="K379" t="s">
        <v>30</v>
      </c>
      <c r="L379" s="26">
        <v>5</v>
      </c>
      <c r="M379" t="s">
        <v>55</v>
      </c>
      <c r="N379">
        <v>49</v>
      </c>
      <c r="O379" t="s">
        <v>1090</v>
      </c>
      <c r="P379" t="s">
        <v>62</v>
      </c>
      <c r="Q379" s="3">
        <v>24000</v>
      </c>
      <c r="R379">
        <v>2</v>
      </c>
      <c r="S379" s="3">
        <v>48000</v>
      </c>
      <c r="T379" s="3">
        <v>48000</v>
      </c>
      <c r="U379" t="s">
        <v>1100</v>
      </c>
      <c r="V379">
        <v>176.23</v>
      </c>
      <c r="W379">
        <v>176.23</v>
      </c>
      <c r="X379" t="s">
        <v>39</v>
      </c>
      <c r="Y379" s="6">
        <v>0.26754385964912281</v>
      </c>
      <c r="Z379">
        <v>0</v>
      </c>
      <c r="AA379" t="s">
        <v>1131</v>
      </c>
      <c r="AB379" t="s">
        <v>1083</v>
      </c>
      <c r="AC379">
        <v>25</v>
      </c>
    </row>
    <row r="380" spans="1:29" x14ac:dyDescent="0.25">
      <c r="A380" t="s">
        <v>842</v>
      </c>
      <c r="B380" t="s">
        <v>843</v>
      </c>
      <c r="C380" s="4">
        <v>45717</v>
      </c>
      <c r="D380">
        <v>62</v>
      </c>
      <c r="E380" t="s">
        <v>1094</v>
      </c>
      <c r="F380" t="s">
        <v>49</v>
      </c>
      <c r="H380" t="s">
        <v>36</v>
      </c>
      <c r="I380">
        <v>2</v>
      </c>
      <c r="J380" t="s">
        <v>1085</v>
      </c>
      <c r="K380" t="s">
        <v>21</v>
      </c>
      <c r="L380" s="26">
        <v>4</v>
      </c>
      <c r="M380" t="s">
        <v>114</v>
      </c>
      <c r="N380">
        <v>25</v>
      </c>
      <c r="O380" t="s">
        <v>1086</v>
      </c>
      <c r="P380" t="s">
        <v>38</v>
      </c>
      <c r="Q380" s="3">
        <v>20000</v>
      </c>
      <c r="R380">
        <v>7</v>
      </c>
      <c r="S380" s="3">
        <v>140000</v>
      </c>
      <c r="T380" s="3">
        <v>300000</v>
      </c>
      <c r="U380" t="s">
        <v>1098</v>
      </c>
      <c r="V380">
        <v>308.63</v>
      </c>
      <c r="W380">
        <v>112.37</v>
      </c>
      <c r="X380" t="s">
        <v>39</v>
      </c>
      <c r="Y380" s="6">
        <v>0.27947598253275108</v>
      </c>
      <c r="Z380">
        <v>0</v>
      </c>
      <c r="AA380" t="s">
        <v>1131</v>
      </c>
      <c r="AB380" t="s">
        <v>1083</v>
      </c>
      <c r="AC380">
        <v>30</v>
      </c>
    </row>
    <row r="381" spans="1:29" x14ac:dyDescent="0.25">
      <c r="A381" t="s">
        <v>844</v>
      </c>
      <c r="B381" t="s">
        <v>845</v>
      </c>
      <c r="C381" s="4">
        <v>45689</v>
      </c>
      <c r="D381">
        <v>30</v>
      </c>
      <c r="E381" t="s">
        <v>1084</v>
      </c>
      <c r="F381" t="s">
        <v>213</v>
      </c>
      <c r="H381" t="s">
        <v>29</v>
      </c>
      <c r="I381">
        <v>2</v>
      </c>
      <c r="J381" t="s">
        <v>1085</v>
      </c>
      <c r="K381" t="s">
        <v>21</v>
      </c>
      <c r="L381" s="26">
        <v>3</v>
      </c>
      <c r="M381" t="s">
        <v>50</v>
      </c>
      <c r="N381">
        <v>49</v>
      </c>
      <c r="O381" t="s">
        <v>1090</v>
      </c>
      <c r="P381" t="s">
        <v>102</v>
      </c>
      <c r="Q381" s="3">
        <v>900</v>
      </c>
      <c r="R381">
        <v>12</v>
      </c>
      <c r="S381" s="3">
        <v>10800</v>
      </c>
      <c r="T381" s="3">
        <v>605800</v>
      </c>
      <c r="U381" t="s">
        <v>1097</v>
      </c>
      <c r="V381">
        <v>110.64</v>
      </c>
      <c r="W381">
        <v>13.14</v>
      </c>
      <c r="X381" t="s">
        <v>39</v>
      </c>
      <c r="Y381" s="6">
        <v>0.3122923588039867</v>
      </c>
      <c r="Z381">
        <v>0</v>
      </c>
      <c r="AA381" t="s">
        <v>1131</v>
      </c>
      <c r="AB381" t="s">
        <v>1083</v>
      </c>
      <c r="AC381">
        <v>30</v>
      </c>
    </row>
    <row r="382" spans="1:29" x14ac:dyDescent="0.25">
      <c r="A382" t="s">
        <v>846</v>
      </c>
      <c r="B382" t="s">
        <v>847</v>
      </c>
      <c r="C382" s="4">
        <v>45717</v>
      </c>
      <c r="D382">
        <v>76</v>
      </c>
      <c r="E382" t="s">
        <v>1091</v>
      </c>
      <c r="F382" t="s">
        <v>86</v>
      </c>
      <c r="H382" t="s">
        <v>41</v>
      </c>
      <c r="I382">
        <v>1</v>
      </c>
      <c r="J382" t="s">
        <v>1092</v>
      </c>
      <c r="K382" t="s">
        <v>30</v>
      </c>
      <c r="L382" s="26">
        <v>1</v>
      </c>
      <c r="M382" t="s">
        <v>37</v>
      </c>
      <c r="N382">
        <v>29</v>
      </c>
      <c r="O382" t="s">
        <v>1086</v>
      </c>
      <c r="P382" t="s">
        <v>71</v>
      </c>
      <c r="Q382" s="3">
        <v>14500</v>
      </c>
      <c r="R382">
        <v>10</v>
      </c>
      <c r="S382" s="3">
        <v>145000</v>
      </c>
      <c r="T382" s="3">
        <v>145000</v>
      </c>
      <c r="U382" t="s">
        <v>1098</v>
      </c>
      <c r="V382">
        <v>179.64</v>
      </c>
      <c r="W382">
        <v>179.64</v>
      </c>
      <c r="X382" t="s">
        <v>24</v>
      </c>
      <c r="Y382" s="6">
        <v>0.26754385964912281</v>
      </c>
      <c r="Z382">
        <v>1</v>
      </c>
      <c r="AA382" t="s">
        <v>1130</v>
      </c>
      <c r="AB382" t="s">
        <v>167</v>
      </c>
      <c r="AC382">
        <v>70</v>
      </c>
    </row>
    <row r="383" spans="1:29" x14ac:dyDescent="0.25">
      <c r="A383" t="s">
        <v>848</v>
      </c>
      <c r="B383" t="s">
        <v>849</v>
      </c>
      <c r="C383" s="4">
        <v>45689</v>
      </c>
      <c r="D383">
        <v>29</v>
      </c>
      <c r="E383" t="s">
        <v>1089</v>
      </c>
      <c r="F383" t="s">
        <v>28</v>
      </c>
      <c r="H383" t="s">
        <v>41</v>
      </c>
      <c r="I383">
        <v>3</v>
      </c>
      <c r="J383" t="s">
        <v>1085</v>
      </c>
      <c r="K383" t="s">
        <v>30</v>
      </c>
      <c r="L383" s="26">
        <v>4</v>
      </c>
      <c r="M383" t="s">
        <v>114</v>
      </c>
      <c r="N383">
        <v>8</v>
      </c>
      <c r="O383" t="s">
        <v>1095</v>
      </c>
      <c r="P383" t="s">
        <v>62</v>
      </c>
      <c r="Q383" s="3">
        <v>24000</v>
      </c>
      <c r="R383">
        <v>16</v>
      </c>
      <c r="S383" s="3">
        <v>384000</v>
      </c>
      <c r="T383" s="3">
        <v>417000</v>
      </c>
      <c r="U383" t="s">
        <v>1098</v>
      </c>
      <c r="V383">
        <v>308.91999999999996</v>
      </c>
      <c r="W383">
        <v>186.38</v>
      </c>
      <c r="X383" t="s">
        <v>24</v>
      </c>
      <c r="Y383" s="6">
        <v>0.26754385964912281</v>
      </c>
      <c r="Z383">
        <v>1</v>
      </c>
      <c r="AA383" t="s">
        <v>1130</v>
      </c>
      <c r="AB383" t="s">
        <v>265</v>
      </c>
      <c r="AC383">
        <v>50</v>
      </c>
    </row>
    <row r="384" spans="1:29" x14ac:dyDescent="0.25">
      <c r="A384" t="s">
        <v>850</v>
      </c>
      <c r="B384" t="s">
        <v>851</v>
      </c>
      <c r="C384" s="4">
        <v>45717</v>
      </c>
      <c r="D384">
        <v>58</v>
      </c>
      <c r="E384" t="s">
        <v>1094</v>
      </c>
      <c r="F384" t="s">
        <v>110</v>
      </c>
      <c r="H384" t="s">
        <v>29</v>
      </c>
      <c r="I384">
        <v>3</v>
      </c>
      <c r="J384" t="s">
        <v>1085</v>
      </c>
      <c r="K384" t="s">
        <v>30</v>
      </c>
      <c r="L384" s="26">
        <v>4</v>
      </c>
      <c r="M384" t="s">
        <v>114</v>
      </c>
      <c r="N384">
        <v>42</v>
      </c>
      <c r="O384" t="s">
        <v>1090</v>
      </c>
      <c r="P384" t="s">
        <v>164</v>
      </c>
      <c r="Q384" s="3">
        <v>600</v>
      </c>
      <c r="R384">
        <v>10</v>
      </c>
      <c r="S384" s="3">
        <v>6000</v>
      </c>
      <c r="T384" s="3">
        <v>1542000</v>
      </c>
      <c r="U384" t="s">
        <v>1087</v>
      </c>
      <c r="V384">
        <v>412.36</v>
      </c>
      <c r="W384">
        <v>179.71</v>
      </c>
      <c r="X384" t="s">
        <v>39</v>
      </c>
      <c r="Y384" s="6">
        <v>0.3122923588039867</v>
      </c>
      <c r="Z384">
        <v>0</v>
      </c>
      <c r="AA384" t="s">
        <v>1131</v>
      </c>
      <c r="AB384" t="s">
        <v>1083</v>
      </c>
      <c r="AC384">
        <v>35</v>
      </c>
    </row>
    <row r="385" spans="1:29" x14ac:dyDescent="0.25">
      <c r="A385" t="s">
        <v>852</v>
      </c>
      <c r="B385" t="s">
        <v>853</v>
      </c>
      <c r="C385" s="4">
        <v>45689</v>
      </c>
      <c r="D385">
        <v>34</v>
      </c>
      <c r="E385" t="s">
        <v>1084</v>
      </c>
      <c r="F385" t="s">
        <v>152</v>
      </c>
      <c r="H385" t="s">
        <v>36</v>
      </c>
      <c r="I385">
        <v>3</v>
      </c>
      <c r="J385" t="s">
        <v>1085</v>
      </c>
      <c r="K385" t="s">
        <v>30</v>
      </c>
      <c r="L385" s="26">
        <v>5</v>
      </c>
      <c r="M385" t="s">
        <v>55</v>
      </c>
      <c r="N385">
        <v>30</v>
      </c>
      <c r="O385" t="s">
        <v>1086</v>
      </c>
      <c r="P385" t="s">
        <v>65</v>
      </c>
      <c r="Q385" s="3">
        <v>30000</v>
      </c>
      <c r="R385">
        <v>4</v>
      </c>
      <c r="S385" s="3">
        <v>120000</v>
      </c>
      <c r="T385" s="3">
        <v>298200</v>
      </c>
      <c r="U385" t="s">
        <v>1098</v>
      </c>
      <c r="V385">
        <v>319.89</v>
      </c>
      <c r="W385">
        <v>32.67</v>
      </c>
      <c r="X385" t="s">
        <v>39</v>
      </c>
      <c r="Y385" s="6">
        <v>0.27947598253275108</v>
      </c>
      <c r="Z385">
        <v>0</v>
      </c>
      <c r="AA385" t="s">
        <v>1131</v>
      </c>
      <c r="AB385" t="s">
        <v>1083</v>
      </c>
      <c r="AC385">
        <v>30</v>
      </c>
    </row>
    <row r="386" spans="1:29" x14ac:dyDescent="0.25">
      <c r="A386" t="s">
        <v>854</v>
      </c>
      <c r="B386" t="s">
        <v>855</v>
      </c>
      <c r="C386" s="4">
        <v>45689</v>
      </c>
      <c r="D386">
        <v>42</v>
      </c>
      <c r="E386" t="s">
        <v>1088</v>
      </c>
      <c r="F386" t="s">
        <v>128</v>
      </c>
      <c r="H386" t="s">
        <v>36</v>
      </c>
      <c r="I386">
        <v>1</v>
      </c>
      <c r="J386" t="s">
        <v>1092</v>
      </c>
      <c r="K386" t="s">
        <v>30</v>
      </c>
      <c r="L386" s="26">
        <v>3</v>
      </c>
      <c r="M386" t="s">
        <v>50</v>
      </c>
      <c r="N386">
        <v>23</v>
      </c>
      <c r="O386" t="s">
        <v>1093</v>
      </c>
      <c r="P386" t="s">
        <v>38</v>
      </c>
      <c r="Q386" s="3">
        <v>20000</v>
      </c>
      <c r="R386">
        <v>13</v>
      </c>
      <c r="S386" s="3">
        <v>260000</v>
      </c>
      <c r="T386" s="3">
        <v>260000</v>
      </c>
      <c r="U386" t="s">
        <v>1098</v>
      </c>
      <c r="V386">
        <v>184.13</v>
      </c>
      <c r="W386">
        <v>184.13</v>
      </c>
      <c r="X386" t="s">
        <v>39</v>
      </c>
      <c r="Y386" s="6">
        <v>0.27947598253275108</v>
      </c>
      <c r="Z386">
        <v>0</v>
      </c>
      <c r="AA386" t="s">
        <v>1131</v>
      </c>
      <c r="AB386" t="s">
        <v>1083</v>
      </c>
      <c r="AC386">
        <v>45</v>
      </c>
    </row>
    <row r="387" spans="1:29" x14ac:dyDescent="0.25">
      <c r="A387" t="s">
        <v>856</v>
      </c>
      <c r="B387" t="s">
        <v>857</v>
      </c>
      <c r="C387" s="4">
        <v>45658</v>
      </c>
      <c r="D387">
        <v>34</v>
      </c>
      <c r="E387" t="s">
        <v>1084</v>
      </c>
      <c r="F387" t="s">
        <v>35</v>
      </c>
      <c r="H387" t="s">
        <v>36</v>
      </c>
      <c r="I387">
        <v>2</v>
      </c>
      <c r="J387" t="s">
        <v>1085</v>
      </c>
      <c r="K387" t="s">
        <v>30</v>
      </c>
      <c r="L387" s="26">
        <v>5</v>
      </c>
      <c r="M387" t="s">
        <v>55</v>
      </c>
      <c r="N387">
        <v>10</v>
      </c>
      <c r="O387" t="s">
        <v>1095</v>
      </c>
      <c r="P387" t="s">
        <v>62</v>
      </c>
      <c r="Q387" s="3">
        <v>24000</v>
      </c>
      <c r="R387">
        <v>19</v>
      </c>
      <c r="S387" s="3">
        <v>456000</v>
      </c>
      <c r="T387" s="3">
        <v>523500</v>
      </c>
      <c r="U387" t="s">
        <v>1097</v>
      </c>
      <c r="V387">
        <v>353.96000000000004</v>
      </c>
      <c r="W387">
        <v>193.94</v>
      </c>
      <c r="X387" t="s">
        <v>39</v>
      </c>
      <c r="Y387" s="6">
        <v>0.27947598253275108</v>
      </c>
      <c r="Z387">
        <v>0</v>
      </c>
      <c r="AA387" t="s">
        <v>1131</v>
      </c>
      <c r="AB387" t="s">
        <v>1083</v>
      </c>
      <c r="AC387">
        <v>40</v>
      </c>
    </row>
    <row r="388" spans="1:29" x14ac:dyDescent="0.25">
      <c r="A388" t="s">
        <v>858</v>
      </c>
      <c r="B388" t="s">
        <v>859</v>
      </c>
      <c r="C388" s="4">
        <v>45658</v>
      </c>
      <c r="D388">
        <v>30</v>
      </c>
      <c r="E388" t="s">
        <v>1084</v>
      </c>
      <c r="F388" t="s">
        <v>213</v>
      </c>
      <c r="H388" t="s">
        <v>29</v>
      </c>
      <c r="I388">
        <v>1</v>
      </c>
      <c r="J388" t="s">
        <v>1092</v>
      </c>
      <c r="K388" t="s">
        <v>21</v>
      </c>
      <c r="L388" s="26">
        <v>3</v>
      </c>
      <c r="M388" t="s">
        <v>50</v>
      </c>
      <c r="N388">
        <v>9</v>
      </c>
      <c r="O388" t="s">
        <v>1095</v>
      </c>
      <c r="P388" t="s">
        <v>56</v>
      </c>
      <c r="Q388" s="3">
        <v>3500</v>
      </c>
      <c r="R388">
        <v>2</v>
      </c>
      <c r="S388" s="3">
        <v>7000</v>
      </c>
      <c r="T388" s="3">
        <v>7000</v>
      </c>
      <c r="U388" t="s">
        <v>1100</v>
      </c>
      <c r="V388">
        <v>18.95</v>
      </c>
      <c r="W388">
        <v>18.95</v>
      </c>
      <c r="X388" t="s">
        <v>24</v>
      </c>
      <c r="Y388" s="6">
        <v>0.3122923588039867</v>
      </c>
      <c r="Z388">
        <v>1</v>
      </c>
      <c r="AA388" t="s">
        <v>1130</v>
      </c>
      <c r="AB388" t="s">
        <v>25</v>
      </c>
      <c r="AC388">
        <v>45</v>
      </c>
    </row>
    <row r="389" spans="1:29" x14ac:dyDescent="0.25">
      <c r="A389" t="s">
        <v>860</v>
      </c>
      <c r="B389" t="s">
        <v>861</v>
      </c>
      <c r="C389" s="4">
        <v>45658</v>
      </c>
      <c r="D389">
        <v>44</v>
      </c>
      <c r="E389" t="s">
        <v>1088</v>
      </c>
      <c r="F389" t="s">
        <v>192</v>
      </c>
      <c r="H389" t="s">
        <v>41</v>
      </c>
      <c r="I389">
        <v>3</v>
      </c>
      <c r="J389" t="s">
        <v>1085</v>
      </c>
      <c r="K389" t="s">
        <v>21</v>
      </c>
      <c r="L389" s="26">
        <v>5</v>
      </c>
      <c r="M389" t="s">
        <v>55</v>
      </c>
      <c r="N389">
        <v>2</v>
      </c>
      <c r="O389" t="s">
        <v>1096</v>
      </c>
      <c r="P389" t="s">
        <v>38</v>
      </c>
      <c r="Q389" s="3">
        <v>20000</v>
      </c>
      <c r="R389">
        <v>20</v>
      </c>
      <c r="S389" s="3">
        <v>400000</v>
      </c>
      <c r="T389" s="3">
        <v>998000</v>
      </c>
      <c r="U389" t="s">
        <v>1097</v>
      </c>
      <c r="V389">
        <v>310.11</v>
      </c>
      <c r="W389">
        <v>98.35</v>
      </c>
      <c r="X389" t="s">
        <v>39</v>
      </c>
      <c r="Y389" s="6">
        <v>0.26754385964912281</v>
      </c>
      <c r="Z389">
        <v>0</v>
      </c>
      <c r="AA389" t="s">
        <v>1131</v>
      </c>
      <c r="AB389" t="s">
        <v>1083</v>
      </c>
      <c r="AC389">
        <v>55</v>
      </c>
    </row>
    <row r="390" spans="1:29" x14ac:dyDescent="0.25">
      <c r="A390" t="s">
        <v>862</v>
      </c>
      <c r="B390" t="s">
        <v>863</v>
      </c>
      <c r="C390" s="4">
        <v>45717</v>
      </c>
      <c r="D390">
        <v>65</v>
      </c>
      <c r="E390" t="s">
        <v>1091</v>
      </c>
      <c r="F390" t="s">
        <v>45</v>
      </c>
      <c r="H390" t="s">
        <v>41</v>
      </c>
      <c r="I390">
        <v>2</v>
      </c>
      <c r="J390" t="s">
        <v>1085</v>
      </c>
      <c r="K390" t="s">
        <v>21</v>
      </c>
      <c r="L390" s="26">
        <v>3</v>
      </c>
      <c r="M390" t="s">
        <v>50</v>
      </c>
      <c r="N390">
        <v>19</v>
      </c>
      <c r="O390" t="s">
        <v>1093</v>
      </c>
      <c r="P390" t="s">
        <v>71</v>
      </c>
      <c r="Q390" s="3">
        <v>14500</v>
      </c>
      <c r="R390">
        <v>14</v>
      </c>
      <c r="S390" s="3">
        <v>203000</v>
      </c>
      <c r="T390" s="3">
        <v>280000</v>
      </c>
      <c r="U390" t="s">
        <v>1098</v>
      </c>
      <c r="V390">
        <v>206.51</v>
      </c>
      <c r="W390">
        <v>148.43</v>
      </c>
      <c r="X390" t="s">
        <v>39</v>
      </c>
      <c r="Y390" s="6">
        <v>0.26754385964912281</v>
      </c>
      <c r="Z390">
        <v>0</v>
      </c>
      <c r="AA390" t="s">
        <v>1131</v>
      </c>
      <c r="AB390" t="s">
        <v>1083</v>
      </c>
      <c r="AC390">
        <v>45</v>
      </c>
    </row>
    <row r="391" spans="1:29" x14ac:dyDescent="0.25">
      <c r="A391" t="s">
        <v>864</v>
      </c>
      <c r="B391" t="s">
        <v>865</v>
      </c>
      <c r="C391" s="4">
        <v>45717</v>
      </c>
      <c r="D391">
        <v>33</v>
      </c>
      <c r="E391" t="s">
        <v>1084</v>
      </c>
      <c r="F391" t="s">
        <v>299</v>
      </c>
      <c r="H391" t="s">
        <v>36</v>
      </c>
      <c r="I391">
        <v>3</v>
      </c>
      <c r="J391" t="s">
        <v>1085</v>
      </c>
      <c r="K391" t="s">
        <v>21</v>
      </c>
      <c r="L391" s="26">
        <v>4</v>
      </c>
      <c r="M391" t="s">
        <v>114</v>
      </c>
      <c r="N391">
        <v>14</v>
      </c>
      <c r="O391" t="s">
        <v>1093</v>
      </c>
      <c r="P391" t="s">
        <v>38</v>
      </c>
      <c r="Q391" s="3">
        <v>20000</v>
      </c>
      <c r="R391">
        <v>9</v>
      </c>
      <c r="S391" s="3">
        <v>180000</v>
      </c>
      <c r="T391" s="3">
        <v>456000</v>
      </c>
      <c r="U391" t="s">
        <v>1098</v>
      </c>
      <c r="V391">
        <v>77.460000000000008</v>
      </c>
      <c r="W391">
        <v>1.82</v>
      </c>
      <c r="X391" t="s">
        <v>39</v>
      </c>
      <c r="Y391" s="6">
        <v>0.27947598253275108</v>
      </c>
      <c r="Z391">
        <v>0</v>
      </c>
      <c r="AA391" t="s">
        <v>1131</v>
      </c>
      <c r="AB391" t="s">
        <v>1083</v>
      </c>
      <c r="AC391">
        <v>30</v>
      </c>
    </row>
    <row r="392" spans="1:29" x14ac:dyDescent="0.25">
      <c r="A392" t="s">
        <v>866</v>
      </c>
      <c r="B392" t="s">
        <v>867</v>
      </c>
      <c r="C392" s="4">
        <v>45717</v>
      </c>
      <c r="D392">
        <v>78</v>
      </c>
      <c r="E392" t="s">
        <v>1091</v>
      </c>
      <c r="F392" t="s">
        <v>128</v>
      </c>
      <c r="H392" t="s">
        <v>20</v>
      </c>
      <c r="I392">
        <v>2</v>
      </c>
      <c r="J392" t="s">
        <v>1085</v>
      </c>
      <c r="K392" t="s">
        <v>30</v>
      </c>
      <c r="L392" s="26">
        <v>4</v>
      </c>
      <c r="M392" t="s">
        <v>114</v>
      </c>
      <c r="N392">
        <v>54</v>
      </c>
      <c r="O392" t="s">
        <v>1090</v>
      </c>
      <c r="P392" t="s">
        <v>58</v>
      </c>
      <c r="Q392" s="3">
        <v>16000</v>
      </c>
      <c r="R392">
        <v>10</v>
      </c>
      <c r="S392" s="3">
        <v>160000</v>
      </c>
      <c r="T392" s="3">
        <v>305000</v>
      </c>
      <c r="U392" t="s">
        <v>1098</v>
      </c>
      <c r="V392">
        <v>56.5</v>
      </c>
      <c r="W392">
        <v>31.23</v>
      </c>
      <c r="X392" t="s">
        <v>39</v>
      </c>
      <c r="Y392" s="6">
        <v>0.30092592592592593</v>
      </c>
      <c r="Z392">
        <v>0</v>
      </c>
      <c r="AA392" t="s">
        <v>1131</v>
      </c>
      <c r="AB392" t="s">
        <v>1083</v>
      </c>
      <c r="AC392">
        <v>20</v>
      </c>
    </row>
    <row r="393" spans="1:29" x14ac:dyDescent="0.25">
      <c r="A393" t="s">
        <v>868</v>
      </c>
      <c r="B393" t="s">
        <v>869</v>
      </c>
      <c r="C393" s="4">
        <v>45658</v>
      </c>
      <c r="D393">
        <v>38</v>
      </c>
      <c r="E393" t="s">
        <v>1084</v>
      </c>
      <c r="F393" t="s">
        <v>90</v>
      </c>
      <c r="H393" t="s">
        <v>36</v>
      </c>
      <c r="I393">
        <v>1</v>
      </c>
      <c r="J393" t="s">
        <v>1092</v>
      </c>
      <c r="K393" t="s">
        <v>21</v>
      </c>
      <c r="L393" s="26">
        <v>3</v>
      </c>
      <c r="M393" t="s">
        <v>50</v>
      </c>
      <c r="N393">
        <v>2</v>
      </c>
      <c r="O393" t="s">
        <v>1096</v>
      </c>
      <c r="P393" t="s">
        <v>57</v>
      </c>
      <c r="Q393" s="3">
        <v>150000</v>
      </c>
      <c r="R393">
        <v>9</v>
      </c>
      <c r="S393" s="3">
        <v>1350000</v>
      </c>
      <c r="T393" s="3">
        <v>1350000</v>
      </c>
      <c r="U393" t="s">
        <v>1097</v>
      </c>
      <c r="V393">
        <v>113.33</v>
      </c>
      <c r="W393">
        <v>113.33</v>
      </c>
      <c r="X393" t="s">
        <v>39</v>
      </c>
      <c r="Y393" s="6">
        <v>0.27947598253275108</v>
      </c>
      <c r="Z393">
        <v>0</v>
      </c>
      <c r="AA393" t="s">
        <v>1131</v>
      </c>
      <c r="AB393" t="s">
        <v>1083</v>
      </c>
      <c r="AC393">
        <v>55</v>
      </c>
    </row>
    <row r="394" spans="1:29" x14ac:dyDescent="0.25">
      <c r="A394" t="s">
        <v>870</v>
      </c>
      <c r="B394" t="s">
        <v>871</v>
      </c>
      <c r="C394" s="4">
        <v>45717</v>
      </c>
      <c r="D394">
        <v>31</v>
      </c>
      <c r="E394" t="s">
        <v>1084</v>
      </c>
      <c r="F394" t="s">
        <v>45</v>
      </c>
      <c r="H394" t="s">
        <v>36</v>
      </c>
      <c r="I394">
        <v>1</v>
      </c>
      <c r="J394" t="s">
        <v>1092</v>
      </c>
      <c r="K394" t="s">
        <v>21</v>
      </c>
      <c r="L394" s="26">
        <v>2</v>
      </c>
      <c r="M394" t="s">
        <v>22</v>
      </c>
      <c r="N394">
        <v>55</v>
      </c>
      <c r="O394" t="s">
        <v>1090</v>
      </c>
      <c r="P394" t="s">
        <v>57</v>
      </c>
      <c r="Q394" s="3">
        <v>150000</v>
      </c>
      <c r="R394">
        <v>5</v>
      </c>
      <c r="S394" s="3">
        <v>750000</v>
      </c>
      <c r="T394" s="3">
        <v>750000</v>
      </c>
      <c r="U394" t="s">
        <v>1097</v>
      </c>
      <c r="V394">
        <v>175.72</v>
      </c>
      <c r="W394">
        <v>175.72</v>
      </c>
      <c r="X394" t="s">
        <v>39</v>
      </c>
      <c r="Y394" s="6">
        <v>0.27947598253275108</v>
      </c>
      <c r="Z394">
        <v>0</v>
      </c>
      <c r="AA394" t="s">
        <v>1131</v>
      </c>
      <c r="AB394" t="s">
        <v>1083</v>
      </c>
      <c r="AC394">
        <v>60</v>
      </c>
    </row>
    <row r="395" spans="1:29" x14ac:dyDescent="0.25">
      <c r="A395" t="s">
        <v>872</v>
      </c>
      <c r="B395" t="s">
        <v>873</v>
      </c>
      <c r="C395" s="4">
        <v>45689</v>
      </c>
      <c r="D395">
        <v>36</v>
      </c>
      <c r="E395" t="s">
        <v>1084</v>
      </c>
      <c r="F395" t="s">
        <v>49</v>
      </c>
      <c r="H395" t="s">
        <v>41</v>
      </c>
      <c r="I395">
        <v>3</v>
      </c>
      <c r="J395" t="s">
        <v>1085</v>
      </c>
      <c r="K395" t="s">
        <v>30</v>
      </c>
      <c r="L395" s="26">
        <v>3</v>
      </c>
      <c r="M395" t="s">
        <v>50</v>
      </c>
      <c r="N395">
        <v>24</v>
      </c>
      <c r="O395" t="s">
        <v>1093</v>
      </c>
      <c r="P395" t="s">
        <v>38</v>
      </c>
      <c r="Q395" s="3">
        <v>20000</v>
      </c>
      <c r="R395">
        <v>20</v>
      </c>
      <c r="S395" s="3">
        <v>400000</v>
      </c>
      <c r="T395" s="3">
        <v>736000</v>
      </c>
      <c r="U395" t="s">
        <v>1097</v>
      </c>
      <c r="V395">
        <v>316.68999999999994</v>
      </c>
      <c r="W395">
        <v>153.06</v>
      </c>
      <c r="X395" t="s">
        <v>24</v>
      </c>
      <c r="Y395" s="6">
        <v>0.26754385964912281</v>
      </c>
      <c r="Z395">
        <v>1</v>
      </c>
      <c r="AA395" t="s">
        <v>1130</v>
      </c>
      <c r="AB395" t="s">
        <v>96</v>
      </c>
      <c r="AC395">
        <v>50</v>
      </c>
    </row>
    <row r="396" spans="1:29" x14ac:dyDescent="0.25">
      <c r="A396" t="s">
        <v>874</v>
      </c>
      <c r="B396" t="s">
        <v>875</v>
      </c>
      <c r="C396" s="4">
        <v>45717</v>
      </c>
      <c r="D396">
        <v>61</v>
      </c>
      <c r="E396" t="s">
        <v>1094</v>
      </c>
      <c r="F396" t="s">
        <v>54</v>
      </c>
      <c r="H396" t="s">
        <v>36</v>
      </c>
      <c r="I396">
        <v>2</v>
      </c>
      <c r="J396" t="s">
        <v>1085</v>
      </c>
      <c r="K396" t="s">
        <v>21</v>
      </c>
      <c r="L396" s="26">
        <v>3</v>
      </c>
      <c r="M396" t="s">
        <v>50</v>
      </c>
      <c r="N396">
        <v>9</v>
      </c>
      <c r="O396" t="s">
        <v>1095</v>
      </c>
      <c r="P396" t="s">
        <v>38</v>
      </c>
      <c r="Q396" s="3">
        <v>20000</v>
      </c>
      <c r="R396">
        <v>17</v>
      </c>
      <c r="S396" s="3">
        <v>340000</v>
      </c>
      <c r="T396" s="3">
        <v>700000</v>
      </c>
      <c r="U396" t="s">
        <v>1097</v>
      </c>
      <c r="V396">
        <v>210.37</v>
      </c>
      <c r="W396">
        <v>43.97</v>
      </c>
      <c r="X396" t="s">
        <v>39</v>
      </c>
      <c r="Y396" s="6">
        <v>0.27947598253275108</v>
      </c>
      <c r="Z396">
        <v>0</v>
      </c>
      <c r="AA396" t="s">
        <v>1131</v>
      </c>
      <c r="AB396" t="s">
        <v>1083</v>
      </c>
      <c r="AC396">
        <v>55</v>
      </c>
    </row>
    <row r="397" spans="1:29" x14ac:dyDescent="0.25">
      <c r="A397" t="s">
        <v>876</v>
      </c>
      <c r="B397" t="s">
        <v>877</v>
      </c>
      <c r="C397" s="4">
        <v>45658</v>
      </c>
      <c r="D397">
        <v>30</v>
      </c>
      <c r="E397" t="s">
        <v>1084</v>
      </c>
      <c r="F397" t="s">
        <v>110</v>
      </c>
      <c r="H397" t="s">
        <v>29</v>
      </c>
      <c r="I397">
        <v>1</v>
      </c>
      <c r="J397" t="s">
        <v>1092</v>
      </c>
      <c r="K397" t="s">
        <v>30</v>
      </c>
      <c r="L397" s="26">
        <v>1</v>
      </c>
      <c r="M397" t="s">
        <v>37</v>
      </c>
      <c r="N397">
        <v>59</v>
      </c>
      <c r="O397" t="s">
        <v>1090</v>
      </c>
      <c r="P397" t="s">
        <v>56</v>
      </c>
      <c r="Q397" s="3">
        <v>3500</v>
      </c>
      <c r="R397">
        <v>12</v>
      </c>
      <c r="S397" s="3">
        <v>42000</v>
      </c>
      <c r="T397" s="3">
        <v>42000</v>
      </c>
      <c r="U397" t="s">
        <v>1100</v>
      </c>
      <c r="V397">
        <v>62.66</v>
      </c>
      <c r="W397">
        <v>62.66</v>
      </c>
      <c r="X397" t="s">
        <v>39</v>
      </c>
      <c r="Y397" s="6">
        <v>0.3122923588039867</v>
      </c>
      <c r="Z397">
        <v>0</v>
      </c>
      <c r="AA397" t="s">
        <v>1131</v>
      </c>
      <c r="AB397" t="s">
        <v>1083</v>
      </c>
      <c r="AC397">
        <v>60</v>
      </c>
    </row>
    <row r="398" spans="1:29" x14ac:dyDescent="0.25">
      <c r="A398" t="s">
        <v>878</v>
      </c>
      <c r="B398" t="s">
        <v>879</v>
      </c>
      <c r="C398" s="4">
        <v>45717</v>
      </c>
      <c r="D398">
        <v>72</v>
      </c>
      <c r="E398" t="s">
        <v>1091</v>
      </c>
      <c r="F398" t="s">
        <v>75</v>
      </c>
      <c r="H398" t="s">
        <v>20</v>
      </c>
      <c r="I398">
        <v>1</v>
      </c>
      <c r="J398" t="s">
        <v>1092</v>
      </c>
      <c r="K398" t="s">
        <v>30</v>
      </c>
      <c r="L398" s="26">
        <v>1</v>
      </c>
      <c r="M398" t="s">
        <v>37</v>
      </c>
      <c r="N398">
        <v>12</v>
      </c>
      <c r="O398" t="s">
        <v>1095</v>
      </c>
      <c r="P398" t="s">
        <v>46</v>
      </c>
      <c r="Q398" s="3">
        <v>4500</v>
      </c>
      <c r="R398">
        <v>5</v>
      </c>
      <c r="S398" s="3">
        <v>22500</v>
      </c>
      <c r="T398" s="3">
        <v>22500</v>
      </c>
      <c r="U398" t="s">
        <v>1100</v>
      </c>
      <c r="V398">
        <v>171.43</v>
      </c>
      <c r="W398">
        <v>171.43</v>
      </c>
      <c r="X398" t="s">
        <v>39</v>
      </c>
      <c r="Y398" s="6">
        <v>0.30092592592592593</v>
      </c>
      <c r="Z398">
        <v>0</v>
      </c>
      <c r="AA398" t="s">
        <v>1131</v>
      </c>
      <c r="AB398" t="s">
        <v>1083</v>
      </c>
      <c r="AC398">
        <v>85</v>
      </c>
    </row>
    <row r="399" spans="1:29" x14ac:dyDescent="0.25">
      <c r="A399" t="s">
        <v>880</v>
      </c>
      <c r="B399" t="s">
        <v>881</v>
      </c>
      <c r="C399" s="4">
        <v>45658</v>
      </c>
      <c r="D399">
        <v>55</v>
      </c>
      <c r="E399" t="s">
        <v>1094</v>
      </c>
      <c r="F399" t="s">
        <v>140</v>
      </c>
      <c r="H399" t="s">
        <v>41</v>
      </c>
      <c r="I399">
        <v>1</v>
      </c>
      <c r="J399" t="s">
        <v>1092</v>
      </c>
      <c r="K399" t="s">
        <v>21</v>
      </c>
      <c r="L399" s="26">
        <v>4</v>
      </c>
      <c r="M399" t="s">
        <v>114</v>
      </c>
      <c r="N399">
        <v>9</v>
      </c>
      <c r="O399" t="s">
        <v>1095</v>
      </c>
      <c r="P399" t="s">
        <v>42</v>
      </c>
      <c r="Q399" s="3">
        <v>9000</v>
      </c>
      <c r="R399">
        <v>14</v>
      </c>
      <c r="S399" s="3">
        <v>126000</v>
      </c>
      <c r="T399" s="3">
        <v>126000</v>
      </c>
      <c r="U399" t="s">
        <v>1098</v>
      </c>
      <c r="V399">
        <v>155.05000000000001</v>
      </c>
      <c r="W399">
        <v>155.05000000000001</v>
      </c>
      <c r="X399" t="s">
        <v>39</v>
      </c>
      <c r="Y399" s="6">
        <v>0.26754385964912281</v>
      </c>
      <c r="Z399">
        <v>0</v>
      </c>
      <c r="AA399" t="s">
        <v>1131</v>
      </c>
      <c r="AB399" t="s">
        <v>1083</v>
      </c>
      <c r="AC399">
        <v>45</v>
      </c>
    </row>
    <row r="400" spans="1:29" x14ac:dyDescent="0.25">
      <c r="A400" t="s">
        <v>882</v>
      </c>
      <c r="B400" t="s">
        <v>883</v>
      </c>
      <c r="C400" s="4">
        <v>45658</v>
      </c>
      <c r="D400">
        <v>41</v>
      </c>
      <c r="E400" t="s">
        <v>1088</v>
      </c>
      <c r="F400" t="s">
        <v>95</v>
      </c>
      <c r="H400" t="s">
        <v>41</v>
      </c>
      <c r="I400">
        <v>1</v>
      </c>
      <c r="J400" t="s">
        <v>1092</v>
      </c>
      <c r="K400" t="s">
        <v>21</v>
      </c>
      <c r="L400" s="26">
        <v>4</v>
      </c>
      <c r="M400" t="s">
        <v>114</v>
      </c>
      <c r="N400">
        <v>51</v>
      </c>
      <c r="O400" t="s">
        <v>1090</v>
      </c>
      <c r="P400" t="s">
        <v>65</v>
      </c>
      <c r="Q400" s="3">
        <v>30000</v>
      </c>
      <c r="R400">
        <v>4</v>
      </c>
      <c r="S400" s="3">
        <v>120000</v>
      </c>
      <c r="T400" s="3">
        <v>120000</v>
      </c>
      <c r="U400" t="s">
        <v>1098</v>
      </c>
      <c r="V400">
        <v>133.68</v>
      </c>
      <c r="W400">
        <v>133.68</v>
      </c>
      <c r="X400" t="s">
        <v>24</v>
      </c>
      <c r="Y400" s="6">
        <v>0.26754385964912281</v>
      </c>
      <c r="Z400">
        <v>1</v>
      </c>
      <c r="AA400" t="s">
        <v>1130</v>
      </c>
      <c r="AB400" t="s">
        <v>96</v>
      </c>
      <c r="AC400">
        <v>20</v>
      </c>
    </row>
    <row r="401" spans="1:29" x14ac:dyDescent="0.25">
      <c r="A401" t="s">
        <v>884</v>
      </c>
      <c r="B401" t="s">
        <v>885</v>
      </c>
      <c r="C401" s="4">
        <v>45717</v>
      </c>
      <c r="D401">
        <v>42</v>
      </c>
      <c r="E401" t="s">
        <v>1088</v>
      </c>
      <c r="F401" t="s">
        <v>121</v>
      </c>
      <c r="H401" t="s">
        <v>36</v>
      </c>
      <c r="I401">
        <v>3</v>
      </c>
      <c r="J401" t="s">
        <v>1085</v>
      </c>
      <c r="K401" t="s">
        <v>21</v>
      </c>
      <c r="L401" s="26">
        <v>1</v>
      </c>
      <c r="M401" t="s">
        <v>37</v>
      </c>
      <c r="N401">
        <v>43</v>
      </c>
      <c r="O401" t="s">
        <v>1090</v>
      </c>
      <c r="P401" t="s">
        <v>115</v>
      </c>
      <c r="Q401" s="3">
        <v>25000</v>
      </c>
      <c r="R401">
        <v>17</v>
      </c>
      <c r="S401" s="3">
        <v>425000</v>
      </c>
      <c r="T401" s="3">
        <v>442050</v>
      </c>
      <c r="U401" t="s">
        <v>1098</v>
      </c>
      <c r="V401">
        <v>297.77</v>
      </c>
      <c r="W401">
        <v>32.53</v>
      </c>
      <c r="X401" t="s">
        <v>24</v>
      </c>
      <c r="Y401" s="6">
        <v>0.27947598253275108</v>
      </c>
      <c r="Z401">
        <v>1</v>
      </c>
      <c r="AA401" t="s">
        <v>1130</v>
      </c>
      <c r="AB401" t="s">
        <v>32</v>
      </c>
      <c r="AC401">
        <v>75</v>
      </c>
    </row>
    <row r="402" spans="1:29" x14ac:dyDescent="0.25">
      <c r="A402" t="s">
        <v>886</v>
      </c>
      <c r="B402" t="s">
        <v>887</v>
      </c>
      <c r="C402" s="4">
        <v>45658</v>
      </c>
      <c r="D402">
        <v>43</v>
      </c>
      <c r="E402" t="s">
        <v>1088</v>
      </c>
      <c r="F402" t="s">
        <v>121</v>
      </c>
      <c r="H402" t="s">
        <v>29</v>
      </c>
      <c r="I402">
        <v>3</v>
      </c>
      <c r="J402" t="s">
        <v>1085</v>
      </c>
      <c r="K402" t="s">
        <v>30</v>
      </c>
      <c r="L402" s="26">
        <v>1</v>
      </c>
      <c r="M402" t="s">
        <v>37</v>
      </c>
      <c r="N402">
        <v>11</v>
      </c>
      <c r="O402" t="s">
        <v>1095</v>
      </c>
      <c r="P402" t="s">
        <v>31</v>
      </c>
      <c r="Q402" s="3">
        <v>5500</v>
      </c>
      <c r="R402">
        <v>4</v>
      </c>
      <c r="S402" s="3">
        <v>22000</v>
      </c>
      <c r="T402" s="3">
        <v>196500</v>
      </c>
      <c r="U402" t="s">
        <v>1098</v>
      </c>
      <c r="V402">
        <v>345.15</v>
      </c>
      <c r="W402">
        <v>134.87</v>
      </c>
      <c r="X402" t="s">
        <v>39</v>
      </c>
      <c r="Y402" s="6">
        <v>0.3122923588039867</v>
      </c>
      <c r="Z402">
        <v>0</v>
      </c>
      <c r="AA402" t="s">
        <v>1131</v>
      </c>
      <c r="AB402" t="s">
        <v>1083</v>
      </c>
      <c r="AC402">
        <v>90</v>
      </c>
    </row>
    <row r="403" spans="1:29" x14ac:dyDescent="0.25">
      <c r="A403" t="s">
        <v>888</v>
      </c>
      <c r="B403" t="s">
        <v>889</v>
      </c>
      <c r="C403" s="4">
        <v>45658</v>
      </c>
      <c r="D403">
        <v>30</v>
      </c>
      <c r="E403" t="s">
        <v>1084</v>
      </c>
      <c r="F403" t="s">
        <v>258</v>
      </c>
      <c r="H403" t="s">
        <v>36</v>
      </c>
      <c r="I403">
        <v>2</v>
      </c>
      <c r="J403" t="s">
        <v>1085</v>
      </c>
      <c r="K403" t="s">
        <v>21</v>
      </c>
      <c r="L403" s="26">
        <v>5</v>
      </c>
      <c r="M403" t="s">
        <v>55</v>
      </c>
      <c r="N403">
        <v>30</v>
      </c>
      <c r="O403" t="s">
        <v>1086</v>
      </c>
      <c r="P403" t="s">
        <v>42</v>
      </c>
      <c r="Q403" s="3">
        <v>9000</v>
      </c>
      <c r="R403">
        <v>16</v>
      </c>
      <c r="S403" s="3">
        <v>144000</v>
      </c>
      <c r="T403" s="3">
        <v>159000</v>
      </c>
      <c r="U403" t="s">
        <v>1098</v>
      </c>
      <c r="V403">
        <v>94.17</v>
      </c>
      <c r="W403">
        <v>16.91</v>
      </c>
      <c r="X403" t="s">
        <v>24</v>
      </c>
      <c r="Y403" s="6">
        <v>0.27947598253275108</v>
      </c>
      <c r="Z403">
        <v>1</v>
      </c>
      <c r="AA403" t="s">
        <v>1130</v>
      </c>
      <c r="AB403" t="s">
        <v>32</v>
      </c>
      <c r="AC403">
        <v>15</v>
      </c>
    </row>
    <row r="404" spans="1:29" x14ac:dyDescent="0.25">
      <c r="A404" t="s">
        <v>890</v>
      </c>
      <c r="B404" t="s">
        <v>891</v>
      </c>
      <c r="C404" s="4">
        <v>45689</v>
      </c>
      <c r="D404">
        <v>72</v>
      </c>
      <c r="E404" t="s">
        <v>1091</v>
      </c>
      <c r="F404" t="s">
        <v>113</v>
      </c>
      <c r="H404" t="s">
        <v>36</v>
      </c>
      <c r="I404">
        <v>2</v>
      </c>
      <c r="J404" t="s">
        <v>1085</v>
      </c>
      <c r="K404" t="s">
        <v>30</v>
      </c>
      <c r="L404" s="26">
        <v>2</v>
      </c>
      <c r="M404" t="s">
        <v>22</v>
      </c>
      <c r="N404">
        <v>19</v>
      </c>
      <c r="O404" t="s">
        <v>1093</v>
      </c>
      <c r="P404" t="s">
        <v>42</v>
      </c>
      <c r="Q404" s="3">
        <v>9000</v>
      </c>
      <c r="R404">
        <v>16</v>
      </c>
      <c r="S404" s="3">
        <v>144000</v>
      </c>
      <c r="T404" s="3">
        <v>297000</v>
      </c>
      <c r="U404" t="s">
        <v>1098</v>
      </c>
      <c r="V404">
        <v>279.33</v>
      </c>
      <c r="W404">
        <v>199.75</v>
      </c>
      <c r="X404" t="s">
        <v>39</v>
      </c>
      <c r="Y404" s="6">
        <v>0.27947598253275108</v>
      </c>
      <c r="Z404">
        <v>0</v>
      </c>
      <c r="AA404" t="s">
        <v>1131</v>
      </c>
      <c r="AB404" t="s">
        <v>1083</v>
      </c>
      <c r="AC404">
        <v>65</v>
      </c>
    </row>
    <row r="405" spans="1:29" x14ac:dyDescent="0.25">
      <c r="A405" t="s">
        <v>892</v>
      </c>
      <c r="B405" t="s">
        <v>463</v>
      </c>
      <c r="C405" s="4">
        <v>45658</v>
      </c>
      <c r="D405">
        <v>31</v>
      </c>
      <c r="E405" t="s">
        <v>1084</v>
      </c>
      <c r="F405" t="s">
        <v>54</v>
      </c>
      <c r="H405" t="s">
        <v>20</v>
      </c>
      <c r="I405">
        <v>2</v>
      </c>
      <c r="J405" t="s">
        <v>1085</v>
      </c>
      <c r="K405" t="s">
        <v>30</v>
      </c>
      <c r="L405" s="26">
        <v>2</v>
      </c>
      <c r="M405" t="s">
        <v>22</v>
      </c>
      <c r="N405">
        <v>26</v>
      </c>
      <c r="O405" t="s">
        <v>1086</v>
      </c>
      <c r="P405" t="s">
        <v>23</v>
      </c>
      <c r="Q405" s="3">
        <v>35000</v>
      </c>
      <c r="R405">
        <v>14</v>
      </c>
      <c r="S405" s="3">
        <v>490000</v>
      </c>
      <c r="T405" s="3">
        <v>3340000</v>
      </c>
      <c r="U405" t="s">
        <v>1087</v>
      </c>
      <c r="V405">
        <v>81.05</v>
      </c>
      <c r="W405">
        <v>24.99</v>
      </c>
      <c r="X405" t="s">
        <v>24</v>
      </c>
      <c r="Y405" s="6">
        <v>0.30092592592592593</v>
      </c>
      <c r="Z405">
        <v>1</v>
      </c>
      <c r="AA405" t="s">
        <v>1130</v>
      </c>
      <c r="AB405" t="s">
        <v>265</v>
      </c>
      <c r="AC405">
        <v>50</v>
      </c>
    </row>
    <row r="406" spans="1:29" x14ac:dyDescent="0.25">
      <c r="A406" t="s">
        <v>893</v>
      </c>
      <c r="B406" t="s">
        <v>894</v>
      </c>
      <c r="C406" s="4">
        <v>45689</v>
      </c>
      <c r="D406">
        <v>67</v>
      </c>
      <c r="E406" t="s">
        <v>1091</v>
      </c>
      <c r="F406" t="s">
        <v>152</v>
      </c>
      <c r="H406" t="s">
        <v>29</v>
      </c>
      <c r="I406">
        <v>1</v>
      </c>
      <c r="J406" t="s">
        <v>1092</v>
      </c>
      <c r="K406" t="s">
        <v>30</v>
      </c>
      <c r="L406" s="26">
        <v>4</v>
      </c>
      <c r="M406" t="s">
        <v>114</v>
      </c>
      <c r="N406">
        <v>43</v>
      </c>
      <c r="O406" t="s">
        <v>1090</v>
      </c>
      <c r="P406" t="s">
        <v>83</v>
      </c>
      <c r="Q406" s="3">
        <v>1000</v>
      </c>
      <c r="R406">
        <v>16</v>
      </c>
      <c r="S406" s="3">
        <v>16000</v>
      </c>
      <c r="T406" s="3">
        <v>16000</v>
      </c>
      <c r="U406" t="s">
        <v>1100</v>
      </c>
      <c r="V406">
        <v>24.88</v>
      </c>
      <c r="W406">
        <v>24.88</v>
      </c>
      <c r="X406" t="s">
        <v>39</v>
      </c>
      <c r="Y406" s="6">
        <v>0.3122923588039867</v>
      </c>
      <c r="Z406">
        <v>0</v>
      </c>
      <c r="AA406" t="s">
        <v>1131</v>
      </c>
      <c r="AB406" t="s">
        <v>1083</v>
      </c>
      <c r="AC406">
        <v>20</v>
      </c>
    </row>
    <row r="407" spans="1:29" x14ac:dyDescent="0.25">
      <c r="A407" t="s">
        <v>895</v>
      </c>
      <c r="B407" t="s">
        <v>896</v>
      </c>
      <c r="C407" s="4">
        <v>45658</v>
      </c>
      <c r="D407">
        <v>45</v>
      </c>
      <c r="E407" t="s">
        <v>1088</v>
      </c>
      <c r="F407" t="s">
        <v>140</v>
      </c>
      <c r="H407" t="s">
        <v>20</v>
      </c>
      <c r="I407">
        <v>1</v>
      </c>
      <c r="J407" t="s">
        <v>1092</v>
      </c>
      <c r="K407" t="s">
        <v>21</v>
      </c>
      <c r="L407" s="26">
        <v>1</v>
      </c>
      <c r="M407" t="s">
        <v>37</v>
      </c>
      <c r="N407">
        <v>7</v>
      </c>
      <c r="O407" t="s">
        <v>1095</v>
      </c>
      <c r="P407" t="s">
        <v>23</v>
      </c>
      <c r="Q407" s="3">
        <v>35000</v>
      </c>
      <c r="R407">
        <v>11</v>
      </c>
      <c r="S407" s="3">
        <v>385000</v>
      </c>
      <c r="T407" s="3">
        <v>385000</v>
      </c>
      <c r="U407" t="s">
        <v>1098</v>
      </c>
      <c r="V407">
        <v>121.11</v>
      </c>
      <c r="W407">
        <v>121.11</v>
      </c>
      <c r="X407" t="s">
        <v>39</v>
      </c>
      <c r="Y407" s="6">
        <v>0.30092592592592593</v>
      </c>
      <c r="Z407">
        <v>0</v>
      </c>
      <c r="AA407" t="s">
        <v>1131</v>
      </c>
      <c r="AB407" t="s">
        <v>1083</v>
      </c>
      <c r="AC407">
        <v>75</v>
      </c>
    </row>
    <row r="408" spans="1:29" x14ac:dyDescent="0.25">
      <c r="A408" t="s">
        <v>897</v>
      </c>
      <c r="B408" t="s">
        <v>898</v>
      </c>
      <c r="C408" s="4">
        <v>45689</v>
      </c>
      <c r="D408">
        <v>54</v>
      </c>
      <c r="E408" t="s">
        <v>1088</v>
      </c>
      <c r="F408" t="s">
        <v>95</v>
      </c>
      <c r="H408" t="s">
        <v>29</v>
      </c>
      <c r="I408">
        <v>2</v>
      </c>
      <c r="J408" t="s">
        <v>1085</v>
      </c>
      <c r="K408" t="s">
        <v>21</v>
      </c>
      <c r="L408" s="26">
        <v>4</v>
      </c>
      <c r="M408" t="s">
        <v>114</v>
      </c>
      <c r="N408">
        <v>43</v>
      </c>
      <c r="O408" t="s">
        <v>1090</v>
      </c>
      <c r="P408" t="s">
        <v>40</v>
      </c>
      <c r="Q408" s="3">
        <v>500</v>
      </c>
      <c r="R408">
        <v>18</v>
      </c>
      <c r="S408" s="3">
        <v>9000</v>
      </c>
      <c r="T408" s="3">
        <v>27000</v>
      </c>
      <c r="U408" t="s">
        <v>1100</v>
      </c>
      <c r="V408">
        <v>299.26</v>
      </c>
      <c r="W408">
        <v>108.72</v>
      </c>
      <c r="X408" t="s">
        <v>24</v>
      </c>
      <c r="Y408" s="6">
        <v>0.3122923588039867</v>
      </c>
      <c r="Z408">
        <v>1</v>
      </c>
      <c r="AA408" t="s">
        <v>1130</v>
      </c>
      <c r="AB408" t="s">
        <v>284</v>
      </c>
      <c r="AC408">
        <v>30</v>
      </c>
    </row>
    <row r="409" spans="1:29" x14ac:dyDescent="0.25">
      <c r="A409" t="s">
        <v>899</v>
      </c>
      <c r="B409" t="s">
        <v>900</v>
      </c>
      <c r="C409" s="4">
        <v>45689</v>
      </c>
      <c r="D409">
        <v>31</v>
      </c>
      <c r="E409" t="s">
        <v>1084</v>
      </c>
      <c r="F409" t="s">
        <v>61</v>
      </c>
      <c r="H409" t="s">
        <v>20</v>
      </c>
      <c r="I409">
        <v>1</v>
      </c>
      <c r="J409" t="s">
        <v>1092</v>
      </c>
      <c r="K409" t="s">
        <v>30</v>
      </c>
      <c r="L409" s="26">
        <v>4</v>
      </c>
      <c r="M409" t="s">
        <v>114</v>
      </c>
      <c r="N409">
        <v>21</v>
      </c>
      <c r="O409" t="s">
        <v>1093</v>
      </c>
      <c r="P409" t="s">
        <v>51</v>
      </c>
      <c r="Q409" s="3">
        <v>9000</v>
      </c>
      <c r="R409">
        <v>6</v>
      </c>
      <c r="S409" s="3">
        <v>54000</v>
      </c>
      <c r="T409" s="3">
        <v>54000</v>
      </c>
      <c r="U409" t="s">
        <v>1100</v>
      </c>
      <c r="V409">
        <v>177</v>
      </c>
      <c r="W409">
        <v>177</v>
      </c>
      <c r="X409" t="s">
        <v>39</v>
      </c>
      <c r="Y409" s="6">
        <v>0.30092592592592593</v>
      </c>
      <c r="Z409">
        <v>0</v>
      </c>
      <c r="AA409" t="s">
        <v>1131</v>
      </c>
      <c r="AB409" t="s">
        <v>1083</v>
      </c>
      <c r="AC409">
        <v>35</v>
      </c>
    </row>
    <row r="410" spans="1:29" x14ac:dyDescent="0.25">
      <c r="A410" t="s">
        <v>901</v>
      </c>
      <c r="B410" t="s">
        <v>902</v>
      </c>
      <c r="C410" s="4">
        <v>45689</v>
      </c>
      <c r="D410">
        <v>71</v>
      </c>
      <c r="E410" t="s">
        <v>1091</v>
      </c>
      <c r="F410" t="s">
        <v>140</v>
      </c>
      <c r="H410" t="s">
        <v>29</v>
      </c>
      <c r="I410">
        <v>3</v>
      </c>
      <c r="J410" t="s">
        <v>1085</v>
      </c>
      <c r="K410" t="s">
        <v>30</v>
      </c>
      <c r="L410" s="26">
        <v>4</v>
      </c>
      <c r="M410" t="s">
        <v>114</v>
      </c>
      <c r="N410">
        <v>46</v>
      </c>
      <c r="O410" t="s">
        <v>1090</v>
      </c>
      <c r="P410" t="s">
        <v>31</v>
      </c>
      <c r="Q410" s="3">
        <v>5500</v>
      </c>
      <c r="R410">
        <v>6</v>
      </c>
      <c r="S410" s="3">
        <v>33000</v>
      </c>
      <c r="T410" s="3">
        <v>597000</v>
      </c>
      <c r="U410" t="s">
        <v>1097</v>
      </c>
      <c r="V410">
        <v>314.83</v>
      </c>
      <c r="W410">
        <v>112.67</v>
      </c>
      <c r="X410" t="s">
        <v>39</v>
      </c>
      <c r="Y410" s="6">
        <v>0.3122923588039867</v>
      </c>
      <c r="Z410">
        <v>0</v>
      </c>
      <c r="AA410" t="s">
        <v>1131</v>
      </c>
      <c r="AB410" t="s">
        <v>1083</v>
      </c>
      <c r="AC410">
        <v>35</v>
      </c>
    </row>
    <row r="411" spans="1:29" x14ac:dyDescent="0.25">
      <c r="A411" t="s">
        <v>903</v>
      </c>
      <c r="B411" t="s">
        <v>904</v>
      </c>
      <c r="C411" s="4">
        <v>45658</v>
      </c>
      <c r="D411">
        <v>57</v>
      </c>
      <c r="E411" t="s">
        <v>1094</v>
      </c>
      <c r="F411" t="s">
        <v>49</v>
      </c>
      <c r="H411" t="s">
        <v>41</v>
      </c>
      <c r="I411">
        <v>2</v>
      </c>
      <c r="J411" t="s">
        <v>1085</v>
      </c>
      <c r="K411" t="s">
        <v>21</v>
      </c>
      <c r="L411" s="26">
        <v>2</v>
      </c>
      <c r="M411" t="s">
        <v>22</v>
      </c>
      <c r="N411">
        <v>38</v>
      </c>
      <c r="O411" t="s">
        <v>1090</v>
      </c>
      <c r="P411" t="s">
        <v>65</v>
      </c>
      <c r="Q411" s="3">
        <v>30000</v>
      </c>
      <c r="R411">
        <v>14</v>
      </c>
      <c r="S411" s="3">
        <v>420000</v>
      </c>
      <c r="T411" s="3">
        <v>770000</v>
      </c>
      <c r="U411" t="s">
        <v>1097</v>
      </c>
      <c r="V411">
        <v>274.81</v>
      </c>
      <c r="W411">
        <v>76.42</v>
      </c>
      <c r="X411" t="s">
        <v>39</v>
      </c>
      <c r="Y411" s="6">
        <v>0.26754385964912281</v>
      </c>
      <c r="Z411">
        <v>0</v>
      </c>
      <c r="AA411" t="s">
        <v>1131</v>
      </c>
      <c r="AB411" t="s">
        <v>1083</v>
      </c>
      <c r="AC411">
        <v>60</v>
      </c>
    </row>
    <row r="412" spans="1:29" x14ac:dyDescent="0.25">
      <c r="A412" t="s">
        <v>905</v>
      </c>
      <c r="B412" t="s">
        <v>906</v>
      </c>
      <c r="C412" s="4">
        <v>45717</v>
      </c>
      <c r="D412">
        <v>23</v>
      </c>
      <c r="E412" t="s">
        <v>1089</v>
      </c>
      <c r="F412" t="s">
        <v>70</v>
      </c>
      <c r="H412" t="s">
        <v>36</v>
      </c>
      <c r="I412">
        <v>1</v>
      </c>
      <c r="J412" t="s">
        <v>1092</v>
      </c>
      <c r="K412" t="s">
        <v>21</v>
      </c>
      <c r="L412" s="26">
        <v>5</v>
      </c>
      <c r="M412" t="s">
        <v>55</v>
      </c>
      <c r="N412">
        <v>16</v>
      </c>
      <c r="O412" t="s">
        <v>1093</v>
      </c>
      <c r="P412" t="s">
        <v>38</v>
      </c>
      <c r="Q412" s="3">
        <v>20000</v>
      </c>
      <c r="R412">
        <v>1</v>
      </c>
      <c r="S412" s="3">
        <v>20000</v>
      </c>
      <c r="T412" s="3">
        <v>20000</v>
      </c>
      <c r="U412" t="s">
        <v>1100</v>
      </c>
      <c r="V412">
        <v>67.849999999999994</v>
      </c>
      <c r="W412">
        <v>67.849999999999994</v>
      </c>
      <c r="X412" t="s">
        <v>24</v>
      </c>
      <c r="Y412" s="6">
        <v>0.27947598253275108</v>
      </c>
      <c r="Z412">
        <v>1</v>
      </c>
      <c r="AA412" t="s">
        <v>1130</v>
      </c>
      <c r="AB412" t="s">
        <v>284</v>
      </c>
      <c r="AC412">
        <v>20</v>
      </c>
    </row>
    <row r="413" spans="1:29" x14ac:dyDescent="0.25">
      <c r="A413" t="s">
        <v>907</v>
      </c>
      <c r="B413" t="s">
        <v>908</v>
      </c>
      <c r="C413" s="4">
        <v>45689</v>
      </c>
      <c r="D413">
        <v>57</v>
      </c>
      <c r="E413" t="s">
        <v>1094</v>
      </c>
      <c r="F413" t="s">
        <v>128</v>
      </c>
      <c r="H413" t="s">
        <v>36</v>
      </c>
      <c r="I413">
        <v>2</v>
      </c>
      <c r="J413" t="s">
        <v>1085</v>
      </c>
      <c r="K413" t="s">
        <v>30</v>
      </c>
      <c r="L413" s="26">
        <v>5</v>
      </c>
      <c r="M413" t="s">
        <v>55</v>
      </c>
      <c r="N413">
        <v>43</v>
      </c>
      <c r="O413" t="s">
        <v>1090</v>
      </c>
      <c r="P413" t="s">
        <v>57</v>
      </c>
      <c r="Q413" s="3">
        <v>150000</v>
      </c>
      <c r="R413">
        <v>11</v>
      </c>
      <c r="S413" s="3">
        <v>1650000</v>
      </c>
      <c r="T413" s="3">
        <v>1809500</v>
      </c>
      <c r="U413" t="s">
        <v>1087</v>
      </c>
      <c r="V413">
        <v>232.09</v>
      </c>
      <c r="W413">
        <v>117.8</v>
      </c>
      <c r="X413" t="s">
        <v>39</v>
      </c>
      <c r="Y413" s="6">
        <v>0.27947598253275108</v>
      </c>
      <c r="Z413">
        <v>0</v>
      </c>
      <c r="AA413" t="s">
        <v>1131</v>
      </c>
      <c r="AB413" t="s">
        <v>1083</v>
      </c>
      <c r="AC413">
        <v>25</v>
      </c>
    </row>
    <row r="414" spans="1:29" x14ac:dyDescent="0.25">
      <c r="A414" t="s">
        <v>909</v>
      </c>
      <c r="B414" t="s">
        <v>910</v>
      </c>
      <c r="C414" s="4">
        <v>45689</v>
      </c>
      <c r="D414">
        <v>78</v>
      </c>
      <c r="E414" t="s">
        <v>1091</v>
      </c>
      <c r="F414" t="s">
        <v>95</v>
      </c>
      <c r="H414" t="s">
        <v>36</v>
      </c>
      <c r="I414">
        <v>3</v>
      </c>
      <c r="J414" t="s">
        <v>1085</v>
      </c>
      <c r="K414" t="s">
        <v>21</v>
      </c>
      <c r="L414" s="26">
        <v>5</v>
      </c>
      <c r="M414" t="s">
        <v>55</v>
      </c>
      <c r="N414">
        <v>22</v>
      </c>
      <c r="O414" t="s">
        <v>1093</v>
      </c>
      <c r="P414" t="s">
        <v>115</v>
      </c>
      <c r="Q414" s="3">
        <v>25000</v>
      </c>
      <c r="R414">
        <v>7</v>
      </c>
      <c r="S414" s="3">
        <v>175000</v>
      </c>
      <c r="T414" s="3">
        <v>227500</v>
      </c>
      <c r="U414" t="s">
        <v>1098</v>
      </c>
      <c r="V414">
        <v>379</v>
      </c>
      <c r="W414">
        <v>193.9</v>
      </c>
      <c r="X414" t="s">
        <v>39</v>
      </c>
      <c r="Y414" s="6">
        <v>0.27947598253275108</v>
      </c>
      <c r="Z414">
        <v>0</v>
      </c>
      <c r="AA414" t="s">
        <v>1131</v>
      </c>
      <c r="AB414" t="s">
        <v>1083</v>
      </c>
      <c r="AC414">
        <v>35</v>
      </c>
    </row>
    <row r="415" spans="1:29" x14ac:dyDescent="0.25">
      <c r="A415" t="s">
        <v>911</v>
      </c>
      <c r="B415" t="s">
        <v>912</v>
      </c>
      <c r="C415" s="4">
        <v>45658</v>
      </c>
      <c r="D415">
        <v>67</v>
      </c>
      <c r="E415" t="s">
        <v>1091</v>
      </c>
      <c r="F415" t="s">
        <v>113</v>
      </c>
      <c r="H415" t="s">
        <v>29</v>
      </c>
      <c r="I415">
        <v>1</v>
      </c>
      <c r="J415" t="s">
        <v>1092</v>
      </c>
      <c r="K415" t="s">
        <v>21</v>
      </c>
      <c r="L415" s="26">
        <v>5</v>
      </c>
      <c r="M415" t="s">
        <v>55</v>
      </c>
      <c r="N415">
        <v>46</v>
      </c>
      <c r="O415" t="s">
        <v>1090</v>
      </c>
      <c r="P415" t="s">
        <v>87</v>
      </c>
      <c r="Q415" s="3">
        <v>7500</v>
      </c>
      <c r="R415">
        <v>3</v>
      </c>
      <c r="S415" s="3">
        <v>22500</v>
      </c>
      <c r="T415" s="3">
        <v>22500</v>
      </c>
      <c r="U415" t="s">
        <v>1100</v>
      </c>
      <c r="V415">
        <v>42.34</v>
      </c>
      <c r="W415">
        <v>42.34</v>
      </c>
      <c r="X415" t="s">
        <v>39</v>
      </c>
      <c r="Y415" s="6">
        <v>0.3122923588039867</v>
      </c>
      <c r="Z415">
        <v>0</v>
      </c>
      <c r="AA415" t="s">
        <v>1131</v>
      </c>
      <c r="AB415" t="s">
        <v>1083</v>
      </c>
      <c r="AC415">
        <v>15</v>
      </c>
    </row>
    <row r="416" spans="1:29" x14ac:dyDescent="0.25">
      <c r="A416" t="s">
        <v>913</v>
      </c>
      <c r="B416" t="s">
        <v>914</v>
      </c>
      <c r="C416" s="4">
        <v>45717</v>
      </c>
      <c r="D416">
        <v>80</v>
      </c>
      <c r="E416" t="s">
        <v>1091</v>
      </c>
      <c r="F416" t="s">
        <v>149</v>
      </c>
      <c r="H416" t="s">
        <v>29</v>
      </c>
      <c r="I416">
        <v>2</v>
      </c>
      <c r="J416" t="s">
        <v>1085</v>
      </c>
      <c r="K416" t="s">
        <v>30</v>
      </c>
      <c r="L416" s="26">
        <v>2</v>
      </c>
      <c r="M416" t="s">
        <v>22</v>
      </c>
      <c r="N416">
        <v>43</v>
      </c>
      <c r="O416" t="s">
        <v>1090</v>
      </c>
      <c r="P416" t="s">
        <v>193</v>
      </c>
      <c r="Q416" s="3">
        <v>6500</v>
      </c>
      <c r="R416">
        <v>1</v>
      </c>
      <c r="S416" s="3">
        <v>6500</v>
      </c>
      <c r="T416" s="3">
        <v>216500</v>
      </c>
      <c r="U416" t="s">
        <v>1098</v>
      </c>
      <c r="V416">
        <v>152.11000000000001</v>
      </c>
      <c r="W416">
        <v>36.53</v>
      </c>
      <c r="X416" t="s">
        <v>39</v>
      </c>
      <c r="Y416" s="6">
        <v>0.3122923588039867</v>
      </c>
      <c r="Z416">
        <v>0</v>
      </c>
      <c r="AA416" t="s">
        <v>1131</v>
      </c>
      <c r="AB416" t="s">
        <v>1083</v>
      </c>
      <c r="AC416">
        <v>60</v>
      </c>
    </row>
    <row r="417" spans="1:29" x14ac:dyDescent="0.25">
      <c r="A417" t="s">
        <v>915</v>
      </c>
      <c r="B417" t="s">
        <v>916</v>
      </c>
      <c r="C417" s="4">
        <v>45658</v>
      </c>
      <c r="D417">
        <v>50</v>
      </c>
      <c r="E417" t="s">
        <v>1088</v>
      </c>
      <c r="F417" t="s">
        <v>86</v>
      </c>
      <c r="H417" t="s">
        <v>20</v>
      </c>
      <c r="I417">
        <v>1</v>
      </c>
      <c r="J417" t="s">
        <v>1092</v>
      </c>
      <c r="K417" t="s">
        <v>30</v>
      </c>
      <c r="L417" s="26">
        <v>5</v>
      </c>
      <c r="M417" t="s">
        <v>55</v>
      </c>
      <c r="N417">
        <v>60</v>
      </c>
      <c r="O417" t="s">
        <v>1090</v>
      </c>
      <c r="P417" t="s">
        <v>46</v>
      </c>
      <c r="Q417" s="3">
        <v>4500</v>
      </c>
      <c r="R417">
        <v>10</v>
      </c>
      <c r="S417" s="3">
        <v>45000</v>
      </c>
      <c r="T417" s="3">
        <v>45000</v>
      </c>
      <c r="U417" t="s">
        <v>1100</v>
      </c>
      <c r="V417">
        <v>149.41</v>
      </c>
      <c r="W417">
        <v>149.41</v>
      </c>
      <c r="X417" t="s">
        <v>24</v>
      </c>
      <c r="Y417" s="6">
        <v>0.30092592592592593</v>
      </c>
      <c r="Z417">
        <v>1</v>
      </c>
      <c r="AA417" t="s">
        <v>1130</v>
      </c>
      <c r="AB417" t="s">
        <v>167</v>
      </c>
      <c r="AC417">
        <v>15</v>
      </c>
    </row>
    <row r="418" spans="1:29" x14ac:dyDescent="0.25">
      <c r="A418" t="s">
        <v>917</v>
      </c>
      <c r="B418" t="s">
        <v>918</v>
      </c>
      <c r="C418" s="4">
        <v>45689</v>
      </c>
      <c r="D418">
        <v>68</v>
      </c>
      <c r="E418" t="s">
        <v>1091</v>
      </c>
      <c r="F418" t="s">
        <v>258</v>
      </c>
      <c r="H418" t="s">
        <v>20</v>
      </c>
      <c r="I418">
        <v>3</v>
      </c>
      <c r="J418" t="s">
        <v>1085</v>
      </c>
      <c r="K418" t="s">
        <v>21</v>
      </c>
      <c r="L418" s="26">
        <v>4</v>
      </c>
      <c r="M418" t="s">
        <v>114</v>
      </c>
      <c r="N418">
        <v>41</v>
      </c>
      <c r="O418" t="s">
        <v>1090</v>
      </c>
      <c r="P418" t="s">
        <v>23</v>
      </c>
      <c r="Q418" s="3">
        <v>35000</v>
      </c>
      <c r="R418">
        <v>5</v>
      </c>
      <c r="S418" s="3">
        <v>175000</v>
      </c>
      <c r="T418" s="3">
        <v>381500</v>
      </c>
      <c r="U418" t="s">
        <v>1098</v>
      </c>
      <c r="V418">
        <v>151.44</v>
      </c>
      <c r="W418">
        <v>48.08</v>
      </c>
      <c r="X418" t="s">
        <v>24</v>
      </c>
      <c r="Y418" s="6">
        <v>0.30092592592592593</v>
      </c>
      <c r="Z418">
        <v>1</v>
      </c>
      <c r="AA418" t="s">
        <v>1130</v>
      </c>
      <c r="AB418" t="s">
        <v>96</v>
      </c>
      <c r="AC418">
        <v>35</v>
      </c>
    </row>
    <row r="419" spans="1:29" x14ac:dyDescent="0.25">
      <c r="A419" t="s">
        <v>919</v>
      </c>
      <c r="B419" t="s">
        <v>920</v>
      </c>
      <c r="C419" s="4">
        <v>45689</v>
      </c>
      <c r="D419">
        <v>20</v>
      </c>
      <c r="E419" t="s">
        <v>1089</v>
      </c>
      <c r="F419" t="s">
        <v>121</v>
      </c>
      <c r="H419" t="s">
        <v>20</v>
      </c>
      <c r="I419">
        <v>2</v>
      </c>
      <c r="J419" t="s">
        <v>1085</v>
      </c>
      <c r="K419" t="s">
        <v>21</v>
      </c>
      <c r="L419" s="26">
        <v>1</v>
      </c>
      <c r="M419" t="s">
        <v>37</v>
      </c>
      <c r="N419">
        <v>18</v>
      </c>
      <c r="O419" t="s">
        <v>1093</v>
      </c>
      <c r="P419" t="s">
        <v>58</v>
      </c>
      <c r="Q419" s="3">
        <v>16000</v>
      </c>
      <c r="R419">
        <v>16</v>
      </c>
      <c r="S419" s="3">
        <v>256000</v>
      </c>
      <c r="T419" s="3">
        <v>283000</v>
      </c>
      <c r="U419" t="s">
        <v>1098</v>
      </c>
      <c r="V419">
        <v>204.32</v>
      </c>
      <c r="W419">
        <v>192.78</v>
      </c>
      <c r="X419" t="s">
        <v>24</v>
      </c>
      <c r="Y419" s="6">
        <v>0.30092592592592593</v>
      </c>
      <c r="Z419">
        <v>1</v>
      </c>
      <c r="AA419" t="s">
        <v>1130</v>
      </c>
      <c r="AB419" t="s">
        <v>32</v>
      </c>
      <c r="AC419">
        <v>75</v>
      </c>
    </row>
    <row r="420" spans="1:29" x14ac:dyDescent="0.25">
      <c r="A420" t="s">
        <v>921</v>
      </c>
      <c r="B420" t="s">
        <v>922</v>
      </c>
      <c r="C420" s="4">
        <v>45717</v>
      </c>
      <c r="D420">
        <v>54</v>
      </c>
      <c r="E420" t="s">
        <v>1088</v>
      </c>
      <c r="F420" t="s">
        <v>146</v>
      </c>
      <c r="H420" t="s">
        <v>20</v>
      </c>
      <c r="I420">
        <v>3</v>
      </c>
      <c r="J420" t="s">
        <v>1085</v>
      </c>
      <c r="K420" t="s">
        <v>30</v>
      </c>
      <c r="L420" s="26">
        <v>1</v>
      </c>
      <c r="M420" t="s">
        <v>37</v>
      </c>
      <c r="N420">
        <v>58</v>
      </c>
      <c r="O420" t="s">
        <v>1090</v>
      </c>
      <c r="P420" t="s">
        <v>58</v>
      </c>
      <c r="Q420" s="3">
        <v>16000</v>
      </c>
      <c r="R420">
        <v>19</v>
      </c>
      <c r="S420" s="3">
        <v>304000</v>
      </c>
      <c r="T420" s="3">
        <v>535500</v>
      </c>
      <c r="U420" t="s">
        <v>1097</v>
      </c>
      <c r="V420">
        <v>275.52999999999997</v>
      </c>
      <c r="W420">
        <v>104.63</v>
      </c>
      <c r="X420" t="s">
        <v>39</v>
      </c>
      <c r="Y420" s="6">
        <v>0.30092592592592593</v>
      </c>
      <c r="Z420">
        <v>0</v>
      </c>
      <c r="AA420" t="s">
        <v>1131</v>
      </c>
      <c r="AB420" t="s">
        <v>1083</v>
      </c>
      <c r="AC420">
        <v>75</v>
      </c>
    </row>
    <row r="421" spans="1:29" x14ac:dyDescent="0.25">
      <c r="A421" t="s">
        <v>923</v>
      </c>
      <c r="B421" t="s">
        <v>924</v>
      </c>
      <c r="C421" s="4">
        <v>45689</v>
      </c>
      <c r="D421">
        <v>65</v>
      </c>
      <c r="E421" t="s">
        <v>1091</v>
      </c>
      <c r="F421" t="s">
        <v>70</v>
      </c>
      <c r="H421" t="s">
        <v>29</v>
      </c>
      <c r="I421">
        <v>2</v>
      </c>
      <c r="J421" t="s">
        <v>1085</v>
      </c>
      <c r="K421" t="s">
        <v>30</v>
      </c>
      <c r="L421" s="26">
        <v>1</v>
      </c>
      <c r="M421" t="s">
        <v>37</v>
      </c>
      <c r="N421">
        <v>14</v>
      </c>
      <c r="O421" t="s">
        <v>1093</v>
      </c>
      <c r="P421" t="s">
        <v>102</v>
      </c>
      <c r="Q421" s="3">
        <v>900</v>
      </c>
      <c r="R421">
        <v>12</v>
      </c>
      <c r="S421" s="3">
        <v>10800</v>
      </c>
      <c r="T421" s="3">
        <v>234800</v>
      </c>
      <c r="U421" t="s">
        <v>1098</v>
      </c>
      <c r="V421">
        <v>161.97</v>
      </c>
      <c r="W421">
        <v>98.33</v>
      </c>
      <c r="X421" t="s">
        <v>24</v>
      </c>
      <c r="Y421" s="6">
        <v>0.3122923588039867</v>
      </c>
      <c r="Z421">
        <v>1</v>
      </c>
      <c r="AA421" t="s">
        <v>1130</v>
      </c>
      <c r="AB421" t="s">
        <v>96</v>
      </c>
      <c r="AC421">
        <v>75</v>
      </c>
    </row>
    <row r="422" spans="1:29" x14ac:dyDescent="0.25">
      <c r="A422" t="s">
        <v>925</v>
      </c>
      <c r="B422" t="s">
        <v>926</v>
      </c>
      <c r="C422" s="4">
        <v>45689</v>
      </c>
      <c r="D422">
        <v>47</v>
      </c>
      <c r="E422" t="s">
        <v>1088</v>
      </c>
      <c r="F422" t="s">
        <v>192</v>
      </c>
      <c r="H422" t="s">
        <v>41</v>
      </c>
      <c r="I422">
        <v>1</v>
      </c>
      <c r="J422" t="s">
        <v>1092</v>
      </c>
      <c r="K422" t="s">
        <v>21</v>
      </c>
      <c r="L422" s="26">
        <v>3</v>
      </c>
      <c r="M422" t="s">
        <v>50</v>
      </c>
      <c r="N422">
        <v>24</v>
      </c>
      <c r="O422" t="s">
        <v>1093</v>
      </c>
      <c r="P422" t="s">
        <v>42</v>
      </c>
      <c r="Q422" s="3">
        <v>9000</v>
      </c>
      <c r="R422">
        <v>8</v>
      </c>
      <c r="S422" s="3">
        <v>72000</v>
      </c>
      <c r="T422" s="3">
        <v>72000</v>
      </c>
      <c r="U422" t="s">
        <v>1100</v>
      </c>
      <c r="V422">
        <v>138.29</v>
      </c>
      <c r="W422">
        <v>138.29</v>
      </c>
      <c r="X422" t="s">
        <v>39</v>
      </c>
      <c r="Y422" s="6">
        <v>0.26754385964912281</v>
      </c>
      <c r="Z422">
        <v>0</v>
      </c>
      <c r="AA422" t="s">
        <v>1131</v>
      </c>
      <c r="AB422" t="s">
        <v>1083</v>
      </c>
      <c r="AC422">
        <v>35</v>
      </c>
    </row>
    <row r="423" spans="1:29" x14ac:dyDescent="0.25">
      <c r="A423" t="s">
        <v>927</v>
      </c>
      <c r="B423" t="s">
        <v>928</v>
      </c>
      <c r="C423" s="4">
        <v>45658</v>
      </c>
      <c r="D423">
        <v>65</v>
      </c>
      <c r="E423" t="s">
        <v>1091</v>
      </c>
      <c r="F423" t="s">
        <v>149</v>
      </c>
      <c r="H423" t="s">
        <v>29</v>
      </c>
      <c r="I423">
        <v>2</v>
      </c>
      <c r="J423" t="s">
        <v>1085</v>
      </c>
      <c r="K423" t="s">
        <v>30</v>
      </c>
      <c r="L423" s="26">
        <v>5</v>
      </c>
      <c r="M423" t="s">
        <v>55</v>
      </c>
      <c r="N423">
        <v>58</v>
      </c>
      <c r="O423" t="s">
        <v>1090</v>
      </c>
      <c r="P423" t="s">
        <v>87</v>
      </c>
      <c r="Q423" s="3">
        <v>7500</v>
      </c>
      <c r="R423">
        <v>9</v>
      </c>
      <c r="S423" s="3">
        <v>67500</v>
      </c>
      <c r="T423" s="3">
        <v>307500</v>
      </c>
      <c r="U423" t="s">
        <v>1098</v>
      </c>
      <c r="V423">
        <v>204.04</v>
      </c>
      <c r="W423">
        <v>185.54</v>
      </c>
      <c r="X423" t="s">
        <v>39</v>
      </c>
      <c r="Y423" s="6">
        <v>0.3122923588039867</v>
      </c>
      <c r="Z423">
        <v>0</v>
      </c>
      <c r="AA423" t="s">
        <v>1131</v>
      </c>
      <c r="AB423" t="s">
        <v>1083</v>
      </c>
      <c r="AC423">
        <v>25</v>
      </c>
    </row>
    <row r="424" spans="1:29" x14ac:dyDescent="0.25">
      <c r="A424" t="s">
        <v>929</v>
      </c>
      <c r="B424" t="s">
        <v>930</v>
      </c>
      <c r="C424" s="4">
        <v>45717</v>
      </c>
      <c r="D424">
        <v>42</v>
      </c>
      <c r="E424" t="s">
        <v>1088</v>
      </c>
      <c r="F424" t="s">
        <v>28</v>
      </c>
      <c r="H424" t="s">
        <v>41</v>
      </c>
      <c r="I424">
        <v>2</v>
      </c>
      <c r="J424" t="s">
        <v>1085</v>
      </c>
      <c r="K424" t="s">
        <v>30</v>
      </c>
      <c r="L424" s="26">
        <v>4</v>
      </c>
      <c r="M424" t="s">
        <v>114</v>
      </c>
      <c r="N424">
        <v>41</v>
      </c>
      <c r="O424" t="s">
        <v>1090</v>
      </c>
      <c r="P424" t="s">
        <v>71</v>
      </c>
      <c r="Q424" s="3">
        <v>14500</v>
      </c>
      <c r="R424">
        <v>11</v>
      </c>
      <c r="S424" s="3">
        <v>159500</v>
      </c>
      <c r="T424" s="3">
        <v>299500</v>
      </c>
      <c r="U424" t="s">
        <v>1098</v>
      </c>
      <c r="V424">
        <v>322.93</v>
      </c>
      <c r="W424">
        <v>147.52000000000001</v>
      </c>
      <c r="X424" t="s">
        <v>39</v>
      </c>
      <c r="Y424" s="6">
        <v>0.26754385964912281</v>
      </c>
      <c r="Z424">
        <v>0</v>
      </c>
      <c r="AA424" t="s">
        <v>1131</v>
      </c>
      <c r="AB424" t="s">
        <v>1083</v>
      </c>
      <c r="AC424">
        <v>30</v>
      </c>
    </row>
    <row r="425" spans="1:29" x14ac:dyDescent="0.25">
      <c r="A425" t="s">
        <v>931</v>
      </c>
      <c r="B425" t="s">
        <v>932</v>
      </c>
      <c r="C425" s="4">
        <v>45689</v>
      </c>
      <c r="D425">
        <v>49</v>
      </c>
      <c r="E425" t="s">
        <v>1088</v>
      </c>
      <c r="F425" t="s">
        <v>189</v>
      </c>
      <c r="H425" t="s">
        <v>36</v>
      </c>
      <c r="I425">
        <v>3</v>
      </c>
      <c r="J425" t="s">
        <v>1085</v>
      </c>
      <c r="K425" t="s">
        <v>21</v>
      </c>
      <c r="L425" s="26">
        <v>5</v>
      </c>
      <c r="M425" t="s">
        <v>55</v>
      </c>
      <c r="N425">
        <v>23</v>
      </c>
      <c r="O425" t="s">
        <v>1093</v>
      </c>
      <c r="P425" t="s">
        <v>42</v>
      </c>
      <c r="Q425" s="3">
        <v>9000</v>
      </c>
      <c r="R425">
        <v>6</v>
      </c>
      <c r="S425" s="3">
        <v>54000</v>
      </c>
      <c r="T425" s="3">
        <v>319000</v>
      </c>
      <c r="U425" t="s">
        <v>1098</v>
      </c>
      <c r="V425">
        <v>367.19</v>
      </c>
      <c r="W425">
        <v>128.44999999999999</v>
      </c>
      <c r="X425" t="s">
        <v>39</v>
      </c>
      <c r="Y425" s="6">
        <v>0.27947598253275108</v>
      </c>
      <c r="Z425">
        <v>0</v>
      </c>
      <c r="AA425" t="s">
        <v>1131</v>
      </c>
      <c r="AB425" t="s">
        <v>1083</v>
      </c>
      <c r="AC425">
        <v>35</v>
      </c>
    </row>
    <row r="426" spans="1:29" x14ac:dyDescent="0.25">
      <c r="A426" t="s">
        <v>933</v>
      </c>
      <c r="B426" t="s">
        <v>934</v>
      </c>
      <c r="C426" s="4">
        <v>45689</v>
      </c>
      <c r="D426">
        <v>26</v>
      </c>
      <c r="E426" t="s">
        <v>1089</v>
      </c>
      <c r="F426" t="s">
        <v>176</v>
      </c>
      <c r="H426" t="s">
        <v>29</v>
      </c>
      <c r="I426">
        <v>2</v>
      </c>
      <c r="J426" t="s">
        <v>1085</v>
      </c>
      <c r="K426" t="s">
        <v>21</v>
      </c>
      <c r="L426" s="26">
        <v>5</v>
      </c>
      <c r="M426" t="s">
        <v>55</v>
      </c>
      <c r="N426">
        <v>16</v>
      </c>
      <c r="O426" t="s">
        <v>1093</v>
      </c>
      <c r="P426" t="s">
        <v>164</v>
      </c>
      <c r="Q426" s="3">
        <v>600</v>
      </c>
      <c r="R426">
        <v>19</v>
      </c>
      <c r="S426" s="3">
        <v>11400</v>
      </c>
      <c r="T426" s="3">
        <v>74400</v>
      </c>
      <c r="U426" t="s">
        <v>1100</v>
      </c>
      <c r="V426">
        <v>212.51999999999998</v>
      </c>
      <c r="W426">
        <v>52.51</v>
      </c>
      <c r="X426" t="s">
        <v>39</v>
      </c>
      <c r="Y426" s="6">
        <v>0.3122923588039867</v>
      </c>
      <c r="Z426">
        <v>0</v>
      </c>
      <c r="AA426" t="s">
        <v>1131</v>
      </c>
      <c r="AB426" t="s">
        <v>1083</v>
      </c>
      <c r="AC426">
        <v>30</v>
      </c>
    </row>
    <row r="427" spans="1:29" x14ac:dyDescent="0.25">
      <c r="A427" t="s">
        <v>935</v>
      </c>
      <c r="B427" t="s">
        <v>936</v>
      </c>
      <c r="C427" s="4">
        <v>45689</v>
      </c>
      <c r="D427">
        <v>69</v>
      </c>
      <c r="E427" t="s">
        <v>1091</v>
      </c>
      <c r="F427" t="s">
        <v>45</v>
      </c>
      <c r="H427" t="s">
        <v>20</v>
      </c>
      <c r="I427">
        <v>3</v>
      </c>
      <c r="J427" t="s">
        <v>1085</v>
      </c>
      <c r="K427" t="s">
        <v>21</v>
      </c>
      <c r="L427" s="26">
        <v>5</v>
      </c>
      <c r="M427" t="s">
        <v>55</v>
      </c>
      <c r="N427">
        <v>26</v>
      </c>
      <c r="O427" t="s">
        <v>1086</v>
      </c>
      <c r="P427" t="s">
        <v>46</v>
      </c>
      <c r="Q427" s="3">
        <v>4500</v>
      </c>
      <c r="R427">
        <v>6</v>
      </c>
      <c r="S427" s="3">
        <v>27000</v>
      </c>
      <c r="T427" s="3">
        <v>159000</v>
      </c>
      <c r="U427" t="s">
        <v>1098</v>
      </c>
      <c r="V427">
        <v>163.52000000000001</v>
      </c>
      <c r="W427">
        <v>52.73</v>
      </c>
      <c r="X427" t="s">
        <v>24</v>
      </c>
      <c r="Y427" s="6">
        <v>0.30092592592592593</v>
      </c>
      <c r="Z427">
        <v>1</v>
      </c>
      <c r="AA427" t="s">
        <v>1130</v>
      </c>
      <c r="AB427" t="s">
        <v>76</v>
      </c>
      <c r="AC427">
        <v>30</v>
      </c>
    </row>
    <row r="428" spans="1:29" x14ac:dyDescent="0.25">
      <c r="A428" t="s">
        <v>937</v>
      </c>
      <c r="B428" t="s">
        <v>938</v>
      </c>
      <c r="C428" s="4">
        <v>45689</v>
      </c>
      <c r="D428">
        <v>31</v>
      </c>
      <c r="E428" t="s">
        <v>1084</v>
      </c>
      <c r="F428" t="s">
        <v>452</v>
      </c>
      <c r="H428" t="s">
        <v>20</v>
      </c>
      <c r="I428">
        <v>1</v>
      </c>
      <c r="J428" t="s">
        <v>1092</v>
      </c>
      <c r="K428" t="s">
        <v>30</v>
      </c>
      <c r="L428" s="26">
        <v>4</v>
      </c>
      <c r="M428" t="s">
        <v>114</v>
      </c>
      <c r="N428">
        <v>50</v>
      </c>
      <c r="O428" t="s">
        <v>1090</v>
      </c>
      <c r="P428" t="s">
        <v>51</v>
      </c>
      <c r="Q428" s="3">
        <v>9000</v>
      </c>
      <c r="R428">
        <v>16</v>
      </c>
      <c r="S428" s="3">
        <v>144000</v>
      </c>
      <c r="T428" s="3">
        <v>144000</v>
      </c>
      <c r="U428" t="s">
        <v>1098</v>
      </c>
      <c r="V428">
        <v>57.95</v>
      </c>
      <c r="W428">
        <v>57.95</v>
      </c>
      <c r="X428" t="s">
        <v>24</v>
      </c>
      <c r="Y428" s="6">
        <v>0.30092592592592593</v>
      </c>
      <c r="Z428">
        <v>1</v>
      </c>
      <c r="AA428" t="s">
        <v>1130</v>
      </c>
      <c r="AB428" t="s">
        <v>284</v>
      </c>
      <c r="AC428">
        <v>20</v>
      </c>
    </row>
    <row r="429" spans="1:29" x14ac:dyDescent="0.25">
      <c r="A429" t="s">
        <v>939</v>
      </c>
      <c r="B429" t="s">
        <v>601</v>
      </c>
      <c r="C429" s="4">
        <v>45689</v>
      </c>
      <c r="D429">
        <v>32</v>
      </c>
      <c r="E429" t="s">
        <v>1084</v>
      </c>
      <c r="F429" t="s">
        <v>19</v>
      </c>
      <c r="H429" t="s">
        <v>29</v>
      </c>
      <c r="I429">
        <v>1</v>
      </c>
      <c r="J429" t="s">
        <v>1092</v>
      </c>
      <c r="K429" t="s">
        <v>21</v>
      </c>
      <c r="L429" s="26">
        <v>3</v>
      </c>
      <c r="M429" t="s">
        <v>50</v>
      </c>
      <c r="N429">
        <v>39</v>
      </c>
      <c r="O429" t="s">
        <v>1090</v>
      </c>
      <c r="P429" t="s">
        <v>164</v>
      </c>
      <c r="Q429" s="3">
        <v>600</v>
      </c>
      <c r="R429">
        <v>5</v>
      </c>
      <c r="S429" s="3">
        <v>3000</v>
      </c>
      <c r="T429" s="3">
        <v>3000</v>
      </c>
      <c r="U429" t="s">
        <v>1100</v>
      </c>
      <c r="V429">
        <v>82</v>
      </c>
      <c r="W429">
        <v>82</v>
      </c>
      <c r="X429" t="s">
        <v>39</v>
      </c>
      <c r="Y429" s="6">
        <v>0.3122923588039867</v>
      </c>
      <c r="Z429">
        <v>0</v>
      </c>
      <c r="AA429" t="s">
        <v>1131</v>
      </c>
      <c r="AB429" t="s">
        <v>1083</v>
      </c>
      <c r="AC429">
        <v>30</v>
      </c>
    </row>
    <row r="430" spans="1:29" x14ac:dyDescent="0.25">
      <c r="A430" t="s">
        <v>940</v>
      </c>
      <c r="B430" t="s">
        <v>941</v>
      </c>
      <c r="C430" s="4">
        <v>45689</v>
      </c>
      <c r="D430">
        <v>53</v>
      </c>
      <c r="E430" t="s">
        <v>1088</v>
      </c>
      <c r="F430" t="s">
        <v>143</v>
      </c>
      <c r="H430" t="s">
        <v>29</v>
      </c>
      <c r="I430">
        <v>3</v>
      </c>
      <c r="J430" t="s">
        <v>1085</v>
      </c>
      <c r="K430" t="s">
        <v>21</v>
      </c>
      <c r="L430" s="26">
        <v>2</v>
      </c>
      <c r="M430" t="s">
        <v>22</v>
      </c>
      <c r="N430">
        <v>40</v>
      </c>
      <c r="O430" t="s">
        <v>1090</v>
      </c>
      <c r="P430" t="s">
        <v>31</v>
      </c>
      <c r="Q430" s="3">
        <v>5500</v>
      </c>
      <c r="R430">
        <v>11</v>
      </c>
      <c r="S430" s="3">
        <v>60500</v>
      </c>
      <c r="T430" s="3">
        <v>924000</v>
      </c>
      <c r="U430" t="s">
        <v>1097</v>
      </c>
      <c r="V430">
        <v>311.95</v>
      </c>
      <c r="W430">
        <v>27.07</v>
      </c>
      <c r="X430" t="s">
        <v>39</v>
      </c>
      <c r="Y430" s="6">
        <v>0.3122923588039867</v>
      </c>
      <c r="Z430">
        <v>0</v>
      </c>
      <c r="AA430" t="s">
        <v>1131</v>
      </c>
      <c r="AB430" t="s">
        <v>1083</v>
      </c>
      <c r="AC430">
        <v>65</v>
      </c>
    </row>
    <row r="431" spans="1:29" x14ac:dyDescent="0.25">
      <c r="A431" t="s">
        <v>942</v>
      </c>
      <c r="B431" t="s">
        <v>943</v>
      </c>
      <c r="C431" s="4">
        <v>45689</v>
      </c>
      <c r="D431">
        <v>28</v>
      </c>
      <c r="E431" t="s">
        <v>1089</v>
      </c>
      <c r="F431" t="s">
        <v>49</v>
      </c>
      <c r="H431" t="s">
        <v>41</v>
      </c>
      <c r="I431">
        <v>3</v>
      </c>
      <c r="J431" t="s">
        <v>1085</v>
      </c>
      <c r="K431" t="s">
        <v>21</v>
      </c>
      <c r="L431" s="26">
        <v>4</v>
      </c>
      <c r="M431" t="s">
        <v>114</v>
      </c>
      <c r="N431">
        <v>22</v>
      </c>
      <c r="O431" t="s">
        <v>1093</v>
      </c>
      <c r="P431" t="s">
        <v>62</v>
      </c>
      <c r="Q431" s="3">
        <v>24000</v>
      </c>
      <c r="R431">
        <v>10</v>
      </c>
      <c r="S431" s="3">
        <v>240000</v>
      </c>
      <c r="T431" s="3">
        <v>421500</v>
      </c>
      <c r="U431" t="s">
        <v>1098</v>
      </c>
      <c r="V431">
        <v>374.84999999999997</v>
      </c>
      <c r="W431">
        <v>124.12</v>
      </c>
      <c r="X431" t="s">
        <v>39</v>
      </c>
      <c r="Y431" s="6">
        <v>0.26754385964912281</v>
      </c>
      <c r="Z431">
        <v>0</v>
      </c>
      <c r="AA431" t="s">
        <v>1131</v>
      </c>
      <c r="AB431" t="s">
        <v>1083</v>
      </c>
      <c r="AC431">
        <v>40</v>
      </c>
    </row>
    <row r="432" spans="1:29" x14ac:dyDescent="0.25">
      <c r="A432" t="s">
        <v>944</v>
      </c>
      <c r="B432" t="s">
        <v>945</v>
      </c>
      <c r="C432" s="4">
        <v>45658</v>
      </c>
      <c r="D432">
        <v>80</v>
      </c>
      <c r="E432" t="s">
        <v>1091</v>
      </c>
      <c r="F432" t="s">
        <v>90</v>
      </c>
      <c r="H432" t="s">
        <v>29</v>
      </c>
      <c r="I432">
        <v>3</v>
      </c>
      <c r="J432" t="s">
        <v>1085</v>
      </c>
      <c r="K432" t="s">
        <v>30</v>
      </c>
      <c r="L432" s="26">
        <v>2</v>
      </c>
      <c r="M432" t="s">
        <v>22</v>
      </c>
      <c r="N432">
        <v>57</v>
      </c>
      <c r="O432" t="s">
        <v>1090</v>
      </c>
      <c r="P432" t="s">
        <v>83</v>
      </c>
      <c r="Q432" s="3">
        <v>1000</v>
      </c>
      <c r="R432">
        <v>5</v>
      </c>
      <c r="S432" s="3">
        <v>5000</v>
      </c>
      <c r="T432" s="3">
        <v>225500</v>
      </c>
      <c r="U432" t="s">
        <v>1098</v>
      </c>
      <c r="V432">
        <v>422.68</v>
      </c>
      <c r="W432">
        <v>63</v>
      </c>
      <c r="X432" t="s">
        <v>24</v>
      </c>
      <c r="Y432" s="6">
        <v>0.3122923588039867</v>
      </c>
      <c r="Z432">
        <v>1</v>
      </c>
      <c r="AA432" t="s">
        <v>1130</v>
      </c>
      <c r="AB432" t="s">
        <v>284</v>
      </c>
      <c r="AC432">
        <v>65</v>
      </c>
    </row>
    <row r="433" spans="1:29" x14ac:dyDescent="0.25">
      <c r="A433" t="s">
        <v>946</v>
      </c>
      <c r="B433" t="s">
        <v>947</v>
      </c>
      <c r="C433" s="4">
        <v>45689</v>
      </c>
      <c r="D433">
        <v>49</v>
      </c>
      <c r="E433" t="s">
        <v>1088</v>
      </c>
      <c r="F433" t="s">
        <v>75</v>
      </c>
      <c r="H433" t="s">
        <v>20</v>
      </c>
      <c r="I433">
        <v>2</v>
      </c>
      <c r="J433" t="s">
        <v>1085</v>
      </c>
      <c r="K433" t="s">
        <v>30</v>
      </c>
      <c r="L433" s="26">
        <v>3</v>
      </c>
      <c r="M433" t="s">
        <v>50</v>
      </c>
      <c r="N433">
        <v>28</v>
      </c>
      <c r="O433" t="s">
        <v>1086</v>
      </c>
      <c r="P433" t="s">
        <v>23</v>
      </c>
      <c r="Q433" s="3">
        <v>35000</v>
      </c>
      <c r="R433">
        <v>5</v>
      </c>
      <c r="S433" s="3">
        <v>175000</v>
      </c>
      <c r="T433" s="3">
        <v>193000</v>
      </c>
      <c r="U433" t="s">
        <v>1098</v>
      </c>
      <c r="V433">
        <v>57.48</v>
      </c>
      <c r="W433">
        <v>11.12</v>
      </c>
      <c r="X433" t="s">
        <v>39</v>
      </c>
      <c r="Y433" s="6">
        <v>0.30092592592592593</v>
      </c>
      <c r="Z433">
        <v>0</v>
      </c>
      <c r="AA433" t="s">
        <v>1131</v>
      </c>
      <c r="AB433" t="s">
        <v>1083</v>
      </c>
      <c r="AC433">
        <v>30</v>
      </c>
    </row>
    <row r="434" spans="1:29" x14ac:dyDescent="0.25">
      <c r="A434" t="s">
        <v>948</v>
      </c>
      <c r="B434" t="s">
        <v>949</v>
      </c>
      <c r="C434" s="4">
        <v>45658</v>
      </c>
      <c r="D434">
        <v>49</v>
      </c>
      <c r="E434" t="s">
        <v>1088</v>
      </c>
      <c r="F434" t="s">
        <v>28</v>
      </c>
      <c r="H434" t="s">
        <v>29</v>
      </c>
      <c r="I434">
        <v>3</v>
      </c>
      <c r="J434" t="s">
        <v>1085</v>
      </c>
      <c r="K434" t="s">
        <v>30</v>
      </c>
      <c r="L434" s="26">
        <v>4</v>
      </c>
      <c r="M434" t="s">
        <v>114</v>
      </c>
      <c r="N434">
        <v>28</v>
      </c>
      <c r="O434" t="s">
        <v>1086</v>
      </c>
      <c r="P434" t="s">
        <v>83</v>
      </c>
      <c r="Q434" s="3">
        <v>1000</v>
      </c>
      <c r="R434">
        <v>5</v>
      </c>
      <c r="S434" s="3">
        <v>5000</v>
      </c>
      <c r="T434" s="3">
        <v>261000</v>
      </c>
      <c r="U434" t="s">
        <v>1098</v>
      </c>
      <c r="V434">
        <v>276.03000000000003</v>
      </c>
      <c r="W434">
        <v>169.24</v>
      </c>
      <c r="X434" t="s">
        <v>24</v>
      </c>
      <c r="Y434" s="6">
        <v>0.3122923588039867</v>
      </c>
      <c r="Z434">
        <v>1</v>
      </c>
      <c r="AA434" t="s">
        <v>1130</v>
      </c>
      <c r="AB434" t="s">
        <v>96</v>
      </c>
      <c r="AC434">
        <v>35</v>
      </c>
    </row>
    <row r="435" spans="1:29" x14ac:dyDescent="0.25">
      <c r="A435" t="s">
        <v>950</v>
      </c>
      <c r="B435" t="s">
        <v>951</v>
      </c>
      <c r="C435" s="4">
        <v>45689</v>
      </c>
      <c r="D435">
        <v>50</v>
      </c>
      <c r="E435" t="s">
        <v>1088</v>
      </c>
      <c r="F435" t="s">
        <v>79</v>
      </c>
      <c r="H435" t="s">
        <v>29</v>
      </c>
      <c r="I435">
        <v>1</v>
      </c>
      <c r="J435" t="s">
        <v>1092</v>
      </c>
      <c r="K435" t="s">
        <v>21</v>
      </c>
      <c r="L435" s="26">
        <v>4</v>
      </c>
      <c r="M435" t="s">
        <v>114</v>
      </c>
      <c r="N435">
        <v>34</v>
      </c>
      <c r="O435" t="s">
        <v>1086</v>
      </c>
      <c r="P435" t="s">
        <v>83</v>
      </c>
      <c r="Q435" s="3">
        <v>1000</v>
      </c>
      <c r="R435">
        <v>1</v>
      </c>
      <c r="S435" s="3">
        <v>1000</v>
      </c>
      <c r="T435" s="3">
        <v>1000</v>
      </c>
      <c r="U435" t="s">
        <v>1100</v>
      </c>
      <c r="V435">
        <v>177.53</v>
      </c>
      <c r="W435">
        <v>177.53</v>
      </c>
      <c r="X435" t="s">
        <v>39</v>
      </c>
      <c r="Y435" s="6">
        <v>0.3122923588039867</v>
      </c>
      <c r="Z435">
        <v>0</v>
      </c>
      <c r="AA435" t="s">
        <v>1131</v>
      </c>
      <c r="AB435" t="s">
        <v>1083</v>
      </c>
      <c r="AC435">
        <v>30</v>
      </c>
    </row>
    <row r="436" spans="1:29" x14ac:dyDescent="0.25">
      <c r="A436" t="s">
        <v>952</v>
      </c>
      <c r="B436" t="s">
        <v>953</v>
      </c>
      <c r="C436" s="4">
        <v>45658</v>
      </c>
      <c r="D436">
        <v>31</v>
      </c>
      <c r="E436" t="s">
        <v>1084</v>
      </c>
      <c r="F436" t="s">
        <v>82</v>
      </c>
      <c r="H436" t="s">
        <v>29</v>
      </c>
      <c r="I436">
        <v>2</v>
      </c>
      <c r="J436" t="s">
        <v>1085</v>
      </c>
      <c r="K436" t="s">
        <v>30</v>
      </c>
      <c r="L436" s="26">
        <v>3</v>
      </c>
      <c r="M436" t="s">
        <v>50</v>
      </c>
      <c r="N436">
        <v>38</v>
      </c>
      <c r="O436" t="s">
        <v>1090</v>
      </c>
      <c r="P436" t="s">
        <v>40</v>
      </c>
      <c r="Q436" s="3">
        <v>500</v>
      </c>
      <c r="R436">
        <v>1</v>
      </c>
      <c r="S436" s="3">
        <v>500</v>
      </c>
      <c r="T436" s="3">
        <v>180500</v>
      </c>
      <c r="U436" t="s">
        <v>1098</v>
      </c>
      <c r="V436">
        <v>313.01</v>
      </c>
      <c r="W436">
        <v>119.04</v>
      </c>
      <c r="X436" t="s">
        <v>24</v>
      </c>
      <c r="Y436" s="6">
        <v>0.3122923588039867</v>
      </c>
      <c r="Z436">
        <v>1</v>
      </c>
      <c r="AA436" t="s">
        <v>1130</v>
      </c>
      <c r="AB436" t="s">
        <v>76</v>
      </c>
      <c r="AC436">
        <v>40</v>
      </c>
    </row>
    <row r="437" spans="1:29" x14ac:dyDescent="0.25">
      <c r="A437" t="s">
        <v>954</v>
      </c>
      <c r="B437" t="s">
        <v>955</v>
      </c>
      <c r="C437" s="4">
        <v>45658</v>
      </c>
      <c r="D437">
        <v>57</v>
      </c>
      <c r="E437" t="s">
        <v>1094</v>
      </c>
      <c r="F437" t="s">
        <v>140</v>
      </c>
      <c r="H437" t="s">
        <v>41</v>
      </c>
      <c r="I437">
        <v>1</v>
      </c>
      <c r="J437" t="s">
        <v>1092</v>
      </c>
      <c r="K437" t="s">
        <v>21</v>
      </c>
      <c r="L437" s="26">
        <v>3</v>
      </c>
      <c r="M437" t="s">
        <v>50</v>
      </c>
      <c r="N437">
        <v>56</v>
      </c>
      <c r="O437" t="s">
        <v>1090</v>
      </c>
      <c r="P437" t="s">
        <v>62</v>
      </c>
      <c r="Q437" s="3">
        <v>24000</v>
      </c>
      <c r="R437">
        <v>13</v>
      </c>
      <c r="S437" s="3">
        <v>312000</v>
      </c>
      <c r="T437" s="3">
        <v>312000</v>
      </c>
      <c r="U437" t="s">
        <v>1098</v>
      </c>
      <c r="V437">
        <v>190.4</v>
      </c>
      <c r="W437">
        <v>190.4</v>
      </c>
      <c r="X437" t="s">
        <v>39</v>
      </c>
      <c r="Y437" s="6">
        <v>0.26754385964912281</v>
      </c>
      <c r="Z437">
        <v>0</v>
      </c>
      <c r="AA437" t="s">
        <v>1131</v>
      </c>
      <c r="AB437" t="s">
        <v>1083</v>
      </c>
      <c r="AC437">
        <v>40</v>
      </c>
    </row>
    <row r="438" spans="1:29" x14ac:dyDescent="0.25">
      <c r="A438" t="s">
        <v>956</v>
      </c>
      <c r="B438" t="s">
        <v>957</v>
      </c>
      <c r="C438" s="4">
        <v>45658</v>
      </c>
      <c r="D438">
        <v>67</v>
      </c>
      <c r="E438" t="s">
        <v>1091</v>
      </c>
      <c r="F438" t="s">
        <v>143</v>
      </c>
      <c r="H438" t="s">
        <v>29</v>
      </c>
      <c r="I438">
        <v>1</v>
      </c>
      <c r="J438" t="s">
        <v>1092</v>
      </c>
      <c r="K438" t="s">
        <v>21</v>
      </c>
      <c r="L438" s="26">
        <v>1</v>
      </c>
      <c r="M438" t="s">
        <v>37</v>
      </c>
      <c r="N438">
        <v>16</v>
      </c>
      <c r="O438" t="s">
        <v>1093</v>
      </c>
      <c r="P438" t="s">
        <v>87</v>
      </c>
      <c r="Q438" s="3">
        <v>7500</v>
      </c>
      <c r="R438">
        <v>5</v>
      </c>
      <c r="S438" s="3">
        <v>37500</v>
      </c>
      <c r="T438" s="3">
        <v>37500</v>
      </c>
      <c r="U438" t="s">
        <v>1100</v>
      </c>
      <c r="V438">
        <v>57.34</v>
      </c>
      <c r="W438">
        <v>57.34</v>
      </c>
      <c r="X438" t="s">
        <v>24</v>
      </c>
      <c r="Y438" s="6">
        <v>0.3122923588039867</v>
      </c>
      <c r="Z438">
        <v>1</v>
      </c>
      <c r="AA438" t="s">
        <v>1130</v>
      </c>
      <c r="AB438" t="s">
        <v>265</v>
      </c>
      <c r="AC438">
        <v>65</v>
      </c>
    </row>
    <row r="439" spans="1:29" x14ac:dyDescent="0.25">
      <c r="A439" t="s">
        <v>958</v>
      </c>
      <c r="B439" t="s">
        <v>959</v>
      </c>
      <c r="C439" s="4">
        <v>45717</v>
      </c>
      <c r="D439">
        <v>54</v>
      </c>
      <c r="E439" t="s">
        <v>1088</v>
      </c>
      <c r="F439" t="s">
        <v>90</v>
      </c>
      <c r="H439" t="s">
        <v>36</v>
      </c>
      <c r="I439">
        <v>1</v>
      </c>
      <c r="J439" t="s">
        <v>1092</v>
      </c>
      <c r="K439" t="s">
        <v>30</v>
      </c>
      <c r="L439" s="26">
        <v>5</v>
      </c>
      <c r="M439" t="s">
        <v>55</v>
      </c>
      <c r="N439">
        <v>48</v>
      </c>
      <c r="O439" t="s">
        <v>1090</v>
      </c>
      <c r="P439" t="s">
        <v>71</v>
      </c>
      <c r="Q439" s="3">
        <v>14500</v>
      </c>
      <c r="R439">
        <v>13</v>
      </c>
      <c r="S439" s="3">
        <v>188500</v>
      </c>
      <c r="T439" s="3">
        <v>188500</v>
      </c>
      <c r="U439" t="s">
        <v>1098</v>
      </c>
      <c r="V439">
        <v>98.18</v>
      </c>
      <c r="W439">
        <v>98.18</v>
      </c>
      <c r="X439" t="s">
        <v>24</v>
      </c>
      <c r="Y439" s="6">
        <v>0.27947598253275108</v>
      </c>
      <c r="Z439">
        <v>1</v>
      </c>
      <c r="AA439" t="s">
        <v>1130</v>
      </c>
      <c r="AB439" t="s">
        <v>284</v>
      </c>
      <c r="AC439">
        <v>15</v>
      </c>
    </row>
    <row r="440" spans="1:29" x14ac:dyDescent="0.25">
      <c r="A440" t="s">
        <v>960</v>
      </c>
      <c r="B440" t="s">
        <v>961</v>
      </c>
      <c r="C440" s="4">
        <v>45658</v>
      </c>
      <c r="D440">
        <v>50</v>
      </c>
      <c r="E440" t="s">
        <v>1088</v>
      </c>
      <c r="F440" t="s">
        <v>19</v>
      </c>
      <c r="H440" t="s">
        <v>29</v>
      </c>
      <c r="I440">
        <v>2</v>
      </c>
      <c r="J440" t="s">
        <v>1085</v>
      </c>
      <c r="K440" t="s">
        <v>21</v>
      </c>
      <c r="L440" s="26">
        <v>3</v>
      </c>
      <c r="M440" t="s">
        <v>50</v>
      </c>
      <c r="N440">
        <v>49</v>
      </c>
      <c r="O440" t="s">
        <v>1090</v>
      </c>
      <c r="P440" t="s">
        <v>102</v>
      </c>
      <c r="Q440" s="3">
        <v>900</v>
      </c>
      <c r="R440">
        <v>15</v>
      </c>
      <c r="S440" s="3">
        <v>13500</v>
      </c>
      <c r="T440" s="3">
        <v>113500</v>
      </c>
      <c r="U440" t="s">
        <v>1098</v>
      </c>
      <c r="V440">
        <v>232.60999999999999</v>
      </c>
      <c r="W440">
        <v>102.91</v>
      </c>
      <c r="X440" t="s">
        <v>39</v>
      </c>
      <c r="Y440" s="6">
        <v>0.3122923588039867</v>
      </c>
      <c r="Z440">
        <v>0</v>
      </c>
      <c r="AA440" t="s">
        <v>1131</v>
      </c>
      <c r="AB440" t="s">
        <v>1083</v>
      </c>
      <c r="AC440">
        <v>40</v>
      </c>
    </row>
    <row r="441" spans="1:29" x14ac:dyDescent="0.25">
      <c r="A441" t="s">
        <v>962</v>
      </c>
      <c r="B441" t="s">
        <v>963</v>
      </c>
      <c r="C441" s="4">
        <v>45658</v>
      </c>
      <c r="D441">
        <v>26</v>
      </c>
      <c r="E441" t="s">
        <v>1089</v>
      </c>
      <c r="F441" t="s">
        <v>101</v>
      </c>
      <c r="H441" t="s">
        <v>36</v>
      </c>
      <c r="I441">
        <v>1</v>
      </c>
      <c r="J441" t="s">
        <v>1092</v>
      </c>
      <c r="K441" t="s">
        <v>30</v>
      </c>
      <c r="L441" s="26">
        <v>4</v>
      </c>
      <c r="M441" t="s">
        <v>114</v>
      </c>
      <c r="N441">
        <v>28</v>
      </c>
      <c r="O441" t="s">
        <v>1086</v>
      </c>
      <c r="P441" t="s">
        <v>71</v>
      </c>
      <c r="Q441" s="3">
        <v>14500</v>
      </c>
      <c r="R441">
        <v>10</v>
      </c>
      <c r="S441" s="3">
        <v>145000</v>
      </c>
      <c r="T441" s="3">
        <v>145000</v>
      </c>
      <c r="U441" t="s">
        <v>1098</v>
      </c>
      <c r="V441">
        <v>104.86</v>
      </c>
      <c r="W441">
        <v>104.86</v>
      </c>
      <c r="X441" t="s">
        <v>39</v>
      </c>
      <c r="Y441" s="6">
        <v>0.27947598253275108</v>
      </c>
      <c r="Z441">
        <v>0</v>
      </c>
      <c r="AA441" t="s">
        <v>1131</v>
      </c>
      <c r="AB441" t="s">
        <v>1083</v>
      </c>
      <c r="AC441">
        <v>20</v>
      </c>
    </row>
    <row r="442" spans="1:29" x14ac:dyDescent="0.25">
      <c r="A442" t="s">
        <v>964</v>
      </c>
      <c r="B442" t="s">
        <v>965</v>
      </c>
      <c r="C442" s="4">
        <v>45658</v>
      </c>
      <c r="D442">
        <v>25</v>
      </c>
      <c r="E442" t="s">
        <v>1089</v>
      </c>
      <c r="F442" t="s">
        <v>128</v>
      </c>
      <c r="H442" t="s">
        <v>36</v>
      </c>
      <c r="I442">
        <v>3</v>
      </c>
      <c r="J442" t="s">
        <v>1085</v>
      </c>
      <c r="K442" t="s">
        <v>21</v>
      </c>
      <c r="L442" s="26">
        <v>4</v>
      </c>
      <c r="M442" t="s">
        <v>114</v>
      </c>
      <c r="N442">
        <v>33</v>
      </c>
      <c r="O442" t="s">
        <v>1086</v>
      </c>
      <c r="P442" t="s">
        <v>38</v>
      </c>
      <c r="Q442" s="3">
        <v>20000</v>
      </c>
      <c r="R442">
        <v>1</v>
      </c>
      <c r="S442" s="3">
        <v>20000</v>
      </c>
      <c r="T442" s="3">
        <v>267800</v>
      </c>
      <c r="U442" t="s">
        <v>1098</v>
      </c>
      <c r="V442">
        <v>459.41999999999996</v>
      </c>
      <c r="W442">
        <v>153.85</v>
      </c>
      <c r="X442" t="s">
        <v>24</v>
      </c>
      <c r="Y442" s="6">
        <v>0.27947598253275108</v>
      </c>
      <c r="Z442">
        <v>1</v>
      </c>
      <c r="AA442" t="s">
        <v>1130</v>
      </c>
      <c r="AB442" t="s">
        <v>284</v>
      </c>
      <c r="AC442">
        <v>35</v>
      </c>
    </row>
    <row r="443" spans="1:29" x14ac:dyDescent="0.25">
      <c r="A443" t="s">
        <v>966</v>
      </c>
      <c r="B443" t="s">
        <v>967</v>
      </c>
      <c r="C443" s="4">
        <v>45658</v>
      </c>
      <c r="D443">
        <v>26</v>
      </c>
      <c r="E443" t="s">
        <v>1089</v>
      </c>
      <c r="F443" t="s">
        <v>110</v>
      </c>
      <c r="H443" t="s">
        <v>36</v>
      </c>
      <c r="I443">
        <v>2</v>
      </c>
      <c r="J443" t="s">
        <v>1085</v>
      </c>
      <c r="K443" t="s">
        <v>30</v>
      </c>
      <c r="L443" s="26">
        <v>4</v>
      </c>
      <c r="M443" t="s">
        <v>114</v>
      </c>
      <c r="N443">
        <v>21</v>
      </c>
      <c r="O443" t="s">
        <v>1093</v>
      </c>
      <c r="P443" t="s">
        <v>71</v>
      </c>
      <c r="Q443" s="3">
        <v>14500</v>
      </c>
      <c r="R443">
        <v>20</v>
      </c>
      <c r="S443" s="3">
        <v>290000</v>
      </c>
      <c r="T443" s="3">
        <v>410000</v>
      </c>
      <c r="U443" t="s">
        <v>1098</v>
      </c>
      <c r="V443">
        <v>211.81</v>
      </c>
      <c r="W443">
        <v>37.42</v>
      </c>
      <c r="X443" t="s">
        <v>39</v>
      </c>
      <c r="Y443" s="6">
        <v>0.27947598253275108</v>
      </c>
      <c r="Z443">
        <v>0</v>
      </c>
      <c r="AA443" t="s">
        <v>1131</v>
      </c>
      <c r="AB443" t="s">
        <v>1083</v>
      </c>
      <c r="AC443">
        <v>35</v>
      </c>
    </row>
    <row r="444" spans="1:29" x14ac:dyDescent="0.25">
      <c r="A444" t="s">
        <v>968</v>
      </c>
      <c r="B444" t="s">
        <v>969</v>
      </c>
      <c r="C444" s="4">
        <v>45658</v>
      </c>
      <c r="D444">
        <v>18</v>
      </c>
      <c r="E444" t="s">
        <v>1099</v>
      </c>
      <c r="F444" t="s">
        <v>452</v>
      </c>
      <c r="H444" t="s">
        <v>29</v>
      </c>
      <c r="I444">
        <v>1</v>
      </c>
      <c r="J444" t="s">
        <v>1092</v>
      </c>
      <c r="K444" t="s">
        <v>30</v>
      </c>
      <c r="L444" s="26">
        <v>2</v>
      </c>
      <c r="M444" t="s">
        <v>22</v>
      </c>
      <c r="N444">
        <v>8</v>
      </c>
      <c r="O444" t="s">
        <v>1095</v>
      </c>
      <c r="P444" t="s">
        <v>193</v>
      </c>
      <c r="Q444" s="3">
        <v>6500</v>
      </c>
      <c r="R444">
        <v>20</v>
      </c>
      <c r="S444" s="3">
        <v>130000</v>
      </c>
      <c r="T444" s="3">
        <v>130000</v>
      </c>
      <c r="U444" t="s">
        <v>1098</v>
      </c>
      <c r="V444">
        <v>60.91</v>
      </c>
      <c r="W444">
        <v>60.91</v>
      </c>
      <c r="X444" t="s">
        <v>39</v>
      </c>
      <c r="Y444" s="6">
        <v>0.3122923588039867</v>
      </c>
      <c r="Z444">
        <v>0</v>
      </c>
      <c r="AA444" t="s">
        <v>1131</v>
      </c>
      <c r="AB444" t="s">
        <v>1083</v>
      </c>
      <c r="AC444">
        <v>65</v>
      </c>
    </row>
    <row r="445" spans="1:29" x14ac:dyDescent="0.25">
      <c r="A445" t="s">
        <v>970</v>
      </c>
      <c r="B445" t="s">
        <v>971</v>
      </c>
      <c r="C445" s="4">
        <v>45689</v>
      </c>
      <c r="D445">
        <v>66</v>
      </c>
      <c r="E445" t="s">
        <v>1091</v>
      </c>
      <c r="F445" t="s">
        <v>149</v>
      </c>
      <c r="H445" t="s">
        <v>20</v>
      </c>
      <c r="I445">
        <v>1</v>
      </c>
      <c r="J445" t="s">
        <v>1092</v>
      </c>
      <c r="K445" t="s">
        <v>21</v>
      </c>
      <c r="L445" s="26">
        <v>1</v>
      </c>
      <c r="M445" t="s">
        <v>37</v>
      </c>
      <c r="N445">
        <v>9</v>
      </c>
      <c r="O445" t="s">
        <v>1095</v>
      </c>
      <c r="P445" t="s">
        <v>58</v>
      </c>
      <c r="Q445" s="3">
        <v>16000</v>
      </c>
      <c r="R445">
        <v>5</v>
      </c>
      <c r="S445" s="3">
        <v>80000</v>
      </c>
      <c r="T445" s="3">
        <v>80000</v>
      </c>
      <c r="U445" t="s">
        <v>1100</v>
      </c>
      <c r="V445">
        <v>42.24</v>
      </c>
      <c r="W445">
        <v>42.24</v>
      </c>
      <c r="X445" t="s">
        <v>24</v>
      </c>
      <c r="Y445" s="6">
        <v>0.30092592592592593</v>
      </c>
      <c r="Z445">
        <v>1</v>
      </c>
      <c r="AA445" t="s">
        <v>1130</v>
      </c>
      <c r="AB445" t="s">
        <v>32</v>
      </c>
      <c r="AC445">
        <v>75</v>
      </c>
    </row>
    <row r="446" spans="1:29" x14ac:dyDescent="0.25">
      <c r="A446" t="s">
        <v>972</v>
      </c>
      <c r="B446" t="s">
        <v>973</v>
      </c>
      <c r="C446" s="4">
        <v>45717</v>
      </c>
      <c r="D446">
        <v>71</v>
      </c>
      <c r="E446" t="s">
        <v>1091</v>
      </c>
      <c r="F446" t="s">
        <v>86</v>
      </c>
      <c r="H446" t="s">
        <v>41</v>
      </c>
      <c r="I446">
        <v>1</v>
      </c>
      <c r="J446" t="s">
        <v>1092</v>
      </c>
      <c r="K446" t="s">
        <v>21</v>
      </c>
      <c r="L446" s="26">
        <v>4</v>
      </c>
      <c r="M446" t="s">
        <v>114</v>
      </c>
      <c r="N446">
        <v>6</v>
      </c>
      <c r="O446" t="s">
        <v>1096</v>
      </c>
      <c r="P446" t="s">
        <v>38</v>
      </c>
      <c r="Q446" s="3">
        <v>20000</v>
      </c>
      <c r="R446">
        <v>15</v>
      </c>
      <c r="S446" s="3">
        <v>300000</v>
      </c>
      <c r="T446" s="3">
        <v>300000</v>
      </c>
      <c r="U446" t="s">
        <v>1098</v>
      </c>
      <c r="V446">
        <v>180.53</v>
      </c>
      <c r="W446">
        <v>180.53</v>
      </c>
      <c r="X446" t="s">
        <v>24</v>
      </c>
      <c r="Y446" s="6">
        <v>0.26754385964912281</v>
      </c>
      <c r="Z446">
        <v>1</v>
      </c>
      <c r="AA446" t="s">
        <v>1130</v>
      </c>
      <c r="AB446" t="s">
        <v>167</v>
      </c>
      <c r="AC446">
        <v>45</v>
      </c>
    </row>
    <row r="447" spans="1:29" x14ac:dyDescent="0.25">
      <c r="A447" t="s">
        <v>974</v>
      </c>
      <c r="B447" t="s">
        <v>975</v>
      </c>
      <c r="C447" s="4">
        <v>45689</v>
      </c>
      <c r="D447">
        <v>76</v>
      </c>
      <c r="E447" t="s">
        <v>1091</v>
      </c>
      <c r="F447" t="s">
        <v>118</v>
      </c>
      <c r="H447" t="s">
        <v>41</v>
      </c>
      <c r="I447">
        <v>2</v>
      </c>
      <c r="J447" t="s">
        <v>1085</v>
      </c>
      <c r="K447" t="s">
        <v>30</v>
      </c>
      <c r="L447" s="26">
        <v>2</v>
      </c>
      <c r="M447" t="s">
        <v>22</v>
      </c>
      <c r="N447">
        <v>38</v>
      </c>
      <c r="O447" t="s">
        <v>1090</v>
      </c>
      <c r="P447" t="s">
        <v>42</v>
      </c>
      <c r="Q447" s="3">
        <v>9000</v>
      </c>
      <c r="R447">
        <v>14</v>
      </c>
      <c r="S447" s="3">
        <v>126000</v>
      </c>
      <c r="T447" s="3">
        <v>791000</v>
      </c>
      <c r="U447" t="s">
        <v>1097</v>
      </c>
      <c r="V447">
        <v>190.78</v>
      </c>
      <c r="W447">
        <v>20.98</v>
      </c>
      <c r="X447" t="s">
        <v>24</v>
      </c>
      <c r="Y447" s="6">
        <v>0.26754385964912281</v>
      </c>
      <c r="Z447">
        <v>1</v>
      </c>
      <c r="AA447" t="s">
        <v>1130</v>
      </c>
      <c r="AB447" t="s">
        <v>32</v>
      </c>
      <c r="AC447">
        <v>60</v>
      </c>
    </row>
    <row r="448" spans="1:29" x14ac:dyDescent="0.25">
      <c r="A448" t="s">
        <v>976</v>
      </c>
      <c r="B448" t="s">
        <v>977</v>
      </c>
      <c r="C448" s="4">
        <v>45658</v>
      </c>
      <c r="D448">
        <v>20</v>
      </c>
      <c r="E448" t="s">
        <v>1089</v>
      </c>
      <c r="F448" t="s">
        <v>90</v>
      </c>
      <c r="H448" t="s">
        <v>41</v>
      </c>
      <c r="I448">
        <v>3</v>
      </c>
      <c r="J448" t="s">
        <v>1085</v>
      </c>
      <c r="K448" t="s">
        <v>30</v>
      </c>
      <c r="L448" s="26">
        <v>2</v>
      </c>
      <c r="M448" t="s">
        <v>22</v>
      </c>
      <c r="N448">
        <v>32</v>
      </c>
      <c r="O448" t="s">
        <v>1086</v>
      </c>
      <c r="P448" t="s">
        <v>62</v>
      </c>
      <c r="Q448" s="3">
        <v>24000</v>
      </c>
      <c r="R448">
        <v>14</v>
      </c>
      <c r="S448" s="3">
        <v>336000</v>
      </c>
      <c r="T448" s="3">
        <v>1386000</v>
      </c>
      <c r="U448" t="s">
        <v>1097</v>
      </c>
      <c r="V448">
        <v>126.94</v>
      </c>
      <c r="W448">
        <v>13.17</v>
      </c>
      <c r="X448" t="s">
        <v>39</v>
      </c>
      <c r="Y448" s="6">
        <v>0.26754385964912281</v>
      </c>
      <c r="Z448">
        <v>0</v>
      </c>
      <c r="AA448" t="s">
        <v>1131</v>
      </c>
      <c r="AB448" t="s">
        <v>1083</v>
      </c>
      <c r="AC448">
        <v>55</v>
      </c>
    </row>
    <row r="449" spans="1:29" x14ac:dyDescent="0.25">
      <c r="A449" t="s">
        <v>978</v>
      </c>
      <c r="B449" t="s">
        <v>979</v>
      </c>
      <c r="C449" s="4">
        <v>45717</v>
      </c>
      <c r="D449">
        <v>36</v>
      </c>
      <c r="E449" t="s">
        <v>1084</v>
      </c>
      <c r="F449" t="s">
        <v>101</v>
      </c>
      <c r="H449" t="s">
        <v>36</v>
      </c>
      <c r="I449">
        <v>3</v>
      </c>
      <c r="J449" t="s">
        <v>1085</v>
      </c>
      <c r="K449" t="s">
        <v>21</v>
      </c>
      <c r="L449" s="26">
        <v>4</v>
      </c>
      <c r="M449" t="s">
        <v>114</v>
      </c>
      <c r="N449">
        <v>31</v>
      </c>
      <c r="O449" t="s">
        <v>1086</v>
      </c>
      <c r="P449" t="s">
        <v>65</v>
      </c>
      <c r="Q449" s="3">
        <v>30000</v>
      </c>
      <c r="R449">
        <v>13</v>
      </c>
      <c r="S449" s="3">
        <v>390000</v>
      </c>
      <c r="T449" s="3">
        <v>690000</v>
      </c>
      <c r="U449" t="s">
        <v>1097</v>
      </c>
      <c r="V449">
        <v>503.44</v>
      </c>
      <c r="W449">
        <v>176.69</v>
      </c>
      <c r="X449" t="s">
        <v>24</v>
      </c>
      <c r="Y449" s="6">
        <v>0.27947598253275108</v>
      </c>
      <c r="Z449">
        <v>1</v>
      </c>
      <c r="AA449" t="s">
        <v>1130</v>
      </c>
      <c r="AB449" t="s">
        <v>265</v>
      </c>
      <c r="AC449">
        <v>35</v>
      </c>
    </row>
    <row r="450" spans="1:29" x14ac:dyDescent="0.25">
      <c r="A450" t="s">
        <v>980</v>
      </c>
      <c r="B450" t="s">
        <v>981</v>
      </c>
      <c r="C450" s="4">
        <v>45689</v>
      </c>
      <c r="D450">
        <v>52</v>
      </c>
      <c r="E450" t="s">
        <v>1088</v>
      </c>
      <c r="F450" t="s">
        <v>299</v>
      </c>
      <c r="H450" t="s">
        <v>29</v>
      </c>
      <c r="I450">
        <v>1</v>
      </c>
      <c r="J450" t="s">
        <v>1092</v>
      </c>
      <c r="K450" t="s">
        <v>30</v>
      </c>
      <c r="L450" s="26">
        <v>2</v>
      </c>
      <c r="M450" t="s">
        <v>22</v>
      </c>
      <c r="N450">
        <v>9</v>
      </c>
      <c r="O450" t="s">
        <v>1095</v>
      </c>
      <c r="P450" t="s">
        <v>31</v>
      </c>
      <c r="Q450" s="3">
        <v>5500</v>
      </c>
      <c r="R450">
        <v>7</v>
      </c>
      <c r="S450" s="3">
        <v>38500</v>
      </c>
      <c r="T450" s="3">
        <v>38500</v>
      </c>
      <c r="U450" t="s">
        <v>1100</v>
      </c>
      <c r="V450">
        <v>61.08</v>
      </c>
      <c r="W450">
        <v>61.08</v>
      </c>
      <c r="X450" t="s">
        <v>24</v>
      </c>
      <c r="Y450" s="6">
        <v>0.3122923588039867</v>
      </c>
      <c r="Z450">
        <v>1</v>
      </c>
      <c r="AA450" t="s">
        <v>1130</v>
      </c>
      <c r="AB450" t="s">
        <v>167</v>
      </c>
      <c r="AC450">
        <v>65</v>
      </c>
    </row>
    <row r="451" spans="1:29" x14ac:dyDescent="0.25">
      <c r="A451" t="s">
        <v>982</v>
      </c>
      <c r="B451" t="s">
        <v>983</v>
      </c>
      <c r="C451" s="4">
        <v>45689</v>
      </c>
      <c r="D451">
        <v>18</v>
      </c>
      <c r="E451" t="s">
        <v>1099</v>
      </c>
      <c r="F451" t="s">
        <v>152</v>
      </c>
      <c r="H451" t="s">
        <v>29</v>
      </c>
      <c r="I451">
        <v>2</v>
      </c>
      <c r="J451" t="s">
        <v>1085</v>
      </c>
      <c r="K451" t="s">
        <v>30</v>
      </c>
      <c r="L451" s="26">
        <v>2</v>
      </c>
      <c r="M451" t="s">
        <v>22</v>
      </c>
      <c r="N451">
        <v>23</v>
      </c>
      <c r="O451" t="s">
        <v>1093</v>
      </c>
      <c r="P451" t="s">
        <v>31</v>
      </c>
      <c r="Q451" s="3">
        <v>5500</v>
      </c>
      <c r="R451">
        <v>8</v>
      </c>
      <c r="S451" s="3">
        <v>44000</v>
      </c>
      <c r="T451" s="3">
        <v>116000</v>
      </c>
      <c r="U451" t="s">
        <v>1098</v>
      </c>
      <c r="V451">
        <v>135.86000000000001</v>
      </c>
      <c r="W451">
        <v>23.24</v>
      </c>
      <c r="X451" t="s">
        <v>39</v>
      </c>
      <c r="Y451" s="6">
        <v>0.3122923588039867</v>
      </c>
      <c r="Z451">
        <v>0</v>
      </c>
      <c r="AA451" t="s">
        <v>1131</v>
      </c>
      <c r="AB451" t="s">
        <v>1083</v>
      </c>
      <c r="AC451">
        <v>55</v>
      </c>
    </row>
    <row r="452" spans="1:29" x14ac:dyDescent="0.25">
      <c r="A452" t="s">
        <v>984</v>
      </c>
      <c r="B452" t="s">
        <v>985</v>
      </c>
      <c r="C452" s="4">
        <v>45717</v>
      </c>
      <c r="D452">
        <v>59</v>
      </c>
      <c r="E452" t="s">
        <v>1094</v>
      </c>
      <c r="F452" t="s">
        <v>152</v>
      </c>
      <c r="H452" t="s">
        <v>41</v>
      </c>
      <c r="I452">
        <v>3</v>
      </c>
      <c r="J452" t="s">
        <v>1085</v>
      </c>
      <c r="K452" t="s">
        <v>21</v>
      </c>
      <c r="L452" s="26">
        <v>2</v>
      </c>
      <c r="M452" t="s">
        <v>22</v>
      </c>
      <c r="N452">
        <v>50</v>
      </c>
      <c r="O452" t="s">
        <v>1090</v>
      </c>
      <c r="P452" t="s">
        <v>71</v>
      </c>
      <c r="Q452" s="3">
        <v>14500</v>
      </c>
      <c r="R452">
        <v>4</v>
      </c>
      <c r="S452" s="3">
        <v>58000</v>
      </c>
      <c r="T452" s="3">
        <v>460000</v>
      </c>
      <c r="U452" t="s">
        <v>1098</v>
      </c>
      <c r="V452">
        <v>481.15000000000003</v>
      </c>
      <c r="W452">
        <v>159.9</v>
      </c>
      <c r="X452" t="s">
        <v>39</v>
      </c>
      <c r="Y452" s="6">
        <v>0.26754385964912281</v>
      </c>
      <c r="Z452">
        <v>0</v>
      </c>
      <c r="AA452" t="s">
        <v>1131</v>
      </c>
      <c r="AB452" t="s">
        <v>1083</v>
      </c>
      <c r="AC452">
        <v>65</v>
      </c>
    </row>
    <row r="453" spans="1:29" x14ac:dyDescent="0.25">
      <c r="A453" t="s">
        <v>986</v>
      </c>
      <c r="B453" t="s">
        <v>987</v>
      </c>
      <c r="C453" s="4">
        <v>45689</v>
      </c>
      <c r="D453">
        <v>29</v>
      </c>
      <c r="E453" t="s">
        <v>1089</v>
      </c>
      <c r="F453" t="s">
        <v>28</v>
      </c>
      <c r="H453" t="s">
        <v>29</v>
      </c>
      <c r="I453">
        <v>3</v>
      </c>
      <c r="J453" t="s">
        <v>1085</v>
      </c>
      <c r="K453" t="s">
        <v>21</v>
      </c>
      <c r="L453" s="26">
        <v>3</v>
      </c>
      <c r="M453" t="s">
        <v>50</v>
      </c>
      <c r="N453">
        <v>56</v>
      </c>
      <c r="O453" t="s">
        <v>1090</v>
      </c>
      <c r="P453" t="s">
        <v>83</v>
      </c>
      <c r="Q453" s="3">
        <v>1000</v>
      </c>
      <c r="R453">
        <v>12</v>
      </c>
      <c r="S453" s="3">
        <v>12000</v>
      </c>
      <c r="T453" s="3">
        <v>175000</v>
      </c>
      <c r="U453" t="s">
        <v>1098</v>
      </c>
      <c r="V453">
        <v>283.29999999999995</v>
      </c>
      <c r="W453">
        <v>31.28</v>
      </c>
      <c r="X453" t="s">
        <v>24</v>
      </c>
      <c r="Y453" s="6">
        <v>0.3122923588039867</v>
      </c>
      <c r="Z453">
        <v>1</v>
      </c>
      <c r="AA453" t="s">
        <v>1130</v>
      </c>
      <c r="AB453" t="s">
        <v>96</v>
      </c>
      <c r="AC453">
        <v>45</v>
      </c>
    </row>
    <row r="454" spans="1:29" x14ac:dyDescent="0.25">
      <c r="A454" t="s">
        <v>988</v>
      </c>
      <c r="B454" t="s">
        <v>989</v>
      </c>
      <c r="C454" s="4">
        <v>45689</v>
      </c>
      <c r="D454">
        <v>47</v>
      </c>
      <c r="E454" t="s">
        <v>1088</v>
      </c>
      <c r="F454" t="s">
        <v>213</v>
      </c>
      <c r="H454" t="s">
        <v>36</v>
      </c>
      <c r="I454">
        <v>2</v>
      </c>
      <c r="J454" t="s">
        <v>1085</v>
      </c>
      <c r="K454" t="s">
        <v>30</v>
      </c>
      <c r="L454" s="26">
        <v>1</v>
      </c>
      <c r="M454" t="s">
        <v>37</v>
      </c>
      <c r="N454">
        <v>19</v>
      </c>
      <c r="O454" t="s">
        <v>1093</v>
      </c>
      <c r="P454" t="s">
        <v>71</v>
      </c>
      <c r="Q454" s="3">
        <v>14500</v>
      </c>
      <c r="R454">
        <v>17</v>
      </c>
      <c r="S454" s="3">
        <v>246500</v>
      </c>
      <c r="T454" s="3">
        <v>284000</v>
      </c>
      <c r="U454" t="s">
        <v>1098</v>
      </c>
      <c r="V454">
        <v>188.3</v>
      </c>
      <c r="W454">
        <v>30.75</v>
      </c>
      <c r="X454" t="s">
        <v>24</v>
      </c>
      <c r="Y454" s="6">
        <v>0.27947598253275108</v>
      </c>
      <c r="Z454">
        <v>1</v>
      </c>
      <c r="AA454" t="s">
        <v>1130</v>
      </c>
      <c r="AB454" t="s">
        <v>284</v>
      </c>
      <c r="AC454">
        <v>75</v>
      </c>
    </row>
    <row r="455" spans="1:29" x14ac:dyDescent="0.25">
      <c r="A455" t="s">
        <v>990</v>
      </c>
      <c r="B455" t="s">
        <v>991</v>
      </c>
      <c r="C455" s="4">
        <v>45717</v>
      </c>
      <c r="D455">
        <v>68</v>
      </c>
      <c r="E455" t="s">
        <v>1091</v>
      </c>
      <c r="F455" t="s">
        <v>110</v>
      </c>
      <c r="H455" t="s">
        <v>41</v>
      </c>
      <c r="I455">
        <v>1</v>
      </c>
      <c r="J455" t="s">
        <v>1092</v>
      </c>
      <c r="K455" t="s">
        <v>30</v>
      </c>
      <c r="L455" s="26">
        <v>1</v>
      </c>
      <c r="M455" t="s">
        <v>37</v>
      </c>
      <c r="N455">
        <v>55</v>
      </c>
      <c r="O455" t="s">
        <v>1090</v>
      </c>
      <c r="P455" t="s">
        <v>42</v>
      </c>
      <c r="Q455" s="3">
        <v>9000</v>
      </c>
      <c r="R455">
        <v>13</v>
      </c>
      <c r="S455" s="3">
        <v>117000</v>
      </c>
      <c r="T455" s="3">
        <v>117000</v>
      </c>
      <c r="U455" t="s">
        <v>1098</v>
      </c>
      <c r="V455">
        <v>67.989999999999995</v>
      </c>
      <c r="W455">
        <v>67.989999999999995</v>
      </c>
      <c r="X455" t="s">
        <v>39</v>
      </c>
      <c r="Y455" s="6">
        <v>0.26754385964912281</v>
      </c>
      <c r="Z455">
        <v>0</v>
      </c>
      <c r="AA455" t="s">
        <v>1131</v>
      </c>
      <c r="AB455" t="s">
        <v>1083</v>
      </c>
      <c r="AC455">
        <v>60</v>
      </c>
    </row>
    <row r="456" spans="1:29" x14ac:dyDescent="0.25">
      <c r="A456" t="s">
        <v>992</v>
      </c>
      <c r="B456" t="s">
        <v>993</v>
      </c>
      <c r="C456" s="4">
        <v>45658</v>
      </c>
      <c r="D456">
        <v>71</v>
      </c>
      <c r="E456" t="s">
        <v>1091</v>
      </c>
      <c r="F456" t="s">
        <v>49</v>
      </c>
      <c r="H456" t="s">
        <v>36</v>
      </c>
      <c r="I456">
        <v>1</v>
      </c>
      <c r="J456" t="s">
        <v>1092</v>
      </c>
      <c r="K456" t="s">
        <v>30</v>
      </c>
      <c r="L456" s="26">
        <v>2</v>
      </c>
      <c r="M456" t="s">
        <v>22</v>
      </c>
      <c r="N456">
        <v>49</v>
      </c>
      <c r="O456" t="s">
        <v>1090</v>
      </c>
      <c r="P456" t="s">
        <v>105</v>
      </c>
      <c r="Q456" s="3">
        <v>75000</v>
      </c>
      <c r="R456">
        <v>18</v>
      </c>
      <c r="S456" s="3">
        <v>1350000</v>
      </c>
      <c r="T456" s="3">
        <v>1350000</v>
      </c>
      <c r="U456" t="s">
        <v>1097</v>
      </c>
      <c r="V456">
        <v>80.7</v>
      </c>
      <c r="W456">
        <v>80.7</v>
      </c>
      <c r="X456" t="s">
        <v>39</v>
      </c>
      <c r="Y456" s="6">
        <v>0.27947598253275108</v>
      </c>
      <c r="Z456">
        <v>0</v>
      </c>
      <c r="AA456" t="s">
        <v>1131</v>
      </c>
      <c r="AB456" t="s">
        <v>1083</v>
      </c>
      <c r="AC456">
        <v>50</v>
      </c>
    </row>
    <row r="457" spans="1:29" x14ac:dyDescent="0.25">
      <c r="A457" t="s">
        <v>994</v>
      </c>
      <c r="B457" t="s">
        <v>995</v>
      </c>
      <c r="C457" s="4">
        <v>45717</v>
      </c>
      <c r="D457">
        <v>56</v>
      </c>
      <c r="E457" t="s">
        <v>1094</v>
      </c>
      <c r="F457" t="s">
        <v>152</v>
      </c>
      <c r="H457" t="s">
        <v>29</v>
      </c>
      <c r="I457">
        <v>1</v>
      </c>
      <c r="J457" t="s">
        <v>1092</v>
      </c>
      <c r="K457" t="s">
        <v>21</v>
      </c>
      <c r="L457" s="26">
        <v>5</v>
      </c>
      <c r="M457" t="s">
        <v>55</v>
      </c>
      <c r="N457">
        <v>53</v>
      </c>
      <c r="O457" t="s">
        <v>1090</v>
      </c>
      <c r="P457" t="s">
        <v>31</v>
      </c>
      <c r="Q457" s="3">
        <v>5500</v>
      </c>
      <c r="R457">
        <v>18</v>
      </c>
      <c r="S457" s="3">
        <v>99000</v>
      </c>
      <c r="T457" s="3">
        <v>99000</v>
      </c>
      <c r="U457" t="s">
        <v>1100</v>
      </c>
      <c r="V457">
        <v>128.94999999999999</v>
      </c>
      <c r="W457">
        <v>128.94999999999999</v>
      </c>
      <c r="X457" t="s">
        <v>39</v>
      </c>
      <c r="Y457" s="6">
        <v>0.3122923588039867</v>
      </c>
      <c r="Z457">
        <v>0</v>
      </c>
      <c r="AA457" t="s">
        <v>1131</v>
      </c>
      <c r="AB457" t="s">
        <v>1083</v>
      </c>
      <c r="AC457">
        <v>15</v>
      </c>
    </row>
    <row r="458" spans="1:29" x14ac:dyDescent="0.25">
      <c r="A458" t="s">
        <v>996</v>
      </c>
      <c r="B458" t="s">
        <v>997</v>
      </c>
      <c r="C458" s="4">
        <v>45717</v>
      </c>
      <c r="D458">
        <v>60</v>
      </c>
      <c r="E458" t="s">
        <v>1094</v>
      </c>
      <c r="F458" t="s">
        <v>82</v>
      </c>
      <c r="H458" t="s">
        <v>20</v>
      </c>
      <c r="I458">
        <v>2</v>
      </c>
      <c r="J458" t="s">
        <v>1085</v>
      </c>
      <c r="K458" t="s">
        <v>21</v>
      </c>
      <c r="L458" s="26">
        <v>1</v>
      </c>
      <c r="M458" t="s">
        <v>37</v>
      </c>
      <c r="N458">
        <v>57</v>
      </c>
      <c r="O458" t="s">
        <v>1090</v>
      </c>
      <c r="P458" t="s">
        <v>51</v>
      </c>
      <c r="Q458" s="3">
        <v>9000</v>
      </c>
      <c r="R458">
        <v>17</v>
      </c>
      <c r="S458" s="3">
        <v>153000</v>
      </c>
      <c r="T458" s="3">
        <v>297000</v>
      </c>
      <c r="U458" t="s">
        <v>1098</v>
      </c>
      <c r="V458">
        <v>147.65</v>
      </c>
      <c r="W458">
        <v>43.14</v>
      </c>
      <c r="X458" t="s">
        <v>24</v>
      </c>
      <c r="Y458" s="6">
        <v>0.30092592592592593</v>
      </c>
      <c r="Z458">
        <v>1</v>
      </c>
      <c r="AA458" t="s">
        <v>1130</v>
      </c>
      <c r="AB458" t="s">
        <v>96</v>
      </c>
      <c r="AC458">
        <v>60</v>
      </c>
    </row>
    <row r="459" spans="1:29" x14ac:dyDescent="0.25">
      <c r="A459" t="s">
        <v>998</v>
      </c>
      <c r="B459" t="s">
        <v>999</v>
      </c>
      <c r="C459" s="4">
        <v>45658</v>
      </c>
      <c r="D459">
        <v>49</v>
      </c>
      <c r="E459" t="s">
        <v>1088</v>
      </c>
      <c r="F459" t="s">
        <v>189</v>
      </c>
      <c r="H459" t="s">
        <v>41</v>
      </c>
      <c r="I459">
        <v>3</v>
      </c>
      <c r="J459" t="s">
        <v>1085</v>
      </c>
      <c r="K459" t="s">
        <v>30</v>
      </c>
      <c r="L459" s="26">
        <v>1</v>
      </c>
      <c r="M459" t="s">
        <v>37</v>
      </c>
      <c r="N459">
        <v>8</v>
      </c>
      <c r="O459" t="s">
        <v>1095</v>
      </c>
      <c r="P459" t="s">
        <v>38</v>
      </c>
      <c r="Q459" s="3">
        <v>20000</v>
      </c>
      <c r="R459">
        <v>19</v>
      </c>
      <c r="S459" s="3">
        <v>380000</v>
      </c>
      <c r="T459" s="3">
        <v>935000</v>
      </c>
      <c r="U459" t="s">
        <v>1097</v>
      </c>
      <c r="V459">
        <v>374.57</v>
      </c>
      <c r="W459">
        <v>161.16999999999999</v>
      </c>
      <c r="X459" t="s">
        <v>39</v>
      </c>
      <c r="Y459" s="6">
        <v>0.26754385964912281</v>
      </c>
      <c r="Z459">
        <v>0</v>
      </c>
      <c r="AA459" t="s">
        <v>1131</v>
      </c>
      <c r="AB459" t="s">
        <v>1083</v>
      </c>
      <c r="AC459">
        <v>90</v>
      </c>
    </row>
    <row r="460" spans="1:29" x14ac:dyDescent="0.25">
      <c r="A460" t="s">
        <v>1000</v>
      </c>
      <c r="B460" t="s">
        <v>451</v>
      </c>
      <c r="C460" s="4">
        <v>45717</v>
      </c>
      <c r="D460">
        <v>29</v>
      </c>
      <c r="E460" t="s">
        <v>1089</v>
      </c>
      <c r="F460" t="s">
        <v>258</v>
      </c>
      <c r="H460" t="s">
        <v>29</v>
      </c>
      <c r="I460">
        <v>2</v>
      </c>
      <c r="J460" t="s">
        <v>1085</v>
      </c>
      <c r="K460" t="s">
        <v>21</v>
      </c>
      <c r="L460" s="26">
        <v>4</v>
      </c>
      <c r="M460" t="s">
        <v>114</v>
      </c>
      <c r="N460">
        <v>53</v>
      </c>
      <c r="O460" t="s">
        <v>1090</v>
      </c>
      <c r="P460" t="s">
        <v>83</v>
      </c>
      <c r="Q460" s="3">
        <v>1000</v>
      </c>
      <c r="R460">
        <v>5</v>
      </c>
      <c r="S460" s="3">
        <v>5000</v>
      </c>
      <c r="T460" s="3">
        <v>48500</v>
      </c>
      <c r="U460" t="s">
        <v>1100</v>
      </c>
      <c r="V460">
        <v>56.260000000000005</v>
      </c>
      <c r="W460">
        <v>12.91</v>
      </c>
      <c r="X460" t="s">
        <v>24</v>
      </c>
      <c r="Y460" s="6">
        <v>0.3122923588039867</v>
      </c>
      <c r="Z460">
        <v>1</v>
      </c>
      <c r="AA460" t="s">
        <v>1130</v>
      </c>
      <c r="AB460" t="s">
        <v>284</v>
      </c>
      <c r="AC460">
        <v>20</v>
      </c>
    </row>
    <row r="461" spans="1:29" x14ac:dyDescent="0.25">
      <c r="A461" t="s">
        <v>1001</v>
      </c>
      <c r="B461" t="s">
        <v>1002</v>
      </c>
      <c r="C461" s="4">
        <v>45717</v>
      </c>
      <c r="D461">
        <v>67</v>
      </c>
      <c r="E461" t="s">
        <v>1091</v>
      </c>
      <c r="F461" t="s">
        <v>75</v>
      </c>
      <c r="H461" t="s">
        <v>29</v>
      </c>
      <c r="I461">
        <v>2</v>
      </c>
      <c r="J461" t="s">
        <v>1085</v>
      </c>
      <c r="K461" t="s">
        <v>30</v>
      </c>
      <c r="L461" s="26">
        <v>5</v>
      </c>
      <c r="M461" t="s">
        <v>55</v>
      </c>
      <c r="N461">
        <v>56</v>
      </c>
      <c r="O461" t="s">
        <v>1090</v>
      </c>
      <c r="P461" t="s">
        <v>31</v>
      </c>
      <c r="Q461" s="3">
        <v>5500</v>
      </c>
      <c r="R461">
        <v>14</v>
      </c>
      <c r="S461" s="3">
        <v>77000</v>
      </c>
      <c r="T461" s="3">
        <v>227000</v>
      </c>
      <c r="U461" t="s">
        <v>1098</v>
      </c>
      <c r="V461">
        <v>175.78</v>
      </c>
      <c r="W461">
        <v>146.47999999999999</v>
      </c>
      <c r="X461" t="s">
        <v>39</v>
      </c>
      <c r="Y461" s="6">
        <v>0.3122923588039867</v>
      </c>
      <c r="Z461">
        <v>0</v>
      </c>
      <c r="AA461" t="s">
        <v>1131</v>
      </c>
      <c r="AB461" t="s">
        <v>1083</v>
      </c>
      <c r="AC461">
        <v>25</v>
      </c>
    </row>
    <row r="462" spans="1:29" x14ac:dyDescent="0.25">
      <c r="A462" t="s">
        <v>1003</v>
      </c>
      <c r="B462" t="s">
        <v>1004</v>
      </c>
      <c r="C462" s="4">
        <v>45689</v>
      </c>
      <c r="D462">
        <v>74</v>
      </c>
      <c r="E462" t="s">
        <v>1091</v>
      </c>
      <c r="F462" t="s">
        <v>140</v>
      </c>
      <c r="H462" t="s">
        <v>20</v>
      </c>
      <c r="I462">
        <v>3</v>
      </c>
      <c r="J462" t="s">
        <v>1085</v>
      </c>
      <c r="K462" t="s">
        <v>21</v>
      </c>
      <c r="L462" s="26">
        <v>4</v>
      </c>
      <c r="M462" t="s">
        <v>114</v>
      </c>
      <c r="N462">
        <v>45</v>
      </c>
      <c r="O462" t="s">
        <v>1090</v>
      </c>
      <c r="P462" t="s">
        <v>58</v>
      </c>
      <c r="Q462" s="3">
        <v>16000</v>
      </c>
      <c r="R462">
        <v>14</v>
      </c>
      <c r="S462" s="3">
        <v>224000</v>
      </c>
      <c r="T462" s="3">
        <v>606500</v>
      </c>
      <c r="U462" t="s">
        <v>1097</v>
      </c>
      <c r="V462">
        <v>153.66999999999999</v>
      </c>
      <c r="W462">
        <v>120.52</v>
      </c>
      <c r="X462" t="s">
        <v>39</v>
      </c>
      <c r="Y462" s="6">
        <v>0.30092592592592593</v>
      </c>
      <c r="Z462">
        <v>0</v>
      </c>
      <c r="AA462" t="s">
        <v>1131</v>
      </c>
      <c r="AB462" t="s">
        <v>1083</v>
      </c>
      <c r="AC462">
        <v>35</v>
      </c>
    </row>
    <row r="463" spans="1:29" x14ac:dyDescent="0.25">
      <c r="A463" t="s">
        <v>1005</v>
      </c>
      <c r="B463" t="s">
        <v>1006</v>
      </c>
      <c r="C463" s="4">
        <v>45717</v>
      </c>
      <c r="D463">
        <v>63</v>
      </c>
      <c r="E463" t="s">
        <v>1094</v>
      </c>
      <c r="F463" t="s">
        <v>149</v>
      </c>
      <c r="H463" t="s">
        <v>29</v>
      </c>
      <c r="I463">
        <v>1</v>
      </c>
      <c r="J463" t="s">
        <v>1092</v>
      </c>
      <c r="K463" t="s">
        <v>30</v>
      </c>
      <c r="L463" s="26">
        <v>4</v>
      </c>
      <c r="M463" t="s">
        <v>114</v>
      </c>
      <c r="N463">
        <v>20</v>
      </c>
      <c r="O463" t="s">
        <v>1093</v>
      </c>
      <c r="P463" t="s">
        <v>102</v>
      </c>
      <c r="Q463" s="3">
        <v>900</v>
      </c>
      <c r="R463">
        <v>10</v>
      </c>
      <c r="S463" s="3">
        <v>9000</v>
      </c>
      <c r="T463" s="3">
        <v>9000</v>
      </c>
      <c r="U463" t="s">
        <v>1100</v>
      </c>
      <c r="V463">
        <v>187.4</v>
      </c>
      <c r="W463">
        <v>187.4</v>
      </c>
      <c r="X463" t="s">
        <v>24</v>
      </c>
      <c r="Y463" s="6">
        <v>0.3122923588039867</v>
      </c>
      <c r="Z463">
        <v>1</v>
      </c>
      <c r="AA463" t="s">
        <v>1130</v>
      </c>
      <c r="AB463" t="s">
        <v>265</v>
      </c>
      <c r="AC463">
        <v>35</v>
      </c>
    </row>
    <row r="464" spans="1:29" x14ac:dyDescent="0.25">
      <c r="A464" t="s">
        <v>1007</v>
      </c>
      <c r="B464" t="s">
        <v>1008</v>
      </c>
      <c r="C464" s="4">
        <v>45658</v>
      </c>
      <c r="D464">
        <v>43</v>
      </c>
      <c r="E464" t="s">
        <v>1088</v>
      </c>
      <c r="F464" t="s">
        <v>131</v>
      </c>
      <c r="H464" t="s">
        <v>29</v>
      </c>
      <c r="I464">
        <v>1</v>
      </c>
      <c r="J464" t="s">
        <v>1092</v>
      </c>
      <c r="K464" t="s">
        <v>30</v>
      </c>
      <c r="L464" s="26">
        <v>5</v>
      </c>
      <c r="M464" t="s">
        <v>55</v>
      </c>
      <c r="N464">
        <v>1</v>
      </c>
      <c r="O464" t="s">
        <v>1096</v>
      </c>
      <c r="P464" t="s">
        <v>31</v>
      </c>
      <c r="Q464" s="3">
        <v>5500</v>
      </c>
      <c r="R464">
        <v>19</v>
      </c>
      <c r="S464" s="3">
        <v>104500</v>
      </c>
      <c r="T464" s="3">
        <v>104500</v>
      </c>
      <c r="U464" t="s">
        <v>1098</v>
      </c>
      <c r="V464">
        <v>114.83</v>
      </c>
      <c r="W464">
        <v>114.83</v>
      </c>
      <c r="X464" t="s">
        <v>39</v>
      </c>
      <c r="Y464" s="6">
        <v>0.3122923588039867</v>
      </c>
      <c r="Z464">
        <v>0</v>
      </c>
      <c r="AA464" t="s">
        <v>1131</v>
      </c>
      <c r="AB464" t="s">
        <v>1083</v>
      </c>
      <c r="AC464">
        <v>40</v>
      </c>
    </row>
    <row r="465" spans="1:29" x14ac:dyDescent="0.25">
      <c r="A465" t="s">
        <v>1009</v>
      </c>
      <c r="B465" t="s">
        <v>1010</v>
      </c>
      <c r="C465" s="4">
        <v>45689</v>
      </c>
      <c r="D465">
        <v>59</v>
      </c>
      <c r="E465" t="s">
        <v>1094</v>
      </c>
      <c r="F465" t="s">
        <v>61</v>
      </c>
      <c r="H465" t="s">
        <v>29</v>
      </c>
      <c r="I465">
        <v>2</v>
      </c>
      <c r="J465" t="s">
        <v>1085</v>
      </c>
      <c r="K465" t="s">
        <v>30</v>
      </c>
      <c r="L465" s="26">
        <v>2</v>
      </c>
      <c r="M465" t="s">
        <v>22</v>
      </c>
      <c r="N465">
        <v>54</v>
      </c>
      <c r="O465" t="s">
        <v>1090</v>
      </c>
      <c r="P465" t="s">
        <v>31</v>
      </c>
      <c r="Q465" s="3">
        <v>5500</v>
      </c>
      <c r="R465">
        <v>11</v>
      </c>
      <c r="S465" s="3">
        <v>60500</v>
      </c>
      <c r="T465" s="3">
        <v>460500</v>
      </c>
      <c r="U465" t="s">
        <v>1098</v>
      </c>
      <c r="V465">
        <v>190.28</v>
      </c>
      <c r="W465">
        <v>30.22</v>
      </c>
      <c r="X465" t="s">
        <v>39</v>
      </c>
      <c r="Y465" s="6">
        <v>0.3122923588039867</v>
      </c>
      <c r="Z465">
        <v>0</v>
      </c>
      <c r="AA465" t="s">
        <v>1131</v>
      </c>
      <c r="AB465" t="s">
        <v>1083</v>
      </c>
      <c r="AC465">
        <v>60</v>
      </c>
    </row>
    <row r="466" spans="1:29" x14ac:dyDescent="0.25">
      <c r="A466" t="s">
        <v>1011</v>
      </c>
      <c r="B466" t="s">
        <v>1012</v>
      </c>
      <c r="C466" s="4">
        <v>45658</v>
      </c>
      <c r="D466">
        <v>65</v>
      </c>
      <c r="E466" t="s">
        <v>1091</v>
      </c>
      <c r="F466" t="s">
        <v>113</v>
      </c>
      <c r="H466" t="s">
        <v>41</v>
      </c>
      <c r="I466">
        <v>3</v>
      </c>
      <c r="J466" t="s">
        <v>1085</v>
      </c>
      <c r="K466" t="s">
        <v>30</v>
      </c>
      <c r="L466" s="26">
        <v>4</v>
      </c>
      <c r="M466" t="s">
        <v>114</v>
      </c>
      <c r="N466">
        <v>22</v>
      </c>
      <c r="O466" t="s">
        <v>1093</v>
      </c>
      <c r="P466" t="s">
        <v>62</v>
      </c>
      <c r="Q466" s="3">
        <v>24000</v>
      </c>
      <c r="R466">
        <v>10</v>
      </c>
      <c r="S466" s="3">
        <v>240000</v>
      </c>
      <c r="T466" s="3">
        <v>757000</v>
      </c>
      <c r="U466" t="s">
        <v>1097</v>
      </c>
      <c r="V466">
        <v>294.31</v>
      </c>
      <c r="W466">
        <v>126.21</v>
      </c>
      <c r="X466" t="s">
        <v>39</v>
      </c>
      <c r="Y466" s="6">
        <v>0.26754385964912281</v>
      </c>
      <c r="Z466">
        <v>0</v>
      </c>
      <c r="AA466" t="s">
        <v>1131</v>
      </c>
      <c r="AB466" t="s">
        <v>1083</v>
      </c>
      <c r="AC466">
        <v>40</v>
      </c>
    </row>
    <row r="467" spans="1:29" x14ac:dyDescent="0.25">
      <c r="A467" t="s">
        <v>1013</v>
      </c>
      <c r="B467" t="s">
        <v>1014</v>
      </c>
      <c r="C467" s="4">
        <v>45658</v>
      </c>
      <c r="D467">
        <v>22</v>
      </c>
      <c r="E467" t="s">
        <v>1089</v>
      </c>
      <c r="F467" t="s">
        <v>75</v>
      </c>
      <c r="H467" t="s">
        <v>20</v>
      </c>
      <c r="I467">
        <v>1</v>
      </c>
      <c r="J467" t="s">
        <v>1092</v>
      </c>
      <c r="K467" t="s">
        <v>21</v>
      </c>
      <c r="L467" s="26">
        <v>5</v>
      </c>
      <c r="M467" t="s">
        <v>55</v>
      </c>
      <c r="N467">
        <v>49</v>
      </c>
      <c r="O467" t="s">
        <v>1090</v>
      </c>
      <c r="P467" t="s">
        <v>58</v>
      </c>
      <c r="Q467" s="3">
        <v>16000</v>
      </c>
      <c r="R467">
        <v>7</v>
      </c>
      <c r="S467" s="3">
        <v>112000</v>
      </c>
      <c r="T467" s="3">
        <v>112000</v>
      </c>
      <c r="U467" t="s">
        <v>1098</v>
      </c>
      <c r="V467">
        <v>55.36</v>
      </c>
      <c r="W467">
        <v>55.36</v>
      </c>
      <c r="X467" t="s">
        <v>39</v>
      </c>
      <c r="Y467" s="6">
        <v>0.30092592592592593</v>
      </c>
      <c r="Z467">
        <v>0</v>
      </c>
      <c r="AA467" t="s">
        <v>1131</v>
      </c>
      <c r="AB467" t="s">
        <v>1083</v>
      </c>
      <c r="AC467">
        <v>15</v>
      </c>
    </row>
    <row r="468" spans="1:29" x14ac:dyDescent="0.25">
      <c r="A468" t="s">
        <v>1015</v>
      </c>
      <c r="B468" t="s">
        <v>1016</v>
      </c>
      <c r="C468" s="4">
        <v>45658</v>
      </c>
      <c r="D468">
        <v>72</v>
      </c>
      <c r="E468" t="s">
        <v>1091</v>
      </c>
      <c r="F468" t="s">
        <v>299</v>
      </c>
      <c r="H468" t="s">
        <v>36</v>
      </c>
      <c r="I468">
        <v>1</v>
      </c>
      <c r="J468" t="s">
        <v>1092</v>
      </c>
      <c r="K468" t="s">
        <v>30</v>
      </c>
      <c r="L468" s="26">
        <v>4</v>
      </c>
      <c r="M468" t="s">
        <v>114</v>
      </c>
      <c r="N468">
        <v>26</v>
      </c>
      <c r="O468" t="s">
        <v>1086</v>
      </c>
      <c r="P468" t="s">
        <v>105</v>
      </c>
      <c r="Q468" s="3">
        <v>75000</v>
      </c>
      <c r="R468">
        <v>1</v>
      </c>
      <c r="S468" s="3">
        <v>75000</v>
      </c>
      <c r="T468" s="3">
        <v>75000</v>
      </c>
      <c r="U468" t="s">
        <v>1100</v>
      </c>
      <c r="V468">
        <v>36.51</v>
      </c>
      <c r="W468">
        <v>36.51</v>
      </c>
      <c r="X468" t="s">
        <v>39</v>
      </c>
      <c r="Y468" s="6">
        <v>0.27947598253275108</v>
      </c>
      <c r="Z468">
        <v>0</v>
      </c>
      <c r="AA468" t="s">
        <v>1131</v>
      </c>
      <c r="AB468" t="s">
        <v>1083</v>
      </c>
      <c r="AC468">
        <v>20</v>
      </c>
    </row>
    <row r="469" spans="1:29" x14ac:dyDescent="0.25">
      <c r="A469" t="s">
        <v>1017</v>
      </c>
      <c r="B469" t="s">
        <v>1018</v>
      </c>
      <c r="C469" s="4">
        <v>45658</v>
      </c>
      <c r="D469">
        <v>56</v>
      </c>
      <c r="E469" t="s">
        <v>1094</v>
      </c>
      <c r="F469" t="s">
        <v>61</v>
      </c>
      <c r="H469" t="s">
        <v>20</v>
      </c>
      <c r="I469">
        <v>2</v>
      </c>
      <c r="J469" t="s">
        <v>1085</v>
      </c>
      <c r="K469" t="s">
        <v>30</v>
      </c>
      <c r="L469" s="26">
        <v>1</v>
      </c>
      <c r="M469" t="s">
        <v>37</v>
      </c>
      <c r="N469">
        <v>6</v>
      </c>
      <c r="O469" t="s">
        <v>1096</v>
      </c>
      <c r="P469" t="s">
        <v>51</v>
      </c>
      <c r="Q469" s="3">
        <v>9000</v>
      </c>
      <c r="R469">
        <v>5</v>
      </c>
      <c r="S469" s="3">
        <v>45000</v>
      </c>
      <c r="T469" s="3">
        <v>225000</v>
      </c>
      <c r="U469" t="s">
        <v>1098</v>
      </c>
      <c r="V469">
        <v>344.24</v>
      </c>
      <c r="W469">
        <v>153.78</v>
      </c>
      <c r="X469" t="s">
        <v>39</v>
      </c>
      <c r="Y469" s="6">
        <v>0.30092592592592593</v>
      </c>
      <c r="Z469">
        <v>0</v>
      </c>
      <c r="AA469" t="s">
        <v>1131</v>
      </c>
      <c r="AB469" t="s">
        <v>1083</v>
      </c>
      <c r="AC469">
        <v>85</v>
      </c>
    </row>
    <row r="470" spans="1:29" x14ac:dyDescent="0.25">
      <c r="A470" t="s">
        <v>1019</v>
      </c>
      <c r="B470" t="s">
        <v>1020</v>
      </c>
      <c r="C470" s="4">
        <v>45658</v>
      </c>
      <c r="D470">
        <v>57</v>
      </c>
      <c r="E470" t="s">
        <v>1094</v>
      </c>
      <c r="F470" t="s">
        <v>131</v>
      </c>
      <c r="H470" t="s">
        <v>20</v>
      </c>
      <c r="I470">
        <v>2</v>
      </c>
      <c r="J470" t="s">
        <v>1085</v>
      </c>
      <c r="K470" t="s">
        <v>21</v>
      </c>
      <c r="L470" s="26">
        <v>3</v>
      </c>
      <c r="M470" t="s">
        <v>50</v>
      </c>
      <c r="N470">
        <v>46</v>
      </c>
      <c r="O470" t="s">
        <v>1090</v>
      </c>
      <c r="P470" t="s">
        <v>51</v>
      </c>
      <c r="Q470" s="3">
        <v>9000</v>
      </c>
      <c r="R470">
        <v>4</v>
      </c>
      <c r="S470" s="3">
        <v>36000</v>
      </c>
      <c r="T470" s="3">
        <v>54000</v>
      </c>
      <c r="U470" t="s">
        <v>1100</v>
      </c>
      <c r="V470">
        <v>92.87</v>
      </c>
      <c r="W470">
        <v>51.96</v>
      </c>
      <c r="X470" t="s">
        <v>39</v>
      </c>
      <c r="Y470" s="6">
        <v>0.30092592592592593</v>
      </c>
      <c r="Z470">
        <v>0</v>
      </c>
      <c r="AA470" t="s">
        <v>1131</v>
      </c>
      <c r="AB470" t="s">
        <v>1083</v>
      </c>
      <c r="AC470">
        <v>30</v>
      </c>
    </row>
    <row r="471" spans="1:29" x14ac:dyDescent="0.25">
      <c r="A471" t="s">
        <v>1021</v>
      </c>
      <c r="B471" t="s">
        <v>1022</v>
      </c>
      <c r="C471" s="4">
        <v>45717</v>
      </c>
      <c r="D471">
        <v>79</v>
      </c>
      <c r="E471" t="s">
        <v>1091</v>
      </c>
      <c r="F471" t="s">
        <v>189</v>
      </c>
      <c r="H471" t="s">
        <v>29</v>
      </c>
      <c r="I471">
        <v>3</v>
      </c>
      <c r="J471" t="s">
        <v>1085</v>
      </c>
      <c r="K471" t="s">
        <v>30</v>
      </c>
      <c r="L471" s="26">
        <v>1</v>
      </c>
      <c r="M471" t="s">
        <v>37</v>
      </c>
      <c r="N471">
        <v>8</v>
      </c>
      <c r="O471" t="s">
        <v>1095</v>
      </c>
      <c r="P471" t="s">
        <v>102</v>
      </c>
      <c r="Q471" s="3">
        <v>900</v>
      </c>
      <c r="R471">
        <v>8</v>
      </c>
      <c r="S471" s="3">
        <v>7200</v>
      </c>
      <c r="T471" s="3">
        <v>466200</v>
      </c>
      <c r="U471" t="s">
        <v>1098</v>
      </c>
      <c r="V471">
        <v>185.64</v>
      </c>
      <c r="W471">
        <v>81.8</v>
      </c>
      <c r="X471" t="s">
        <v>39</v>
      </c>
      <c r="Y471" s="6">
        <v>0.3122923588039867</v>
      </c>
      <c r="Z471">
        <v>0</v>
      </c>
      <c r="AA471" t="s">
        <v>1131</v>
      </c>
      <c r="AB471" t="s">
        <v>1083</v>
      </c>
      <c r="AC471">
        <v>90</v>
      </c>
    </row>
    <row r="472" spans="1:29" x14ac:dyDescent="0.25">
      <c r="A472" t="s">
        <v>1023</v>
      </c>
      <c r="B472" t="s">
        <v>1024</v>
      </c>
      <c r="C472" s="4">
        <v>45689</v>
      </c>
      <c r="D472">
        <v>54</v>
      </c>
      <c r="E472" t="s">
        <v>1088</v>
      </c>
      <c r="F472" t="s">
        <v>110</v>
      </c>
      <c r="H472" t="s">
        <v>20</v>
      </c>
      <c r="I472">
        <v>1</v>
      </c>
      <c r="J472" t="s">
        <v>1092</v>
      </c>
      <c r="K472" t="s">
        <v>30</v>
      </c>
      <c r="L472" s="26">
        <v>2</v>
      </c>
      <c r="M472" t="s">
        <v>22</v>
      </c>
      <c r="N472">
        <v>6</v>
      </c>
      <c r="O472" t="s">
        <v>1096</v>
      </c>
      <c r="P472" t="s">
        <v>23</v>
      </c>
      <c r="Q472" s="3">
        <v>35000</v>
      </c>
      <c r="R472">
        <v>18</v>
      </c>
      <c r="S472" s="3">
        <v>630000</v>
      </c>
      <c r="T472" s="3">
        <v>630000</v>
      </c>
      <c r="U472" t="s">
        <v>1097</v>
      </c>
      <c r="V472">
        <v>192.29</v>
      </c>
      <c r="W472">
        <v>192.29</v>
      </c>
      <c r="X472" t="s">
        <v>39</v>
      </c>
      <c r="Y472" s="6">
        <v>0.30092592592592593</v>
      </c>
      <c r="Z472">
        <v>0</v>
      </c>
      <c r="AA472" t="s">
        <v>1131</v>
      </c>
      <c r="AB472" t="s">
        <v>1083</v>
      </c>
      <c r="AC472">
        <v>75</v>
      </c>
    </row>
    <row r="473" spans="1:29" x14ac:dyDescent="0.25">
      <c r="A473" t="s">
        <v>1025</v>
      </c>
      <c r="B473" t="s">
        <v>1026</v>
      </c>
      <c r="C473" s="4">
        <v>45717</v>
      </c>
      <c r="D473">
        <v>21</v>
      </c>
      <c r="E473" t="s">
        <v>1089</v>
      </c>
      <c r="F473" t="s">
        <v>452</v>
      </c>
      <c r="H473" t="s">
        <v>36</v>
      </c>
      <c r="I473">
        <v>2</v>
      </c>
      <c r="J473" t="s">
        <v>1085</v>
      </c>
      <c r="K473" t="s">
        <v>30</v>
      </c>
      <c r="L473" s="26">
        <v>2</v>
      </c>
      <c r="M473" t="s">
        <v>22</v>
      </c>
      <c r="N473">
        <v>54</v>
      </c>
      <c r="O473" t="s">
        <v>1090</v>
      </c>
      <c r="P473" t="s">
        <v>105</v>
      </c>
      <c r="Q473" s="3">
        <v>75000</v>
      </c>
      <c r="R473">
        <v>7</v>
      </c>
      <c r="S473" s="3">
        <v>525000</v>
      </c>
      <c r="T473" s="3">
        <v>564000</v>
      </c>
      <c r="U473" t="s">
        <v>1097</v>
      </c>
      <c r="V473">
        <v>256.46999999999997</v>
      </c>
      <c r="W473">
        <v>199.85</v>
      </c>
      <c r="X473" t="s">
        <v>24</v>
      </c>
      <c r="Y473" s="6">
        <v>0.27947598253275108</v>
      </c>
      <c r="Z473">
        <v>1</v>
      </c>
      <c r="AA473" t="s">
        <v>1130</v>
      </c>
      <c r="AB473" t="s">
        <v>167</v>
      </c>
      <c r="AC473">
        <v>60</v>
      </c>
    </row>
    <row r="474" spans="1:29" x14ac:dyDescent="0.25">
      <c r="A474" t="s">
        <v>1027</v>
      </c>
      <c r="B474" t="s">
        <v>1028</v>
      </c>
      <c r="C474" s="4">
        <v>45658</v>
      </c>
      <c r="D474">
        <v>24</v>
      </c>
      <c r="E474" t="s">
        <v>1089</v>
      </c>
      <c r="F474" t="s">
        <v>149</v>
      </c>
      <c r="H474" t="s">
        <v>29</v>
      </c>
      <c r="I474">
        <v>2</v>
      </c>
      <c r="J474" t="s">
        <v>1085</v>
      </c>
      <c r="K474" t="s">
        <v>21</v>
      </c>
      <c r="L474" s="26">
        <v>2</v>
      </c>
      <c r="M474" t="s">
        <v>22</v>
      </c>
      <c r="N474">
        <v>26</v>
      </c>
      <c r="O474" t="s">
        <v>1086</v>
      </c>
      <c r="P474" t="s">
        <v>193</v>
      </c>
      <c r="Q474" s="3">
        <v>6500</v>
      </c>
      <c r="R474">
        <v>11</v>
      </c>
      <c r="S474" s="3">
        <v>71500</v>
      </c>
      <c r="T474" s="3">
        <v>521500</v>
      </c>
      <c r="U474" t="s">
        <v>1097</v>
      </c>
      <c r="V474">
        <v>318.72000000000003</v>
      </c>
      <c r="W474">
        <v>191.5</v>
      </c>
      <c r="X474" t="s">
        <v>39</v>
      </c>
      <c r="Y474" s="6">
        <v>0.3122923588039867</v>
      </c>
      <c r="Z474">
        <v>0</v>
      </c>
      <c r="AA474" t="s">
        <v>1131</v>
      </c>
      <c r="AB474" t="s">
        <v>1083</v>
      </c>
      <c r="AC474">
        <v>60</v>
      </c>
    </row>
    <row r="475" spans="1:29" x14ac:dyDescent="0.25">
      <c r="A475" t="s">
        <v>1029</v>
      </c>
      <c r="B475" t="s">
        <v>1030</v>
      </c>
      <c r="C475" s="4">
        <v>45658</v>
      </c>
      <c r="D475">
        <v>47</v>
      </c>
      <c r="E475" t="s">
        <v>1088</v>
      </c>
      <c r="F475" t="s">
        <v>258</v>
      </c>
      <c r="H475" t="s">
        <v>20</v>
      </c>
      <c r="I475">
        <v>3</v>
      </c>
      <c r="J475" t="s">
        <v>1085</v>
      </c>
      <c r="K475" t="s">
        <v>30</v>
      </c>
      <c r="L475" s="26">
        <v>5</v>
      </c>
      <c r="M475" t="s">
        <v>55</v>
      </c>
      <c r="N475">
        <v>14</v>
      </c>
      <c r="O475" t="s">
        <v>1093</v>
      </c>
      <c r="P475" t="s">
        <v>23</v>
      </c>
      <c r="Q475" s="3">
        <v>35000</v>
      </c>
      <c r="R475">
        <v>1</v>
      </c>
      <c r="S475" s="3">
        <v>35000</v>
      </c>
      <c r="T475" s="3">
        <v>558500</v>
      </c>
      <c r="U475" t="s">
        <v>1097</v>
      </c>
      <c r="V475">
        <v>192.14</v>
      </c>
      <c r="W475">
        <v>1.35</v>
      </c>
      <c r="X475" t="s">
        <v>39</v>
      </c>
      <c r="Y475" s="6">
        <v>0.30092592592592593</v>
      </c>
      <c r="Z475">
        <v>0</v>
      </c>
      <c r="AA475" t="s">
        <v>1131</v>
      </c>
      <c r="AB475" t="s">
        <v>1083</v>
      </c>
      <c r="AC475">
        <v>35</v>
      </c>
    </row>
    <row r="476" spans="1:29" x14ac:dyDescent="0.25">
      <c r="A476" t="s">
        <v>1031</v>
      </c>
      <c r="B476" t="s">
        <v>1032</v>
      </c>
      <c r="C476" s="4">
        <v>45658</v>
      </c>
      <c r="D476">
        <v>75</v>
      </c>
      <c r="E476" t="s">
        <v>1091</v>
      </c>
      <c r="F476" t="s">
        <v>45</v>
      </c>
      <c r="H476" t="s">
        <v>36</v>
      </c>
      <c r="I476">
        <v>2</v>
      </c>
      <c r="J476" t="s">
        <v>1085</v>
      </c>
      <c r="K476" t="s">
        <v>21</v>
      </c>
      <c r="L476" s="26">
        <v>2</v>
      </c>
      <c r="M476" t="s">
        <v>22</v>
      </c>
      <c r="N476">
        <v>29</v>
      </c>
      <c r="O476" t="s">
        <v>1086</v>
      </c>
      <c r="P476" t="s">
        <v>38</v>
      </c>
      <c r="Q476" s="3">
        <v>20000</v>
      </c>
      <c r="R476">
        <v>10</v>
      </c>
      <c r="S476" s="3">
        <v>200000</v>
      </c>
      <c r="T476" s="3">
        <v>520000</v>
      </c>
      <c r="U476" t="s">
        <v>1097</v>
      </c>
      <c r="V476">
        <v>210.57999999999998</v>
      </c>
      <c r="W476">
        <v>163.35</v>
      </c>
      <c r="X476" t="s">
        <v>39</v>
      </c>
      <c r="Y476" s="6">
        <v>0.27947598253275108</v>
      </c>
      <c r="Z476">
        <v>0</v>
      </c>
      <c r="AA476" t="s">
        <v>1131</v>
      </c>
      <c r="AB476" t="s">
        <v>1083</v>
      </c>
      <c r="AC476">
        <v>60</v>
      </c>
    </row>
    <row r="477" spans="1:29" x14ac:dyDescent="0.25">
      <c r="A477" t="s">
        <v>1033</v>
      </c>
      <c r="B477" t="s">
        <v>1034</v>
      </c>
      <c r="C477" s="4">
        <v>45689</v>
      </c>
      <c r="D477">
        <v>20</v>
      </c>
      <c r="E477" t="s">
        <v>1089</v>
      </c>
      <c r="F477" t="s">
        <v>192</v>
      </c>
      <c r="H477" t="s">
        <v>29</v>
      </c>
      <c r="I477">
        <v>3</v>
      </c>
      <c r="J477" t="s">
        <v>1085</v>
      </c>
      <c r="K477" t="s">
        <v>30</v>
      </c>
      <c r="L477" s="26">
        <v>1</v>
      </c>
      <c r="M477" t="s">
        <v>37</v>
      </c>
      <c r="N477">
        <v>58</v>
      </c>
      <c r="O477" t="s">
        <v>1090</v>
      </c>
      <c r="P477" t="s">
        <v>193</v>
      </c>
      <c r="Q477" s="3">
        <v>6500</v>
      </c>
      <c r="R477">
        <v>18</v>
      </c>
      <c r="S477" s="3">
        <v>117000</v>
      </c>
      <c r="T477" s="3">
        <v>519500</v>
      </c>
      <c r="U477" t="s">
        <v>1097</v>
      </c>
      <c r="V477">
        <v>244.73999999999998</v>
      </c>
      <c r="W477">
        <v>99.06</v>
      </c>
      <c r="X477" t="s">
        <v>24</v>
      </c>
      <c r="Y477" s="6">
        <v>0.3122923588039867</v>
      </c>
      <c r="Z477">
        <v>1</v>
      </c>
      <c r="AA477" t="s">
        <v>1130</v>
      </c>
      <c r="AB477" t="s">
        <v>32</v>
      </c>
      <c r="AC477">
        <v>75</v>
      </c>
    </row>
    <row r="478" spans="1:29" x14ac:dyDescent="0.25">
      <c r="A478" t="s">
        <v>1035</v>
      </c>
      <c r="B478" t="s">
        <v>1036</v>
      </c>
      <c r="C478" s="4">
        <v>45717</v>
      </c>
      <c r="D478">
        <v>32</v>
      </c>
      <c r="E478" t="s">
        <v>1084</v>
      </c>
      <c r="F478" t="s">
        <v>143</v>
      </c>
      <c r="H478" t="s">
        <v>36</v>
      </c>
      <c r="I478">
        <v>1</v>
      </c>
      <c r="J478" t="s">
        <v>1092</v>
      </c>
      <c r="K478" t="s">
        <v>21</v>
      </c>
      <c r="L478" s="26">
        <v>2</v>
      </c>
      <c r="M478" t="s">
        <v>22</v>
      </c>
      <c r="N478">
        <v>57</v>
      </c>
      <c r="O478" t="s">
        <v>1090</v>
      </c>
      <c r="P478" t="s">
        <v>57</v>
      </c>
      <c r="Q478" s="3">
        <v>150000</v>
      </c>
      <c r="R478">
        <v>14</v>
      </c>
      <c r="S478" s="3">
        <v>2100000</v>
      </c>
      <c r="T478" s="3">
        <v>2100000</v>
      </c>
      <c r="U478" t="s">
        <v>1087</v>
      </c>
      <c r="V478">
        <v>0.89</v>
      </c>
      <c r="W478">
        <v>0.89</v>
      </c>
      <c r="X478" t="s">
        <v>39</v>
      </c>
      <c r="Y478" s="6">
        <v>0.27947598253275108</v>
      </c>
      <c r="Z478">
        <v>0</v>
      </c>
      <c r="AA478" t="s">
        <v>1131</v>
      </c>
      <c r="AB478" t="s">
        <v>1083</v>
      </c>
      <c r="AC478">
        <v>50</v>
      </c>
    </row>
    <row r="479" spans="1:29" x14ac:dyDescent="0.25">
      <c r="A479" t="s">
        <v>1037</v>
      </c>
      <c r="B479" t="s">
        <v>1038</v>
      </c>
      <c r="C479" s="4">
        <v>45658</v>
      </c>
      <c r="D479">
        <v>57</v>
      </c>
      <c r="E479" t="s">
        <v>1094</v>
      </c>
      <c r="F479" t="s">
        <v>19</v>
      </c>
      <c r="H479" t="s">
        <v>41</v>
      </c>
      <c r="I479">
        <v>2</v>
      </c>
      <c r="J479" t="s">
        <v>1085</v>
      </c>
      <c r="K479" t="s">
        <v>30</v>
      </c>
      <c r="L479" s="26">
        <v>5</v>
      </c>
      <c r="M479" t="s">
        <v>55</v>
      </c>
      <c r="N479">
        <v>18</v>
      </c>
      <c r="O479" t="s">
        <v>1093</v>
      </c>
      <c r="P479" t="s">
        <v>38</v>
      </c>
      <c r="Q479" s="3">
        <v>20000</v>
      </c>
      <c r="R479">
        <v>14</v>
      </c>
      <c r="S479" s="3">
        <v>280000</v>
      </c>
      <c r="T479" s="3">
        <v>2230000</v>
      </c>
      <c r="U479" t="s">
        <v>1087</v>
      </c>
      <c r="V479">
        <v>73.460000000000008</v>
      </c>
      <c r="W479">
        <v>9.8699999999999992</v>
      </c>
      <c r="X479" t="s">
        <v>39</v>
      </c>
      <c r="Y479" s="6">
        <v>0.26754385964912281</v>
      </c>
      <c r="Z479">
        <v>0</v>
      </c>
      <c r="AA479" t="s">
        <v>1131</v>
      </c>
      <c r="AB479" t="s">
        <v>1083</v>
      </c>
      <c r="AC479">
        <v>20</v>
      </c>
    </row>
    <row r="480" spans="1:29" x14ac:dyDescent="0.25">
      <c r="A480" t="s">
        <v>1039</v>
      </c>
      <c r="B480" t="s">
        <v>796</v>
      </c>
      <c r="C480" s="4">
        <v>45689</v>
      </c>
      <c r="D480">
        <v>58</v>
      </c>
      <c r="E480" t="s">
        <v>1094</v>
      </c>
      <c r="F480" t="s">
        <v>299</v>
      </c>
      <c r="H480" t="s">
        <v>20</v>
      </c>
      <c r="I480">
        <v>1</v>
      </c>
      <c r="J480" t="s">
        <v>1092</v>
      </c>
      <c r="K480" t="s">
        <v>21</v>
      </c>
      <c r="L480" s="26">
        <v>4</v>
      </c>
      <c r="M480" t="s">
        <v>114</v>
      </c>
      <c r="N480">
        <v>48</v>
      </c>
      <c r="O480" t="s">
        <v>1090</v>
      </c>
      <c r="P480" t="s">
        <v>46</v>
      </c>
      <c r="Q480" s="3">
        <v>4500</v>
      </c>
      <c r="R480">
        <v>3</v>
      </c>
      <c r="S480" s="3">
        <v>13500</v>
      </c>
      <c r="T480" s="3">
        <v>13500</v>
      </c>
      <c r="U480" t="s">
        <v>1100</v>
      </c>
      <c r="V480">
        <v>66.180000000000007</v>
      </c>
      <c r="W480">
        <v>66.180000000000007</v>
      </c>
      <c r="X480" t="s">
        <v>39</v>
      </c>
      <c r="Y480" s="6">
        <v>0.30092592592592593</v>
      </c>
      <c r="Z480">
        <v>0</v>
      </c>
      <c r="AA480" t="s">
        <v>1131</v>
      </c>
      <c r="AB480" t="s">
        <v>1083</v>
      </c>
      <c r="AC480">
        <v>20</v>
      </c>
    </row>
    <row r="481" spans="1:29" x14ac:dyDescent="0.25">
      <c r="A481" t="s">
        <v>1040</v>
      </c>
      <c r="B481" t="s">
        <v>1041</v>
      </c>
      <c r="C481" s="4">
        <v>45658</v>
      </c>
      <c r="D481">
        <v>76</v>
      </c>
      <c r="E481" t="s">
        <v>1091</v>
      </c>
      <c r="F481" t="s">
        <v>70</v>
      </c>
      <c r="H481" t="s">
        <v>41</v>
      </c>
      <c r="I481">
        <v>1</v>
      </c>
      <c r="J481" t="s">
        <v>1092</v>
      </c>
      <c r="K481" t="s">
        <v>30</v>
      </c>
      <c r="L481" s="26">
        <v>3</v>
      </c>
      <c r="M481" t="s">
        <v>50</v>
      </c>
      <c r="N481">
        <v>54</v>
      </c>
      <c r="O481" t="s">
        <v>1090</v>
      </c>
      <c r="P481" t="s">
        <v>62</v>
      </c>
      <c r="Q481" s="3">
        <v>24000</v>
      </c>
      <c r="R481">
        <v>4</v>
      </c>
      <c r="S481" s="3">
        <v>96000</v>
      </c>
      <c r="T481" s="3">
        <v>96000</v>
      </c>
      <c r="U481" t="s">
        <v>1100</v>
      </c>
      <c r="V481">
        <v>124.1</v>
      </c>
      <c r="W481">
        <v>124.1</v>
      </c>
      <c r="X481" t="s">
        <v>39</v>
      </c>
      <c r="Y481" s="6">
        <v>0.26754385964912281</v>
      </c>
      <c r="Z481">
        <v>0</v>
      </c>
      <c r="AA481" t="s">
        <v>1131</v>
      </c>
      <c r="AB481" t="s">
        <v>1083</v>
      </c>
      <c r="AC481">
        <v>30</v>
      </c>
    </row>
    <row r="482" spans="1:29" x14ac:dyDescent="0.25">
      <c r="A482" t="s">
        <v>1042</v>
      </c>
      <c r="B482" t="s">
        <v>1043</v>
      </c>
      <c r="C482" s="4">
        <v>45658</v>
      </c>
      <c r="D482">
        <v>31</v>
      </c>
      <c r="E482" t="s">
        <v>1084</v>
      </c>
      <c r="F482" t="s">
        <v>299</v>
      </c>
      <c r="H482" t="s">
        <v>41</v>
      </c>
      <c r="I482">
        <v>3</v>
      </c>
      <c r="J482" t="s">
        <v>1085</v>
      </c>
      <c r="K482" t="s">
        <v>21</v>
      </c>
      <c r="L482" s="26">
        <v>4</v>
      </c>
      <c r="M482" t="s">
        <v>114</v>
      </c>
      <c r="N482">
        <v>59</v>
      </c>
      <c r="O482" t="s">
        <v>1090</v>
      </c>
      <c r="P482" t="s">
        <v>71</v>
      </c>
      <c r="Q482" s="3">
        <v>14500</v>
      </c>
      <c r="R482">
        <v>20</v>
      </c>
      <c r="S482" s="3">
        <v>290000</v>
      </c>
      <c r="T482" s="3">
        <v>422000</v>
      </c>
      <c r="U482" t="s">
        <v>1098</v>
      </c>
      <c r="V482">
        <v>84.4</v>
      </c>
      <c r="W482">
        <v>11.43</v>
      </c>
      <c r="X482" t="s">
        <v>39</v>
      </c>
      <c r="Y482" s="6">
        <v>0.26754385964912281</v>
      </c>
      <c r="Z482">
        <v>0</v>
      </c>
      <c r="AA482" t="s">
        <v>1131</v>
      </c>
      <c r="AB482" t="s">
        <v>1083</v>
      </c>
      <c r="AC482">
        <v>25</v>
      </c>
    </row>
    <row r="483" spans="1:29" x14ac:dyDescent="0.25">
      <c r="A483" t="s">
        <v>1044</v>
      </c>
      <c r="B483" t="s">
        <v>1045</v>
      </c>
      <c r="C483" s="4">
        <v>45658</v>
      </c>
      <c r="D483">
        <v>28</v>
      </c>
      <c r="E483" t="s">
        <v>1089</v>
      </c>
      <c r="F483" t="s">
        <v>110</v>
      </c>
      <c r="H483" t="s">
        <v>41</v>
      </c>
      <c r="I483">
        <v>2</v>
      </c>
      <c r="J483" t="s">
        <v>1085</v>
      </c>
      <c r="K483" t="s">
        <v>21</v>
      </c>
      <c r="L483" s="26">
        <v>4</v>
      </c>
      <c r="M483" t="s">
        <v>114</v>
      </c>
      <c r="N483">
        <v>56</v>
      </c>
      <c r="O483" t="s">
        <v>1090</v>
      </c>
      <c r="P483" t="s">
        <v>42</v>
      </c>
      <c r="Q483" s="3">
        <v>9000</v>
      </c>
      <c r="R483">
        <v>11</v>
      </c>
      <c r="S483" s="3">
        <v>99000</v>
      </c>
      <c r="T483" s="3">
        <v>103500</v>
      </c>
      <c r="U483" t="s">
        <v>1098</v>
      </c>
      <c r="V483">
        <v>113.14</v>
      </c>
      <c r="W483">
        <v>91.09</v>
      </c>
      <c r="X483" t="s">
        <v>39</v>
      </c>
      <c r="Y483" s="6">
        <v>0.26754385964912281</v>
      </c>
      <c r="Z483">
        <v>0</v>
      </c>
      <c r="AA483" t="s">
        <v>1131</v>
      </c>
      <c r="AB483" t="s">
        <v>1083</v>
      </c>
      <c r="AC483">
        <v>20</v>
      </c>
    </row>
    <row r="484" spans="1:29" x14ac:dyDescent="0.25">
      <c r="A484" t="s">
        <v>1046</v>
      </c>
      <c r="B484" t="s">
        <v>1047</v>
      </c>
      <c r="C484" s="4">
        <v>45658</v>
      </c>
      <c r="D484">
        <v>40</v>
      </c>
      <c r="E484" t="s">
        <v>1088</v>
      </c>
      <c r="F484" t="s">
        <v>140</v>
      </c>
      <c r="H484" t="s">
        <v>20</v>
      </c>
      <c r="I484">
        <v>2</v>
      </c>
      <c r="J484" t="s">
        <v>1085</v>
      </c>
      <c r="K484" t="s">
        <v>30</v>
      </c>
      <c r="L484" s="26">
        <v>4</v>
      </c>
      <c r="M484" t="s">
        <v>114</v>
      </c>
      <c r="N484">
        <v>23</v>
      </c>
      <c r="O484" t="s">
        <v>1093</v>
      </c>
      <c r="P484" t="s">
        <v>46</v>
      </c>
      <c r="Q484" s="3">
        <v>4500</v>
      </c>
      <c r="R484">
        <v>2</v>
      </c>
      <c r="S484" s="3">
        <v>9000</v>
      </c>
      <c r="T484" s="3">
        <v>289000</v>
      </c>
      <c r="U484" t="s">
        <v>1098</v>
      </c>
      <c r="V484">
        <v>222.19</v>
      </c>
      <c r="W484">
        <v>159.51</v>
      </c>
      <c r="X484" t="s">
        <v>39</v>
      </c>
      <c r="Y484" s="6">
        <v>0.30092592592592593</v>
      </c>
      <c r="Z484">
        <v>0</v>
      </c>
      <c r="AA484" t="s">
        <v>1131</v>
      </c>
      <c r="AB484" t="s">
        <v>1083</v>
      </c>
      <c r="AC484">
        <v>35</v>
      </c>
    </row>
    <row r="485" spans="1:29" x14ac:dyDescent="0.25">
      <c r="A485" t="s">
        <v>1048</v>
      </c>
      <c r="B485" t="s">
        <v>577</v>
      </c>
      <c r="C485" s="4">
        <v>45658</v>
      </c>
      <c r="D485">
        <v>61</v>
      </c>
      <c r="E485" t="s">
        <v>1094</v>
      </c>
      <c r="F485" t="s">
        <v>149</v>
      </c>
      <c r="H485" t="s">
        <v>36</v>
      </c>
      <c r="I485">
        <v>2</v>
      </c>
      <c r="J485" t="s">
        <v>1085</v>
      </c>
      <c r="K485" t="s">
        <v>21</v>
      </c>
      <c r="L485" s="26">
        <v>3</v>
      </c>
      <c r="M485" t="s">
        <v>50</v>
      </c>
      <c r="N485">
        <v>10</v>
      </c>
      <c r="O485" t="s">
        <v>1095</v>
      </c>
      <c r="P485" t="s">
        <v>65</v>
      </c>
      <c r="Q485" s="3">
        <v>30000</v>
      </c>
      <c r="R485">
        <v>17</v>
      </c>
      <c r="S485" s="3">
        <v>510000</v>
      </c>
      <c r="T485" s="3">
        <v>846000</v>
      </c>
      <c r="U485" t="s">
        <v>1097</v>
      </c>
      <c r="V485">
        <v>183.74</v>
      </c>
      <c r="W485">
        <v>11.93</v>
      </c>
      <c r="X485" t="s">
        <v>39</v>
      </c>
      <c r="Y485" s="6">
        <v>0.27947598253275108</v>
      </c>
      <c r="Z485">
        <v>0</v>
      </c>
      <c r="AA485" t="s">
        <v>1131</v>
      </c>
      <c r="AB485" t="s">
        <v>1083</v>
      </c>
      <c r="AC485">
        <v>55</v>
      </c>
    </row>
    <row r="486" spans="1:29" x14ac:dyDescent="0.25">
      <c r="A486" t="s">
        <v>1049</v>
      </c>
      <c r="B486" t="s">
        <v>1050</v>
      </c>
      <c r="C486" s="4">
        <v>45658</v>
      </c>
      <c r="D486">
        <v>41</v>
      </c>
      <c r="E486" t="s">
        <v>1088</v>
      </c>
      <c r="F486" t="s">
        <v>121</v>
      </c>
      <c r="H486" t="s">
        <v>29</v>
      </c>
      <c r="I486">
        <v>3</v>
      </c>
      <c r="J486" t="s">
        <v>1085</v>
      </c>
      <c r="K486" t="s">
        <v>21</v>
      </c>
      <c r="L486" s="26">
        <v>3</v>
      </c>
      <c r="M486" t="s">
        <v>50</v>
      </c>
      <c r="N486">
        <v>51</v>
      </c>
      <c r="O486" t="s">
        <v>1090</v>
      </c>
      <c r="P486" t="s">
        <v>56</v>
      </c>
      <c r="Q486" s="3">
        <v>3500</v>
      </c>
      <c r="R486">
        <v>14</v>
      </c>
      <c r="S486" s="3">
        <v>49000</v>
      </c>
      <c r="T486" s="3">
        <v>440000</v>
      </c>
      <c r="U486" t="s">
        <v>1098</v>
      </c>
      <c r="V486">
        <v>255.72</v>
      </c>
      <c r="W486">
        <v>123.41</v>
      </c>
      <c r="X486" t="s">
        <v>24</v>
      </c>
      <c r="Y486" s="6">
        <v>0.3122923588039867</v>
      </c>
      <c r="Z486">
        <v>1</v>
      </c>
      <c r="AA486" t="s">
        <v>1130</v>
      </c>
      <c r="AB486" t="s">
        <v>167</v>
      </c>
      <c r="AC486">
        <v>45</v>
      </c>
    </row>
    <row r="487" spans="1:29" x14ac:dyDescent="0.25">
      <c r="A487" t="s">
        <v>1051</v>
      </c>
      <c r="B487" t="s">
        <v>1052</v>
      </c>
      <c r="C487" s="4">
        <v>45658</v>
      </c>
      <c r="D487">
        <v>45</v>
      </c>
      <c r="E487" t="s">
        <v>1088</v>
      </c>
      <c r="F487" t="s">
        <v>35</v>
      </c>
      <c r="H487" t="s">
        <v>20</v>
      </c>
      <c r="I487">
        <v>2</v>
      </c>
      <c r="J487" t="s">
        <v>1085</v>
      </c>
      <c r="K487" t="s">
        <v>21</v>
      </c>
      <c r="L487" s="26">
        <v>3</v>
      </c>
      <c r="M487" t="s">
        <v>50</v>
      </c>
      <c r="N487">
        <v>16</v>
      </c>
      <c r="O487" t="s">
        <v>1093</v>
      </c>
      <c r="P487" t="s">
        <v>46</v>
      </c>
      <c r="Q487" s="3">
        <v>4500</v>
      </c>
      <c r="R487">
        <v>1</v>
      </c>
      <c r="S487" s="3">
        <v>4500</v>
      </c>
      <c r="T487" s="3">
        <v>46500</v>
      </c>
      <c r="U487" t="s">
        <v>1100</v>
      </c>
      <c r="V487">
        <v>167.77</v>
      </c>
      <c r="W487">
        <v>165.3</v>
      </c>
      <c r="X487" t="s">
        <v>39</v>
      </c>
      <c r="Y487" s="6">
        <v>0.30092592592592593</v>
      </c>
      <c r="Z487">
        <v>0</v>
      </c>
      <c r="AA487" t="s">
        <v>1131</v>
      </c>
      <c r="AB487" t="s">
        <v>1083</v>
      </c>
      <c r="AC487">
        <v>45</v>
      </c>
    </row>
    <row r="488" spans="1:29" x14ac:dyDescent="0.25">
      <c r="A488" t="s">
        <v>1053</v>
      </c>
      <c r="B488" t="s">
        <v>1054</v>
      </c>
      <c r="C488" s="4">
        <v>45689</v>
      </c>
      <c r="D488">
        <v>30</v>
      </c>
      <c r="E488" t="s">
        <v>1084</v>
      </c>
      <c r="F488" t="s">
        <v>54</v>
      </c>
      <c r="H488" t="s">
        <v>41</v>
      </c>
      <c r="I488">
        <v>2</v>
      </c>
      <c r="J488" t="s">
        <v>1085</v>
      </c>
      <c r="K488" t="s">
        <v>30</v>
      </c>
      <c r="L488" s="26">
        <v>5</v>
      </c>
      <c r="M488" t="s">
        <v>55</v>
      </c>
      <c r="N488">
        <v>29</v>
      </c>
      <c r="O488" t="s">
        <v>1086</v>
      </c>
      <c r="P488" t="s">
        <v>38</v>
      </c>
      <c r="Q488" s="3">
        <v>20000</v>
      </c>
      <c r="R488">
        <v>6</v>
      </c>
      <c r="S488" s="3">
        <v>120000</v>
      </c>
      <c r="T488" s="3">
        <v>122100</v>
      </c>
      <c r="U488" t="s">
        <v>1098</v>
      </c>
      <c r="V488">
        <v>217.1</v>
      </c>
      <c r="W488">
        <v>39.97</v>
      </c>
      <c r="X488" t="s">
        <v>39</v>
      </c>
      <c r="Y488" s="6">
        <v>0.26754385964912281</v>
      </c>
      <c r="Z488">
        <v>0</v>
      </c>
      <c r="AA488" t="s">
        <v>1131</v>
      </c>
      <c r="AB488" t="s">
        <v>1083</v>
      </c>
      <c r="AC488">
        <v>25</v>
      </c>
    </row>
    <row r="489" spans="1:29" x14ac:dyDescent="0.25">
      <c r="A489" t="s">
        <v>1055</v>
      </c>
      <c r="B489" t="s">
        <v>1056</v>
      </c>
      <c r="C489" s="4">
        <v>45689</v>
      </c>
      <c r="D489">
        <v>47</v>
      </c>
      <c r="E489" t="s">
        <v>1088</v>
      </c>
      <c r="F489" t="s">
        <v>131</v>
      </c>
      <c r="H489" t="s">
        <v>20</v>
      </c>
      <c r="I489">
        <v>1</v>
      </c>
      <c r="J489" t="s">
        <v>1092</v>
      </c>
      <c r="K489" t="s">
        <v>21</v>
      </c>
      <c r="L489" s="26">
        <v>3</v>
      </c>
      <c r="M489" t="s">
        <v>50</v>
      </c>
      <c r="N489">
        <v>2</v>
      </c>
      <c r="O489" t="s">
        <v>1096</v>
      </c>
      <c r="P489" t="s">
        <v>23</v>
      </c>
      <c r="Q489" s="3">
        <v>35000</v>
      </c>
      <c r="R489">
        <v>4</v>
      </c>
      <c r="S489" s="3">
        <v>140000</v>
      </c>
      <c r="T489" s="3">
        <v>140000</v>
      </c>
      <c r="U489" t="s">
        <v>1098</v>
      </c>
      <c r="V489">
        <v>131.15</v>
      </c>
      <c r="W489">
        <v>131.15</v>
      </c>
      <c r="X489" t="s">
        <v>39</v>
      </c>
      <c r="Y489" s="6">
        <v>0.30092592592592593</v>
      </c>
      <c r="Z489">
        <v>0</v>
      </c>
      <c r="AA489" t="s">
        <v>1131</v>
      </c>
      <c r="AB489" t="s">
        <v>1083</v>
      </c>
      <c r="AC489">
        <v>55</v>
      </c>
    </row>
    <row r="490" spans="1:29" x14ac:dyDescent="0.25">
      <c r="A490" t="s">
        <v>1057</v>
      </c>
      <c r="B490" t="s">
        <v>1058</v>
      </c>
      <c r="C490" s="4">
        <v>45717</v>
      </c>
      <c r="D490">
        <v>42</v>
      </c>
      <c r="E490" t="s">
        <v>1088</v>
      </c>
      <c r="F490" t="s">
        <v>149</v>
      </c>
      <c r="H490" t="s">
        <v>29</v>
      </c>
      <c r="I490">
        <v>3</v>
      </c>
      <c r="J490" t="s">
        <v>1085</v>
      </c>
      <c r="K490" t="s">
        <v>30</v>
      </c>
      <c r="L490" s="26">
        <v>3</v>
      </c>
      <c r="M490" t="s">
        <v>50</v>
      </c>
      <c r="N490">
        <v>16</v>
      </c>
      <c r="O490" t="s">
        <v>1093</v>
      </c>
      <c r="P490" t="s">
        <v>83</v>
      </c>
      <c r="Q490" s="3">
        <v>1000</v>
      </c>
      <c r="R490">
        <v>5</v>
      </c>
      <c r="S490" s="3">
        <v>5000</v>
      </c>
      <c r="T490" s="3">
        <v>613500</v>
      </c>
      <c r="U490" t="s">
        <v>1097</v>
      </c>
      <c r="V490">
        <v>131.97999999999999</v>
      </c>
      <c r="W490">
        <v>29.31</v>
      </c>
      <c r="X490" t="s">
        <v>39</v>
      </c>
      <c r="Y490" s="6">
        <v>0.3122923588039867</v>
      </c>
      <c r="Z490">
        <v>0</v>
      </c>
      <c r="AA490" t="s">
        <v>1131</v>
      </c>
      <c r="AB490" t="s">
        <v>1083</v>
      </c>
      <c r="AC490">
        <v>40</v>
      </c>
    </row>
    <row r="491" spans="1:29" x14ac:dyDescent="0.25">
      <c r="A491" t="s">
        <v>1059</v>
      </c>
      <c r="B491" t="s">
        <v>1060</v>
      </c>
      <c r="C491" s="4">
        <v>45689</v>
      </c>
      <c r="D491">
        <v>21</v>
      </c>
      <c r="E491" t="s">
        <v>1089</v>
      </c>
      <c r="F491" t="s">
        <v>121</v>
      </c>
      <c r="H491" t="s">
        <v>20</v>
      </c>
      <c r="I491">
        <v>2</v>
      </c>
      <c r="J491" t="s">
        <v>1085</v>
      </c>
      <c r="K491" t="s">
        <v>30</v>
      </c>
      <c r="L491" s="26">
        <v>3</v>
      </c>
      <c r="M491" t="s">
        <v>50</v>
      </c>
      <c r="N491">
        <v>51</v>
      </c>
      <c r="O491" t="s">
        <v>1090</v>
      </c>
      <c r="P491" t="s">
        <v>23</v>
      </c>
      <c r="Q491" s="3">
        <v>35000</v>
      </c>
      <c r="R491">
        <v>3</v>
      </c>
      <c r="S491" s="3">
        <v>105000</v>
      </c>
      <c r="T491" s="3">
        <v>3105000</v>
      </c>
      <c r="U491" t="s">
        <v>1087</v>
      </c>
      <c r="V491">
        <v>200.54000000000002</v>
      </c>
      <c r="W491">
        <v>42.24</v>
      </c>
      <c r="X491" t="s">
        <v>24</v>
      </c>
      <c r="Y491" s="6">
        <v>0.30092592592592593</v>
      </c>
      <c r="Z491">
        <v>1</v>
      </c>
      <c r="AA491" t="s">
        <v>1130</v>
      </c>
      <c r="AB491" t="s">
        <v>284</v>
      </c>
      <c r="AC491">
        <v>40</v>
      </c>
    </row>
    <row r="492" spans="1:29" x14ac:dyDescent="0.25">
      <c r="A492" t="s">
        <v>1061</v>
      </c>
      <c r="B492" t="s">
        <v>1062</v>
      </c>
      <c r="C492" s="4">
        <v>45717</v>
      </c>
      <c r="D492">
        <v>37</v>
      </c>
      <c r="E492" t="s">
        <v>1084</v>
      </c>
      <c r="F492" t="s">
        <v>189</v>
      </c>
      <c r="H492" t="s">
        <v>36</v>
      </c>
      <c r="I492">
        <v>1</v>
      </c>
      <c r="J492" t="s">
        <v>1092</v>
      </c>
      <c r="K492" t="s">
        <v>30</v>
      </c>
      <c r="L492" s="26">
        <v>4</v>
      </c>
      <c r="M492" t="s">
        <v>114</v>
      </c>
      <c r="N492">
        <v>49</v>
      </c>
      <c r="O492" t="s">
        <v>1090</v>
      </c>
      <c r="P492" t="s">
        <v>115</v>
      </c>
      <c r="Q492" s="3">
        <v>25000</v>
      </c>
      <c r="R492">
        <v>16</v>
      </c>
      <c r="S492" s="3">
        <v>400000</v>
      </c>
      <c r="T492" s="3">
        <v>400000</v>
      </c>
      <c r="U492" t="s">
        <v>1098</v>
      </c>
      <c r="V492">
        <v>105.33</v>
      </c>
      <c r="W492">
        <v>105.33</v>
      </c>
      <c r="X492" t="s">
        <v>39</v>
      </c>
      <c r="Y492" s="6">
        <v>0.27947598253275108</v>
      </c>
      <c r="Z492">
        <v>0</v>
      </c>
      <c r="AA492" t="s">
        <v>1131</v>
      </c>
      <c r="AB492" t="s">
        <v>1083</v>
      </c>
      <c r="AC492">
        <v>20</v>
      </c>
    </row>
    <row r="493" spans="1:29" x14ac:dyDescent="0.25">
      <c r="A493" t="s">
        <v>1063</v>
      </c>
      <c r="B493" t="s">
        <v>1064</v>
      </c>
      <c r="C493" s="4">
        <v>45658</v>
      </c>
      <c r="D493">
        <v>76</v>
      </c>
      <c r="E493" t="s">
        <v>1091</v>
      </c>
      <c r="F493" t="s">
        <v>192</v>
      </c>
      <c r="H493" t="s">
        <v>20</v>
      </c>
      <c r="I493">
        <v>2</v>
      </c>
      <c r="J493" t="s">
        <v>1085</v>
      </c>
      <c r="K493" t="s">
        <v>30</v>
      </c>
      <c r="L493" s="26">
        <v>2</v>
      </c>
      <c r="M493" t="s">
        <v>22</v>
      </c>
      <c r="N493">
        <v>41</v>
      </c>
      <c r="O493" t="s">
        <v>1090</v>
      </c>
      <c r="P493" t="s">
        <v>46</v>
      </c>
      <c r="Q493" s="3">
        <v>4500</v>
      </c>
      <c r="R493">
        <v>13</v>
      </c>
      <c r="S493" s="3">
        <v>58500</v>
      </c>
      <c r="T493" s="3">
        <v>65700</v>
      </c>
      <c r="U493" t="s">
        <v>1100</v>
      </c>
      <c r="V493">
        <v>248.68</v>
      </c>
      <c r="W493">
        <v>61.55</v>
      </c>
      <c r="X493" t="s">
        <v>24</v>
      </c>
      <c r="Y493" s="6">
        <v>0.30092592592592593</v>
      </c>
      <c r="Z493">
        <v>1</v>
      </c>
      <c r="AA493" t="s">
        <v>1130</v>
      </c>
      <c r="AB493" t="s">
        <v>265</v>
      </c>
      <c r="AC493">
        <v>60</v>
      </c>
    </row>
    <row r="494" spans="1:29" x14ac:dyDescent="0.25">
      <c r="A494" t="s">
        <v>1065</v>
      </c>
      <c r="B494" t="s">
        <v>1066</v>
      </c>
      <c r="C494" s="4">
        <v>45658</v>
      </c>
      <c r="D494">
        <v>26</v>
      </c>
      <c r="E494" t="s">
        <v>1089</v>
      </c>
      <c r="F494" t="s">
        <v>140</v>
      </c>
      <c r="H494" t="s">
        <v>41</v>
      </c>
      <c r="I494">
        <v>3</v>
      </c>
      <c r="J494" t="s">
        <v>1085</v>
      </c>
      <c r="K494" t="s">
        <v>21</v>
      </c>
      <c r="L494" s="26">
        <v>5</v>
      </c>
      <c r="M494" t="s">
        <v>55</v>
      </c>
      <c r="N494">
        <v>19</v>
      </c>
      <c r="O494" t="s">
        <v>1093</v>
      </c>
      <c r="P494" t="s">
        <v>71</v>
      </c>
      <c r="Q494" s="3">
        <v>14500</v>
      </c>
      <c r="R494">
        <v>14</v>
      </c>
      <c r="S494" s="3">
        <v>203000</v>
      </c>
      <c r="T494" s="3">
        <v>788000</v>
      </c>
      <c r="U494" t="s">
        <v>1097</v>
      </c>
      <c r="V494">
        <v>219.29</v>
      </c>
      <c r="W494">
        <v>90.5</v>
      </c>
      <c r="X494" t="s">
        <v>39</v>
      </c>
      <c r="Y494" s="6">
        <v>0.26754385964912281</v>
      </c>
      <c r="Z494">
        <v>0</v>
      </c>
      <c r="AA494" t="s">
        <v>1131</v>
      </c>
      <c r="AB494" t="s">
        <v>1083</v>
      </c>
      <c r="AC494">
        <v>35</v>
      </c>
    </row>
    <row r="495" spans="1:29" x14ac:dyDescent="0.25">
      <c r="A495" t="s">
        <v>1067</v>
      </c>
      <c r="B495" t="s">
        <v>1068</v>
      </c>
      <c r="C495" s="4">
        <v>45658</v>
      </c>
      <c r="D495">
        <v>72</v>
      </c>
      <c r="E495" t="s">
        <v>1091</v>
      </c>
      <c r="F495" t="s">
        <v>113</v>
      </c>
      <c r="H495" t="s">
        <v>41</v>
      </c>
      <c r="I495">
        <v>2</v>
      </c>
      <c r="J495" t="s">
        <v>1085</v>
      </c>
      <c r="K495" t="s">
        <v>30</v>
      </c>
      <c r="L495" s="26">
        <v>3</v>
      </c>
      <c r="M495" t="s">
        <v>50</v>
      </c>
      <c r="N495">
        <v>42</v>
      </c>
      <c r="O495" t="s">
        <v>1090</v>
      </c>
      <c r="P495" t="s">
        <v>38</v>
      </c>
      <c r="Q495" s="3">
        <v>20000</v>
      </c>
      <c r="R495">
        <v>3</v>
      </c>
      <c r="S495" s="3">
        <v>60000</v>
      </c>
      <c r="T495" s="3">
        <v>123000</v>
      </c>
      <c r="U495" t="s">
        <v>1098</v>
      </c>
      <c r="V495">
        <v>28.27</v>
      </c>
      <c r="W495">
        <v>20.13</v>
      </c>
      <c r="X495" t="s">
        <v>39</v>
      </c>
      <c r="Y495" s="6">
        <v>0.26754385964912281</v>
      </c>
      <c r="Z495">
        <v>0</v>
      </c>
      <c r="AA495" t="s">
        <v>1131</v>
      </c>
      <c r="AB495" t="s">
        <v>1083</v>
      </c>
      <c r="AC495">
        <v>30</v>
      </c>
    </row>
    <row r="496" spans="1:29" x14ac:dyDescent="0.25">
      <c r="A496" t="s">
        <v>1069</v>
      </c>
      <c r="B496" t="s">
        <v>1070</v>
      </c>
      <c r="C496" s="4">
        <v>45717</v>
      </c>
      <c r="D496">
        <v>41</v>
      </c>
      <c r="E496" t="s">
        <v>1088</v>
      </c>
      <c r="F496" t="s">
        <v>157</v>
      </c>
      <c r="H496" t="s">
        <v>36</v>
      </c>
      <c r="I496">
        <v>1</v>
      </c>
      <c r="J496" t="s">
        <v>1092</v>
      </c>
      <c r="K496" t="s">
        <v>30</v>
      </c>
      <c r="L496" s="26">
        <v>2</v>
      </c>
      <c r="M496" t="s">
        <v>22</v>
      </c>
      <c r="N496">
        <v>20</v>
      </c>
      <c r="O496" t="s">
        <v>1093</v>
      </c>
      <c r="P496" t="s">
        <v>42</v>
      </c>
      <c r="Q496" s="3">
        <v>9000</v>
      </c>
      <c r="R496">
        <v>10</v>
      </c>
      <c r="S496" s="3">
        <v>90000</v>
      </c>
      <c r="T496" s="3">
        <v>90000</v>
      </c>
      <c r="U496" t="s">
        <v>1100</v>
      </c>
      <c r="V496">
        <v>154.13</v>
      </c>
      <c r="W496">
        <v>154.13</v>
      </c>
      <c r="X496" t="s">
        <v>39</v>
      </c>
      <c r="Y496" s="6">
        <v>0.27947598253275108</v>
      </c>
      <c r="Z496">
        <v>0</v>
      </c>
      <c r="AA496" t="s">
        <v>1131</v>
      </c>
      <c r="AB496" t="s">
        <v>1083</v>
      </c>
      <c r="AC496">
        <v>65</v>
      </c>
    </row>
    <row r="497" spans="1:29" x14ac:dyDescent="0.25">
      <c r="A497" t="s">
        <v>1071</v>
      </c>
      <c r="B497" t="s">
        <v>1072</v>
      </c>
      <c r="C497" s="4">
        <v>45689</v>
      </c>
      <c r="D497">
        <v>67</v>
      </c>
      <c r="E497" t="s">
        <v>1091</v>
      </c>
      <c r="F497" t="s">
        <v>82</v>
      </c>
      <c r="H497" t="s">
        <v>20</v>
      </c>
      <c r="I497">
        <v>3</v>
      </c>
      <c r="J497" t="s">
        <v>1085</v>
      </c>
      <c r="K497" t="s">
        <v>21</v>
      </c>
      <c r="L497" s="26">
        <v>4</v>
      </c>
      <c r="M497" t="s">
        <v>114</v>
      </c>
      <c r="N497">
        <v>31</v>
      </c>
      <c r="O497" t="s">
        <v>1086</v>
      </c>
      <c r="P497" t="s">
        <v>23</v>
      </c>
      <c r="Q497" s="3">
        <v>35000</v>
      </c>
      <c r="R497">
        <v>15</v>
      </c>
      <c r="S497" s="3">
        <v>525000</v>
      </c>
      <c r="T497" s="3">
        <v>843500</v>
      </c>
      <c r="U497" t="s">
        <v>1097</v>
      </c>
      <c r="V497">
        <v>389.17</v>
      </c>
      <c r="W497">
        <v>144.63999999999999</v>
      </c>
      <c r="X497" t="s">
        <v>24</v>
      </c>
      <c r="Y497" s="6">
        <v>0.30092592592592593</v>
      </c>
      <c r="Z497">
        <v>1</v>
      </c>
      <c r="AA497" t="s">
        <v>1130</v>
      </c>
      <c r="AB497" t="s">
        <v>284</v>
      </c>
      <c r="AC497">
        <v>35</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C97FD-4820-41A2-9D90-05044023BFAD}">
  <dimension ref="A1:AF70"/>
  <sheetViews>
    <sheetView topLeftCell="I7" zoomScale="63" zoomScaleNormal="55" workbookViewId="0">
      <selection activeCell="O85" sqref="O85"/>
    </sheetView>
  </sheetViews>
  <sheetFormatPr defaultColWidth="16" defaultRowHeight="15" x14ac:dyDescent="0.25"/>
  <cols>
    <col min="1" max="1" width="9.7109375" bestFit="1" customWidth="1"/>
    <col min="2" max="2" width="14" bestFit="1" customWidth="1"/>
    <col min="3" max="3" width="18.7109375" bestFit="1" customWidth="1"/>
    <col min="4" max="4" width="19.42578125" bestFit="1" customWidth="1"/>
    <col min="5" max="5" width="20.28515625" bestFit="1" customWidth="1"/>
    <col min="6" max="6" width="22.5703125" bestFit="1" customWidth="1"/>
    <col min="7" max="7" width="18.7109375" bestFit="1" customWidth="1"/>
    <col min="8" max="8" width="26" bestFit="1" customWidth="1"/>
    <col min="9" max="9" width="16.42578125" bestFit="1" customWidth="1"/>
    <col min="10" max="10" width="21.28515625" bestFit="1" customWidth="1"/>
    <col min="11" max="12" width="14" bestFit="1" customWidth="1"/>
    <col min="13" max="13" width="16.5703125" bestFit="1" customWidth="1"/>
    <col min="14" max="14" width="22.5703125" bestFit="1" customWidth="1"/>
    <col min="15" max="15" width="21.85546875" bestFit="1" customWidth="1"/>
    <col min="16" max="16" width="16" bestFit="1" customWidth="1"/>
    <col min="18" max="18" width="5.140625" customWidth="1"/>
    <col min="19" max="19" width="13.5703125" bestFit="1" customWidth="1"/>
    <col min="20" max="21" width="14" bestFit="1" customWidth="1"/>
    <col min="22" max="22" width="10.7109375" customWidth="1"/>
    <col min="23" max="23" width="9.42578125" customWidth="1"/>
    <col min="24" max="24" width="11.85546875" customWidth="1"/>
    <col min="25" max="25" width="10.85546875" customWidth="1"/>
    <col min="26" max="26" width="17.85546875" bestFit="1" customWidth="1"/>
    <col min="27" max="28" width="14" bestFit="1" customWidth="1"/>
    <col min="29" max="29" width="24.5703125" bestFit="1" customWidth="1"/>
    <col min="30" max="30" width="32.140625" bestFit="1" customWidth="1"/>
    <col min="31" max="32" width="14" bestFit="1" customWidth="1"/>
    <col min="33" max="79" width="4.5703125" bestFit="1" customWidth="1"/>
  </cols>
  <sheetData>
    <row r="1" spans="1:28" ht="21" x14ac:dyDescent="0.35">
      <c r="E1" s="9" t="s">
        <v>1101</v>
      </c>
      <c r="M1" s="19"/>
    </row>
    <row r="2" spans="1:28" x14ac:dyDescent="0.25">
      <c r="M2" s="19"/>
    </row>
    <row r="3" spans="1:28" x14ac:dyDescent="0.25">
      <c r="B3" s="19" t="s">
        <v>1102</v>
      </c>
      <c r="C3" s="19" t="s">
        <v>1103</v>
      </c>
      <c r="D3" s="19" t="s">
        <v>1104</v>
      </c>
      <c r="E3" s="19" t="s">
        <v>1105</v>
      </c>
      <c r="F3" s="19" t="s">
        <v>1106</v>
      </c>
      <c r="G3" s="19" t="s">
        <v>1107</v>
      </c>
      <c r="H3" s="19" t="s">
        <v>1108</v>
      </c>
      <c r="I3" s="19" t="s">
        <v>1109</v>
      </c>
      <c r="J3" s="19" t="s">
        <v>1110</v>
      </c>
      <c r="K3" s="19"/>
      <c r="M3" s="19"/>
    </row>
    <row r="4" spans="1:28" x14ac:dyDescent="0.25">
      <c r="B4" s="33">
        <v>496</v>
      </c>
      <c r="C4" s="33">
        <v>974</v>
      </c>
      <c r="D4" s="33">
        <v>350</v>
      </c>
      <c r="E4" s="7">
        <v>0.70564516129032262</v>
      </c>
      <c r="F4" s="33">
        <v>146</v>
      </c>
      <c r="G4" s="7">
        <v>0.29435483870967744</v>
      </c>
      <c r="H4" s="8">
        <v>2.9778225806451615</v>
      </c>
      <c r="I4" s="8">
        <v>47.572580645161288</v>
      </c>
      <c r="J4" s="8">
        <v>31.463709677419356</v>
      </c>
      <c r="M4" s="19"/>
    </row>
    <row r="5" spans="1:28" x14ac:dyDescent="0.25">
      <c r="E5" t="str">
        <f>REPT("█", ROUND(E4*20,0)) &amp; REPT("░", 20-ROUND(E4*20,0))</f>
        <v>██████████████░░░░░░</v>
      </c>
      <c r="G5" t="str">
        <f>REPT("█", ROUND(G4*20,0)) &amp; REPT("░", 20-ROUND(G4*20,0))</f>
        <v>██████░░░░░░░░░░░░░░</v>
      </c>
      <c r="H5" t="str">
        <f>REPT("★", INT(H4)) &amp; REPT("☆", 5-INT(H4))</f>
        <v>★★☆☆☆</v>
      </c>
      <c r="M5" s="19"/>
    </row>
    <row r="6" spans="1:28" x14ac:dyDescent="0.25">
      <c r="M6" s="19"/>
    </row>
    <row r="7" spans="1:28" x14ac:dyDescent="0.25">
      <c r="A7" s="23"/>
      <c r="B7" s="23"/>
      <c r="C7" s="23"/>
      <c r="D7" s="23"/>
      <c r="E7" s="23"/>
      <c r="F7" s="23"/>
      <c r="G7" s="23"/>
      <c r="H7" s="23"/>
      <c r="I7" s="23"/>
      <c r="J7" s="23"/>
      <c r="K7" s="23"/>
      <c r="L7" s="23"/>
      <c r="M7" s="23"/>
      <c r="N7" s="23"/>
      <c r="O7" s="23"/>
      <c r="P7" s="23"/>
      <c r="Q7" s="23"/>
      <c r="R7" s="23"/>
      <c r="S7" s="19" t="s">
        <v>1111</v>
      </c>
      <c r="T7" s="19" t="s">
        <v>1102</v>
      </c>
      <c r="U7" s="19" t="s">
        <v>1107</v>
      </c>
      <c r="V7" s="21" t="str">
        <f>S7</f>
        <v>Tenure</v>
      </c>
      <c r="W7" s="24" t="str">
        <f>T7</f>
        <v>Total User</v>
      </c>
      <c r="X7" s="23"/>
      <c r="Y7" s="23"/>
      <c r="Z7" s="23"/>
      <c r="AA7" s="23"/>
      <c r="AB7" s="23"/>
    </row>
    <row r="8" spans="1:28" x14ac:dyDescent="0.25">
      <c r="M8" s="18"/>
      <c r="R8" s="23"/>
      <c r="S8" s="10">
        <v>1</v>
      </c>
      <c r="T8" s="33">
        <v>4</v>
      </c>
      <c r="U8" s="15"/>
      <c r="V8">
        <f t="shared" ref="V8:V39" si="0">S8</f>
        <v>1</v>
      </c>
      <c r="W8" s="17">
        <f>U8</f>
        <v>0</v>
      </c>
      <c r="X8" s="13" t="s">
        <v>1112</v>
      </c>
      <c r="Y8" s="8">
        <f>CORREL(V8:V64,W8:W64)</f>
        <v>0.15941760326992699</v>
      </c>
    </row>
    <row r="9" spans="1:28" ht="14.25" customHeight="1" x14ac:dyDescent="0.35">
      <c r="E9" s="9" t="s">
        <v>1113</v>
      </c>
      <c r="M9" s="18"/>
      <c r="R9" s="23"/>
      <c r="S9" s="10">
        <v>2</v>
      </c>
      <c r="T9" s="33">
        <v>13</v>
      </c>
      <c r="U9" s="15">
        <v>0.30769230769230771</v>
      </c>
      <c r="V9">
        <f t="shared" si="0"/>
        <v>2</v>
      </c>
      <c r="W9" s="17">
        <f t="shared" ref="W9:W67" si="1">U9</f>
        <v>0.30769230769230771</v>
      </c>
    </row>
    <row r="10" spans="1:28" x14ac:dyDescent="0.25">
      <c r="M10" s="18"/>
      <c r="R10" s="23"/>
      <c r="S10" s="10">
        <v>3</v>
      </c>
      <c r="T10" s="33">
        <v>6</v>
      </c>
      <c r="U10" s="15">
        <v>0.33333333333333331</v>
      </c>
      <c r="V10">
        <f t="shared" si="0"/>
        <v>3</v>
      </c>
      <c r="W10" s="17">
        <f t="shared" si="1"/>
        <v>0.33333333333333331</v>
      </c>
    </row>
    <row r="11" spans="1:28" ht="21" x14ac:dyDescent="0.35">
      <c r="A11" s="20" t="s">
        <v>3</v>
      </c>
      <c r="B11" s="20" t="s">
        <v>1107</v>
      </c>
      <c r="C11" s="20" t="s">
        <v>3</v>
      </c>
      <c r="D11" s="20" t="s">
        <v>1107</v>
      </c>
      <c r="E11" s="13" t="s">
        <v>1114</v>
      </c>
      <c r="F11" s="29">
        <f>CORREL(C12:C70, D12:D70)</f>
        <v>-6.257521940554446E-2</v>
      </c>
      <c r="J11" s="28" t="s">
        <v>4</v>
      </c>
      <c r="K11" s="19" t="s">
        <v>1102</v>
      </c>
      <c r="L11" s="22" t="s">
        <v>1107</v>
      </c>
      <c r="N11" s="20" t="s">
        <v>4</v>
      </c>
      <c r="O11" s="20" t="s">
        <v>1107</v>
      </c>
      <c r="P11" s="20" t="s">
        <v>1115</v>
      </c>
      <c r="Q11" s="20" t="s">
        <v>1116</v>
      </c>
      <c r="R11" s="23"/>
      <c r="S11" s="10">
        <v>4</v>
      </c>
      <c r="T11" s="33">
        <v>5</v>
      </c>
      <c r="U11" s="15">
        <v>0.4</v>
      </c>
      <c r="V11">
        <f t="shared" si="0"/>
        <v>4</v>
      </c>
      <c r="W11" s="17">
        <f t="shared" si="1"/>
        <v>0.4</v>
      </c>
    </row>
    <row r="12" spans="1:28" x14ac:dyDescent="0.25">
      <c r="A12" s="10">
        <v>16</v>
      </c>
      <c r="B12" s="7">
        <v>1</v>
      </c>
      <c r="C12">
        <f>A12</f>
        <v>16</v>
      </c>
      <c r="D12" s="5">
        <f>B12</f>
        <v>1</v>
      </c>
      <c r="E12" s="16" t="str">
        <f>_xlfn.CONCAT(E11, "  :   ", TEXT(F11, "0.000"))</f>
        <v>correlation  :   -0.063</v>
      </c>
      <c r="J12" s="10" t="s">
        <v>86</v>
      </c>
      <c r="K12" s="33">
        <v>11</v>
      </c>
      <c r="L12" s="15">
        <v>0.63636363636363635</v>
      </c>
      <c r="N12" t="str">
        <f>J12</f>
        <v>Adamawa</v>
      </c>
      <c r="O12" s="7">
        <f>L12</f>
        <v>0.63636363636363635</v>
      </c>
      <c r="P12" t="str">
        <f>_xlfn.XLOOKUP(MAX(O12:O46),O12:O46,N12:N46)</f>
        <v>Adamawa</v>
      </c>
      <c r="Q12" s="6">
        <f>INDEX(O12:O46, MATCH(MAX(O12:O46), O12:O46,0))</f>
        <v>0.63636363636363635</v>
      </c>
      <c r="R12" s="23"/>
      <c r="S12" s="10">
        <v>5</v>
      </c>
      <c r="T12" s="33">
        <v>4</v>
      </c>
      <c r="U12" s="15"/>
      <c r="V12">
        <f t="shared" si="0"/>
        <v>5</v>
      </c>
      <c r="W12" s="17">
        <f t="shared" si="1"/>
        <v>0</v>
      </c>
      <c r="Z12" t="str">
        <f t="shared" ref="Z12:Z17" si="2">Z24</f>
        <v>Satisfaction rate</v>
      </c>
      <c r="AA12" s="17" t="str">
        <f t="shared" ref="AA12:AA17" si="3">AB24</f>
        <v>Churn rate</v>
      </c>
    </row>
    <row r="13" spans="1:28" x14ac:dyDescent="0.25">
      <c r="A13" s="10">
        <v>17</v>
      </c>
      <c r="B13" s="7">
        <v>0.2</v>
      </c>
      <c r="C13">
        <f t="shared" ref="C13:C38" si="4">A13</f>
        <v>17</v>
      </c>
      <c r="D13" s="5">
        <f t="shared" ref="D13:D38" si="5">B13</f>
        <v>0.2</v>
      </c>
      <c r="J13" s="10" t="s">
        <v>70</v>
      </c>
      <c r="K13" s="33">
        <v>16</v>
      </c>
      <c r="L13" s="15">
        <v>0.5625</v>
      </c>
      <c r="N13" t="str">
        <f t="shared" ref="N13:N46" si="6">J13</f>
        <v>Imo</v>
      </c>
      <c r="O13" s="7">
        <f t="shared" ref="O13:O46" si="7">L13</f>
        <v>0.5625</v>
      </c>
      <c r="R13" s="23"/>
      <c r="S13" s="10">
        <v>6</v>
      </c>
      <c r="T13" s="33">
        <v>10</v>
      </c>
      <c r="U13" s="15">
        <v>0.2</v>
      </c>
      <c r="V13">
        <f t="shared" si="0"/>
        <v>6</v>
      </c>
      <c r="W13" s="17">
        <f t="shared" si="1"/>
        <v>0.2</v>
      </c>
      <c r="Z13">
        <f t="shared" si="2"/>
        <v>1</v>
      </c>
      <c r="AA13" s="17">
        <f t="shared" si="3"/>
        <v>0.23529411764705882</v>
      </c>
    </row>
    <row r="14" spans="1:28" x14ac:dyDescent="0.25">
      <c r="A14" s="10">
        <v>18</v>
      </c>
      <c r="B14" s="7">
        <v>0.14285714285714285</v>
      </c>
      <c r="C14">
        <f t="shared" si="4"/>
        <v>18</v>
      </c>
      <c r="D14" s="5">
        <f t="shared" si="5"/>
        <v>0.14285714285714285</v>
      </c>
      <c r="J14" s="10" t="s">
        <v>82</v>
      </c>
      <c r="K14" s="33">
        <v>14</v>
      </c>
      <c r="L14" s="15">
        <v>0.5</v>
      </c>
      <c r="N14" t="str">
        <f t="shared" si="6"/>
        <v>Kebbi</v>
      </c>
      <c r="O14" s="7">
        <f t="shared" si="7"/>
        <v>0.5</v>
      </c>
      <c r="P14" t="str">
        <f t="shared" ref="P14:P27" si="8">INDEX(N12:N16, MATCH(O12,O12:O16,0))</f>
        <v>Adamawa</v>
      </c>
      <c r="Q14" s="6">
        <f t="shared" ref="Q14:Q27" si="9">INDEX(O12:O16, MATCH(O12,O12:O16,0))</f>
        <v>0.63636363636363635</v>
      </c>
      <c r="R14" s="23"/>
      <c r="S14" s="10">
        <v>7</v>
      </c>
      <c r="T14" s="33">
        <v>9</v>
      </c>
      <c r="U14" s="15">
        <v>0.33333333333333331</v>
      </c>
      <c r="V14">
        <f t="shared" si="0"/>
        <v>7</v>
      </c>
      <c r="W14" s="17">
        <f t="shared" si="1"/>
        <v>0.33333333333333331</v>
      </c>
      <c r="Z14">
        <f t="shared" si="2"/>
        <v>2</v>
      </c>
      <c r="AA14" s="17">
        <f t="shared" si="3"/>
        <v>0.58333333333333337</v>
      </c>
    </row>
    <row r="15" spans="1:28" x14ac:dyDescent="0.25">
      <c r="A15" s="10">
        <v>19</v>
      </c>
      <c r="B15" s="7">
        <v>0.2</v>
      </c>
      <c r="C15">
        <f t="shared" si="4"/>
        <v>19</v>
      </c>
      <c r="D15" s="5">
        <f t="shared" si="5"/>
        <v>0.2</v>
      </c>
      <c r="J15" s="10" t="s">
        <v>121</v>
      </c>
      <c r="K15" s="33">
        <v>16</v>
      </c>
      <c r="L15" s="15">
        <v>0.4375</v>
      </c>
      <c r="N15" t="str">
        <f t="shared" si="6"/>
        <v>Benue</v>
      </c>
      <c r="O15" s="7">
        <f t="shared" si="7"/>
        <v>0.4375</v>
      </c>
      <c r="P15" t="str">
        <f t="shared" si="8"/>
        <v>Imo</v>
      </c>
      <c r="Q15" s="6">
        <f t="shared" si="9"/>
        <v>0.5625</v>
      </c>
      <c r="R15" s="23"/>
      <c r="S15" s="10">
        <v>8</v>
      </c>
      <c r="T15" s="33">
        <v>9</v>
      </c>
      <c r="U15" s="15">
        <v>0.22222222222222221</v>
      </c>
      <c r="V15">
        <f t="shared" si="0"/>
        <v>8</v>
      </c>
      <c r="W15" s="17">
        <f t="shared" si="1"/>
        <v>0.22222222222222221</v>
      </c>
      <c r="Z15">
        <f t="shared" si="2"/>
        <v>3</v>
      </c>
      <c r="AA15" s="17">
        <f t="shared" si="3"/>
        <v>0.44444444444444442</v>
      </c>
    </row>
    <row r="16" spans="1:28" ht="21" x14ac:dyDescent="0.35">
      <c r="A16" s="10">
        <v>20</v>
      </c>
      <c r="B16" s="7">
        <v>0.33333333333333331</v>
      </c>
      <c r="C16">
        <f t="shared" si="4"/>
        <v>20</v>
      </c>
      <c r="D16" s="5">
        <f t="shared" si="5"/>
        <v>0.33333333333333331</v>
      </c>
      <c r="F16" s="20" t="s">
        <v>1117</v>
      </c>
      <c r="G16" s="20" t="s">
        <v>1107</v>
      </c>
      <c r="J16" s="10" t="s">
        <v>258</v>
      </c>
      <c r="K16" s="33">
        <v>12</v>
      </c>
      <c r="L16" s="15">
        <v>0.41666666666666669</v>
      </c>
      <c r="N16" t="str">
        <f t="shared" si="6"/>
        <v>Niger</v>
      </c>
      <c r="O16" s="7">
        <f t="shared" si="7"/>
        <v>0.41666666666666669</v>
      </c>
      <c r="P16" t="str">
        <f t="shared" si="8"/>
        <v>Kebbi</v>
      </c>
      <c r="Q16" s="6">
        <f t="shared" si="9"/>
        <v>0.5</v>
      </c>
      <c r="R16" s="23"/>
      <c r="S16" s="10">
        <v>9</v>
      </c>
      <c r="T16" s="33">
        <v>12</v>
      </c>
      <c r="U16" s="15">
        <v>0.5</v>
      </c>
      <c r="V16">
        <f t="shared" si="0"/>
        <v>9</v>
      </c>
      <c r="W16" s="17">
        <f t="shared" si="1"/>
        <v>0.5</v>
      </c>
      <c r="Z16">
        <f t="shared" si="2"/>
        <v>4</v>
      </c>
      <c r="AA16" s="17">
        <f t="shared" si="3"/>
        <v>0.42857142857142855</v>
      </c>
    </row>
    <row r="17" spans="1:32" x14ac:dyDescent="0.25">
      <c r="A17" s="10">
        <v>21</v>
      </c>
      <c r="B17" s="7">
        <v>0.5</v>
      </c>
      <c r="C17">
        <f t="shared" si="4"/>
        <v>21</v>
      </c>
      <c r="D17" s="5">
        <f t="shared" si="5"/>
        <v>0.5</v>
      </c>
      <c r="F17" s="10" t="s">
        <v>1084</v>
      </c>
      <c r="G17" s="15">
        <v>0.32183908045977011</v>
      </c>
      <c r="J17" s="10" t="s">
        <v>90</v>
      </c>
      <c r="K17" s="33">
        <v>17</v>
      </c>
      <c r="L17" s="15">
        <v>0.41176470588235292</v>
      </c>
      <c r="N17" t="str">
        <f t="shared" si="6"/>
        <v>Yobe</v>
      </c>
      <c r="O17" s="7">
        <f t="shared" si="7"/>
        <v>0.41176470588235292</v>
      </c>
      <c r="P17" t="str">
        <f t="shared" si="8"/>
        <v>Benue</v>
      </c>
      <c r="Q17" s="6">
        <f t="shared" si="9"/>
        <v>0.4375</v>
      </c>
      <c r="R17" s="23"/>
      <c r="S17" s="10">
        <v>10</v>
      </c>
      <c r="T17" s="33">
        <v>5</v>
      </c>
      <c r="U17" s="15">
        <v>0.2</v>
      </c>
      <c r="V17">
        <f t="shared" si="0"/>
        <v>10</v>
      </c>
      <c r="W17" s="17">
        <f t="shared" si="1"/>
        <v>0.2</v>
      </c>
      <c r="Z17">
        <f t="shared" si="2"/>
        <v>5</v>
      </c>
      <c r="AA17" s="17">
        <f t="shared" si="3"/>
        <v>0.375</v>
      </c>
    </row>
    <row r="18" spans="1:32" x14ac:dyDescent="0.25">
      <c r="A18" s="10">
        <v>23</v>
      </c>
      <c r="B18" s="7">
        <v>0.2857142857142857</v>
      </c>
      <c r="C18">
        <f t="shared" si="4"/>
        <v>23</v>
      </c>
      <c r="D18" s="5">
        <f t="shared" si="5"/>
        <v>0.2857142857142857</v>
      </c>
      <c r="F18" s="10" t="s">
        <v>1088</v>
      </c>
      <c r="G18" s="15">
        <v>0.26495726495726496</v>
      </c>
      <c r="J18" s="10" t="s">
        <v>192</v>
      </c>
      <c r="K18" s="33">
        <v>10</v>
      </c>
      <c r="L18" s="15">
        <v>0.4</v>
      </c>
      <c r="N18" t="str">
        <f t="shared" si="6"/>
        <v>Akwa Ibom</v>
      </c>
      <c r="O18" s="7">
        <f t="shared" si="7"/>
        <v>0.4</v>
      </c>
      <c r="P18" t="str">
        <f t="shared" si="8"/>
        <v>Niger</v>
      </c>
      <c r="Q18" s="6">
        <f t="shared" si="9"/>
        <v>0.41666666666666669</v>
      </c>
      <c r="R18" s="23"/>
      <c r="S18" s="10">
        <v>11</v>
      </c>
      <c r="T18" s="33">
        <v>8</v>
      </c>
      <c r="U18" s="15">
        <v>0.25</v>
      </c>
      <c r="V18">
        <f t="shared" si="0"/>
        <v>11</v>
      </c>
      <c r="W18" s="17">
        <f t="shared" si="1"/>
        <v>0.25</v>
      </c>
    </row>
    <row r="19" spans="1:32" x14ac:dyDescent="0.25">
      <c r="A19" s="10">
        <v>24</v>
      </c>
      <c r="B19" s="7">
        <v>0.4</v>
      </c>
      <c r="C19">
        <f t="shared" si="4"/>
        <v>24</v>
      </c>
      <c r="D19" s="5">
        <f t="shared" si="5"/>
        <v>0.4</v>
      </c>
      <c r="F19" s="10" t="s">
        <v>1094</v>
      </c>
      <c r="G19" s="15">
        <v>0.26250000000000001</v>
      </c>
      <c r="J19" s="10" t="s">
        <v>95</v>
      </c>
      <c r="K19" s="33">
        <v>15</v>
      </c>
      <c r="L19" s="15">
        <v>0.4</v>
      </c>
      <c r="N19" t="str">
        <f t="shared" si="6"/>
        <v>Anambra</v>
      </c>
      <c r="O19" s="7">
        <f t="shared" si="7"/>
        <v>0.4</v>
      </c>
      <c r="P19" t="str">
        <f t="shared" si="8"/>
        <v>Yobe</v>
      </c>
      <c r="Q19" s="6">
        <f t="shared" si="9"/>
        <v>0.41176470588235292</v>
      </c>
      <c r="R19" s="23"/>
      <c r="S19" s="10">
        <v>12</v>
      </c>
      <c r="T19" s="33">
        <v>8</v>
      </c>
      <c r="U19" s="15">
        <v>0.375</v>
      </c>
      <c r="V19">
        <f t="shared" si="0"/>
        <v>12</v>
      </c>
      <c r="W19" s="17">
        <f t="shared" si="1"/>
        <v>0.375</v>
      </c>
    </row>
    <row r="20" spans="1:32" x14ac:dyDescent="0.25">
      <c r="A20" s="10">
        <v>25</v>
      </c>
      <c r="B20" s="7">
        <v>0.25</v>
      </c>
      <c r="C20">
        <f t="shared" si="4"/>
        <v>25</v>
      </c>
      <c r="D20" s="5">
        <f t="shared" si="5"/>
        <v>0.25</v>
      </c>
      <c r="F20" s="10" t="s">
        <v>1091</v>
      </c>
      <c r="G20" s="15">
        <v>0.29203539823008851</v>
      </c>
      <c r="J20" s="10" t="s">
        <v>143</v>
      </c>
      <c r="K20" s="33">
        <v>16</v>
      </c>
      <c r="L20" s="15">
        <v>0.375</v>
      </c>
      <c r="N20" t="str">
        <f t="shared" si="6"/>
        <v>Edo</v>
      </c>
      <c r="O20" s="7">
        <f t="shared" si="7"/>
        <v>0.375</v>
      </c>
      <c r="P20" t="str">
        <f t="shared" si="8"/>
        <v>Akwa Ibom</v>
      </c>
      <c r="Q20" s="6">
        <f t="shared" si="9"/>
        <v>0.4</v>
      </c>
      <c r="R20" s="23"/>
      <c r="S20" s="10">
        <v>13</v>
      </c>
      <c r="T20" s="33">
        <v>6</v>
      </c>
      <c r="U20" s="15">
        <v>0.16666666666666666</v>
      </c>
      <c r="V20">
        <f t="shared" si="0"/>
        <v>13</v>
      </c>
      <c r="W20" s="17">
        <f t="shared" si="1"/>
        <v>0.16666666666666666</v>
      </c>
    </row>
    <row r="21" spans="1:32" x14ac:dyDescent="0.25">
      <c r="A21" s="10">
        <v>26</v>
      </c>
      <c r="B21" s="7">
        <v>0.16666666666666666</v>
      </c>
      <c r="C21">
        <f t="shared" si="4"/>
        <v>26</v>
      </c>
      <c r="D21" s="5">
        <f t="shared" si="5"/>
        <v>0.16666666666666666</v>
      </c>
      <c r="F21" s="10" t="s">
        <v>1099</v>
      </c>
      <c r="G21" s="15">
        <v>0.3</v>
      </c>
      <c r="J21" s="10" t="s">
        <v>19</v>
      </c>
      <c r="K21" s="33">
        <v>11</v>
      </c>
      <c r="L21" s="15">
        <v>0.36363636363636365</v>
      </c>
      <c r="N21" t="str">
        <f t="shared" si="6"/>
        <v>Kwara</v>
      </c>
      <c r="O21" s="7">
        <f t="shared" si="7"/>
        <v>0.36363636363636365</v>
      </c>
      <c r="P21" t="str">
        <f t="shared" si="8"/>
        <v>Anambra</v>
      </c>
      <c r="Q21" s="6">
        <f t="shared" si="9"/>
        <v>0.4</v>
      </c>
      <c r="R21" s="23"/>
      <c r="S21" s="10">
        <v>14</v>
      </c>
      <c r="T21" s="33">
        <v>9</v>
      </c>
      <c r="U21" s="15">
        <v>0.22222222222222221</v>
      </c>
      <c r="V21">
        <f t="shared" si="0"/>
        <v>14</v>
      </c>
      <c r="W21" s="17">
        <f t="shared" si="1"/>
        <v>0.22222222222222221</v>
      </c>
    </row>
    <row r="22" spans="1:32" x14ac:dyDescent="0.25">
      <c r="A22" s="10">
        <v>27</v>
      </c>
      <c r="B22" s="7">
        <v>0.33333333333333331</v>
      </c>
      <c r="C22">
        <f t="shared" si="4"/>
        <v>27</v>
      </c>
      <c r="D22" s="5">
        <f t="shared" si="5"/>
        <v>0.33333333333333331</v>
      </c>
      <c r="F22" s="10" t="s">
        <v>1089</v>
      </c>
      <c r="G22" s="15">
        <v>0.34177215189873417</v>
      </c>
      <c r="J22" s="10" t="s">
        <v>28</v>
      </c>
      <c r="K22" s="33">
        <v>17</v>
      </c>
      <c r="L22" s="15">
        <v>0.35294117647058826</v>
      </c>
      <c r="N22" t="str">
        <f t="shared" si="6"/>
        <v>Abuja (FCT)</v>
      </c>
      <c r="O22" s="7">
        <f t="shared" si="7"/>
        <v>0.35294117647058826</v>
      </c>
      <c r="P22" t="str">
        <f t="shared" si="8"/>
        <v>Edo</v>
      </c>
      <c r="Q22" s="6">
        <f t="shared" si="9"/>
        <v>0.375</v>
      </c>
      <c r="R22" s="23"/>
      <c r="S22" s="10">
        <v>15</v>
      </c>
      <c r="T22" s="33">
        <v>3</v>
      </c>
      <c r="U22" s="15">
        <v>0.33333333333333331</v>
      </c>
      <c r="V22">
        <f t="shared" si="0"/>
        <v>15</v>
      </c>
      <c r="W22" s="17">
        <f t="shared" si="1"/>
        <v>0.33333333333333331</v>
      </c>
    </row>
    <row r="23" spans="1:32" x14ac:dyDescent="0.25">
      <c r="A23" s="10">
        <v>28</v>
      </c>
      <c r="B23" s="7">
        <v>0.33333333333333331</v>
      </c>
      <c r="C23">
        <f t="shared" si="4"/>
        <v>28</v>
      </c>
      <c r="D23" s="5">
        <f t="shared" si="5"/>
        <v>0.33333333333333331</v>
      </c>
      <c r="J23" s="10" t="s">
        <v>198</v>
      </c>
      <c r="K23" s="33">
        <v>15</v>
      </c>
      <c r="L23" s="15">
        <v>0.33333333333333331</v>
      </c>
      <c r="N23" t="str">
        <f t="shared" si="6"/>
        <v>Nasarawa</v>
      </c>
      <c r="O23" s="7">
        <f t="shared" si="7"/>
        <v>0.33333333333333331</v>
      </c>
      <c r="P23" t="str">
        <f t="shared" si="8"/>
        <v>Kwara</v>
      </c>
      <c r="Q23" s="6">
        <f t="shared" si="9"/>
        <v>0.36363636363636365</v>
      </c>
      <c r="R23" s="23"/>
      <c r="S23" s="10">
        <v>16</v>
      </c>
      <c r="T23" s="33">
        <v>10</v>
      </c>
      <c r="U23" s="15">
        <v>0.5</v>
      </c>
      <c r="V23">
        <f t="shared" si="0"/>
        <v>16</v>
      </c>
      <c r="W23" s="17">
        <f t="shared" si="1"/>
        <v>0.5</v>
      </c>
      <c r="AB23" s="8">
        <f>CORREL(Z25:Z29,AB25:AB29)</f>
        <v>0.15671170383176819</v>
      </c>
    </row>
    <row r="24" spans="1:32" x14ac:dyDescent="0.25">
      <c r="A24" s="10">
        <v>29</v>
      </c>
      <c r="B24" s="7">
        <v>0.63636363636363635</v>
      </c>
      <c r="C24">
        <f t="shared" si="4"/>
        <v>29</v>
      </c>
      <c r="D24" s="5">
        <f t="shared" si="5"/>
        <v>0.63636363636363635</v>
      </c>
      <c r="J24" s="10" t="s">
        <v>149</v>
      </c>
      <c r="K24" s="33">
        <v>18</v>
      </c>
      <c r="L24" s="15">
        <v>0.33333333333333331</v>
      </c>
      <c r="N24" t="str">
        <f t="shared" si="6"/>
        <v>Abia</v>
      </c>
      <c r="O24" s="7">
        <f t="shared" si="7"/>
        <v>0.33333333333333331</v>
      </c>
      <c r="P24" t="str">
        <f t="shared" si="8"/>
        <v>Abuja (FCT)</v>
      </c>
      <c r="Q24" s="6">
        <f t="shared" si="9"/>
        <v>0.35294117647058826</v>
      </c>
      <c r="R24" s="23"/>
      <c r="S24" s="10">
        <v>17</v>
      </c>
      <c r="T24" s="33">
        <v>5</v>
      </c>
      <c r="U24" s="15">
        <v>0.4</v>
      </c>
      <c r="V24">
        <f t="shared" si="0"/>
        <v>17</v>
      </c>
      <c r="W24" s="17">
        <f t="shared" si="1"/>
        <v>0.4</v>
      </c>
      <c r="Z24" s="19" t="s">
        <v>1118</v>
      </c>
      <c r="AA24" s="19" t="s">
        <v>1102</v>
      </c>
      <c r="AB24" s="19" t="s">
        <v>1107</v>
      </c>
      <c r="AD24" s="28" t="s">
        <v>1135</v>
      </c>
      <c r="AE24" t="s">
        <v>1102</v>
      </c>
      <c r="AF24" s="15" t="s">
        <v>1107</v>
      </c>
    </row>
    <row r="25" spans="1:32" x14ac:dyDescent="0.25">
      <c r="A25" s="10">
        <v>30</v>
      </c>
      <c r="B25" s="7">
        <v>0.4</v>
      </c>
      <c r="C25">
        <f t="shared" si="4"/>
        <v>30</v>
      </c>
      <c r="D25" s="5">
        <f t="shared" si="5"/>
        <v>0.4</v>
      </c>
      <c r="J25" s="10" t="s">
        <v>452</v>
      </c>
      <c r="K25" s="33">
        <v>9</v>
      </c>
      <c r="L25" s="15">
        <v>0.33333333333333331</v>
      </c>
      <c r="N25" t="str">
        <f t="shared" si="6"/>
        <v>Lagos</v>
      </c>
      <c r="O25" s="7">
        <f t="shared" si="7"/>
        <v>0.33333333333333331</v>
      </c>
      <c r="P25" t="str">
        <f t="shared" si="8"/>
        <v>Nasarawa</v>
      </c>
      <c r="Q25" s="6">
        <f t="shared" si="9"/>
        <v>0.33333333333333331</v>
      </c>
      <c r="R25" s="23"/>
      <c r="S25" s="10">
        <v>18</v>
      </c>
      <c r="T25" s="33">
        <v>10</v>
      </c>
      <c r="U25" s="15">
        <v>0.1</v>
      </c>
      <c r="V25">
        <f t="shared" si="0"/>
        <v>18</v>
      </c>
      <c r="W25" s="17">
        <f t="shared" si="1"/>
        <v>0.1</v>
      </c>
      <c r="Z25" s="10">
        <v>1</v>
      </c>
      <c r="AA25" s="33">
        <v>17</v>
      </c>
      <c r="AB25" s="15">
        <v>0.23529411764705882</v>
      </c>
      <c r="AD25" s="10" t="s">
        <v>32</v>
      </c>
      <c r="AE25" s="33">
        <v>29</v>
      </c>
      <c r="AF25" s="15">
        <v>1</v>
      </c>
    </row>
    <row r="26" spans="1:32" x14ac:dyDescent="0.25">
      <c r="A26" s="10">
        <v>31</v>
      </c>
      <c r="B26" s="7">
        <v>0.46666666666666667</v>
      </c>
      <c r="C26">
        <f t="shared" si="4"/>
        <v>31</v>
      </c>
      <c r="D26" s="5">
        <f t="shared" si="5"/>
        <v>0.46666666666666667</v>
      </c>
      <c r="J26" s="10" t="s">
        <v>61</v>
      </c>
      <c r="K26" s="33">
        <v>13</v>
      </c>
      <c r="L26" s="15">
        <v>0.30769230769230771</v>
      </c>
      <c r="N26" t="str">
        <f t="shared" si="6"/>
        <v>Jigawa</v>
      </c>
      <c r="O26" s="7">
        <f t="shared" si="7"/>
        <v>0.30769230769230771</v>
      </c>
      <c r="P26" t="str">
        <f t="shared" si="8"/>
        <v>Abia</v>
      </c>
      <c r="Q26" s="6">
        <f t="shared" si="9"/>
        <v>0.33333333333333331</v>
      </c>
      <c r="R26" s="23"/>
      <c r="S26" s="10">
        <v>19</v>
      </c>
      <c r="T26" s="33">
        <v>7</v>
      </c>
      <c r="U26" s="15">
        <v>0.14285714285714285</v>
      </c>
      <c r="V26">
        <f t="shared" si="0"/>
        <v>19</v>
      </c>
      <c r="W26" s="17">
        <f t="shared" si="1"/>
        <v>0.14285714285714285</v>
      </c>
      <c r="Z26" s="10">
        <v>2</v>
      </c>
      <c r="AA26" s="33">
        <v>12</v>
      </c>
      <c r="AB26" s="15">
        <v>0.58333333333333337</v>
      </c>
      <c r="AD26" s="10" t="s">
        <v>96</v>
      </c>
      <c r="AE26" s="33">
        <v>20</v>
      </c>
      <c r="AF26" s="15">
        <v>1</v>
      </c>
    </row>
    <row r="27" spans="1:32" x14ac:dyDescent="0.25">
      <c r="A27" s="10">
        <v>32</v>
      </c>
      <c r="B27" s="7">
        <v>0.54545454545454541</v>
      </c>
      <c r="C27">
        <f t="shared" si="4"/>
        <v>32</v>
      </c>
      <c r="D27" s="5">
        <f t="shared" si="5"/>
        <v>0.54545454545454541</v>
      </c>
      <c r="F27" s="19" t="s">
        <v>1119</v>
      </c>
      <c r="G27" s="26" t="s">
        <v>1102</v>
      </c>
      <c r="H27" s="15" t="s">
        <v>1107</v>
      </c>
      <c r="J27" s="10" t="s">
        <v>118</v>
      </c>
      <c r="K27" s="33">
        <v>10</v>
      </c>
      <c r="L27" s="15">
        <v>0.3</v>
      </c>
      <c r="N27" t="str">
        <f t="shared" si="6"/>
        <v>Kano</v>
      </c>
      <c r="O27" s="7">
        <f t="shared" si="7"/>
        <v>0.3</v>
      </c>
      <c r="P27" t="str">
        <f t="shared" si="8"/>
        <v>Lagos</v>
      </c>
      <c r="Q27" s="6">
        <f t="shared" si="9"/>
        <v>0.33333333333333331</v>
      </c>
      <c r="R27" s="23"/>
      <c r="S27" s="10">
        <v>20</v>
      </c>
      <c r="T27" s="33">
        <v>9</v>
      </c>
      <c r="U27" s="15">
        <v>0.33333333333333331</v>
      </c>
      <c r="V27">
        <f t="shared" si="0"/>
        <v>20</v>
      </c>
      <c r="W27" s="17">
        <f t="shared" si="1"/>
        <v>0.33333333333333331</v>
      </c>
      <c r="Z27" s="10">
        <v>3</v>
      </c>
      <c r="AA27" s="33">
        <v>9</v>
      </c>
      <c r="AB27" s="15">
        <v>0.44444444444444442</v>
      </c>
      <c r="AD27" s="10" t="s">
        <v>167</v>
      </c>
      <c r="AE27" s="33">
        <v>18</v>
      </c>
      <c r="AF27" s="15">
        <v>1</v>
      </c>
    </row>
    <row r="28" spans="1:32" x14ac:dyDescent="0.25">
      <c r="A28" s="10">
        <v>33</v>
      </c>
      <c r="B28" s="7">
        <v>0.16666666666666666</v>
      </c>
      <c r="C28">
        <f t="shared" si="4"/>
        <v>33</v>
      </c>
      <c r="D28" s="5">
        <f t="shared" si="5"/>
        <v>0.16666666666666666</v>
      </c>
      <c r="F28" s="10" t="s">
        <v>1098</v>
      </c>
      <c r="G28" s="26">
        <v>234</v>
      </c>
      <c r="H28" s="15">
        <v>0.26923076923076922</v>
      </c>
      <c r="J28" s="10" t="s">
        <v>49</v>
      </c>
      <c r="K28" s="33">
        <v>17</v>
      </c>
      <c r="L28" s="15">
        <v>0.29411764705882354</v>
      </c>
      <c r="N28" t="str">
        <f t="shared" si="6"/>
        <v>Oyo</v>
      </c>
      <c r="O28" s="7">
        <f t="shared" si="7"/>
        <v>0.29411764705882354</v>
      </c>
      <c r="Q28" s="6"/>
      <c r="R28" s="23"/>
      <c r="S28" s="10">
        <v>21</v>
      </c>
      <c r="T28" s="33">
        <v>10</v>
      </c>
      <c r="U28" s="15">
        <v>0.2</v>
      </c>
      <c r="V28">
        <f t="shared" si="0"/>
        <v>21</v>
      </c>
      <c r="W28" s="17">
        <f t="shared" si="1"/>
        <v>0.2</v>
      </c>
      <c r="Z28" s="10">
        <v>4</v>
      </c>
      <c r="AA28" s="33">
        <v>14</v>
      </c>
      <c r="AB28" s="15">
        <v>0.42857142857142855</v>
      </c>
      <c r="AD28" s="10" t="s">
        <v>284</v>
      </c>
      <c r="AE28" s="33">
        <v>26</v>
      </c>
      <c r="AF28" s="15">
        <v>1</v>
      </c>
    </row>
    <row r="29" spans="1:32" x14ac:dyDescent="0.25">
      <c r="A29" s="10">
        <v>35</v>
      </c>
      <c r="B29" s="7">
        <v>0.14285714285714285</v>
      </c>
      <c r="C29">
        <f t="shared" si="4"/>
        <v>35</v>
      </c>
      <c r="D29" s="5">
        <f t="shared" si="5"/>
        <v>0.14285714285714285</v>
      </c>
      <c r="F29" s="10" t="s">
        <v>1097</v>
      </c>
      <c r="G29" s="26">
        <v>128</v>
      </c>
      <c r="H29" s="15">
        <v>0.25</v>
      </c>
      <c r="J29" s="10" t="s">
        <v>189</v>
      </c>
      <c r="K29" s="33">
        <v>15</v>
      </c>
      <c r="L29" s="15">
        <v>0.26666666666666666</v>
      </c>
      <c r="N29" t="str">
        <f t="shared" si="6"/>
        <v>Zamfara</v>
      </c>
      <c r="O29" s="7">
        <f t="shared" si="7"/>
        <v>0.26666666666666666</v>
      </c>
      <c r="Q29" s="6"/>
      <c r="R29" s="23"/>
      <c r="S29" s="10">
        <v>22</v>
      </c>
      <c r="T29" s="33">
        <v>12</v>
      </c>
      <c r="U29" s="15">
        <v>0.25</v>
      </c>
      <c r="V29">
        <f t="shared" si="0"/>
        <v>22</v>
      </c>
      <c r="W29" s="17">
        <f t="shared" si="1"/>
        <v>0.25</v>
      </c>
      <c r="Z29" s="10">
        <v>5</v>
      </c>
      <c r="AA29" s="33">
        <v>8</v>
      </c>
      <c r="AB29" s="15">
        <v>0.375</v>
      </c>
      <c r="AD29" s="10" t="s">
        <v>265</v>
      </c>
      <c r="AE29" s="33">
        <v>18</v>
      </c>
      <c r="AF29" s="15">
        <v>1</v>
      </c>
    </row>
    <row r="30" spans="1:32" x14ac:dyDescent="0.25">
      <c r="A30" s="10">
        <v>36</v>
      </c>
      <c r="B30" s="7">
        <v>0.6</v>
      </c>
      <c r="C30">
        <f t="shared" si="4"/>
        <v>36</v>
      </c>
      <c r="D30" s="5">
        <f t="shared" si="5"/>
        <v>0.6</v>
      </c>
      <c r="F30" s="10" t="s">
        <v>1100</v>
      </c>
      <c r="G30" s="26">
        <v>119</v>
      </c>
      <c r="H30" s="15">
        <v>0.37815126050420167</v>
      </c>
      <c r="J30" s="10" t="s">
        <v>152</v>
      </c>
      <c r="K30" s="33">
        <v>16</v>
      </c>
      <c r="L30" s="15">
        <v>0.25</v>
      </c>
      <c r="N30" t="str">
        <f t="shared" si="6"/>
        <v>Ekiti</v>
      </c>
      <c r="O30" s="7">
        <f t="shared" si="7"/>
        <v>0.25</v>
      </c>
      <c r="Q30" s="6"/>
      <c r="R30" s="23"/>
      <c r="S30" s="10">
        <v>23</v>
      </c>
      <c r="T30" s="33">
        <v>9</v>
      </c>
      <c r="U30" s="15">
        <v>0.1111111111111111</v>
      </c>
      <c r="V30">
        <f t="shared" si="0"/>
        <v>23</v>
      </c>
      <c r="W30" s="17">
        <f t="shared" si="1"/>
        <v>0.1111111111111111</v>
      </c>
      <c r="AD30" s="10" t="s">
        <v>76</v>
      </c>
      <c r="AE30" s="33">
        <v>20</v>
      </c>
      <c r="AF30" s="15">
        <v>1</v>
      </c>
    </row>
    <row r="31" spans="1:32" x14ac:dyDescent="0.25">
      <c r="A31" s="10">
        <v>37</v>
      </c>
      <c r="B31" s="7">
        <v>0.16666666666666666</v>
      </c>
      <c r="C31">
        <f t="shared" si="4"/>
        <v>37</v>
      </c>
      <c r="D31" s="5">
        <f t="shared" si="5"/>
        <v>0.16666666666666666</v>
      </c>
      <c r="F31" s="10" t="s">
        <v>1087</v>
      </c>
      <c r="G31" s="26">
        <v>15</v>
      </c>
      <c r="H31" s="15">
        <v>0.4</v>
      </c>
      <c r="J31" s="10" t="s">
        <v>45</v>
      </c>
      <c r="K31" s="33">
        <v>16</v>
      </c>
      <c r="L31" s="15">
        <v>0.25</v>
      </c>
      <c r="N31" t="str">
        <f t="shared" si="6"/>
        <v>Gombe</v>
      </c>
      <c r="O31" s="7">
        <f t="shared" si="7"/>
        <v>0.25</v>
      </c>
      <c r="Q31" s="6"/>
      <c r="R31" s="23"/>
      <c r="S31" s="10">
        <v>24</v>
      </c>
      <c r="T31" s="33">
        <v>10</v>
      </c>
      <c r="U31" s="15">
        <v>0.2</v>
      </c>
      <c r="V31">
        <f t="shared" si="0"/>
        <v>24</v>
      </c>
      <c r="W31" s="17">
        <f t="shared" si="1"/>
        <v>0.2</v>
      </c>
      <c r="AD31" s="10" t="s">
        <v>25</v>
      </c>
      <c r="AE31" s="33">
        <v>15</v>
      </c>
      <c r="AF31" s="15">
        <v>1</v>
      </c>
    </row>
    <row r="32" spans="1:32" x14ac:dyDescent="0.25">
      <c r="A32" s="10">
        <v>38</v>
      </c>
      <c r="B32" s="7">
        <v>0.2</v>
      </c>
      <c r="C32">
        <f t="shared" si="4"/>
        <v>38</v>
      </c>
      <c r="D32" s="5">
        <f t="shared" si="5"/>
        <v>0.2</v>
      </c>
      <c r="J32" s="10" t="s">
        <v>299</v>
      </c>
      <c r="K32" s="33">
        <v>16</v>
      </c>
      <c r="L32" s="15">
        <v>0.25</v>
      </c>
      <c r="N32" t="str">
        <f t="shared" si="6"/>
        <v>Katsina</v>
      </c>
      <c r="O32" s="7">
        <f t="shared" si="7"/>
        <v>0.25</v>
      </c>
      <c r="Q32" s="6"/>
      <c r="R32" s="23"/>
      <c r="S32" s="10">
        <v>25</v>
      </c>
      <c r="T32" s="33">
        <v>11</v>
      </c>
      <c r="U32" s="15">
        <v>0.18181818181818182</v>
      </c>
      <c r="V32">
        <f t="shared" si="0"/>
        <v>25</v>
      </c>
      <c r="W32" s="17">
        <f t="shared" si="1"/>
        <v>0.18181818181818182</v>
      </c>
      <c r="AD32" s="10" t="s">
        <v>1083</v>
      </c>
      <c r="AE32" s="33">
        <v>350</v>
      </c>
      <c r="AF32" s="15"/>
    </row>
    <row r="33" spans="1:28" x14ac:dyDescent="0.25">
      <c r="A33" s="10">
        <v>40</v>
      </c>
      <c r="B33" s="7">
        <v>0.2857142857142857</v>
      </c>
      <c r="C33">
        <f t="shared" si="4"/>
        <v>40</v>
      </c>
      <c r="D33" s="5">
        <f t="shared" si="5"/>
        <v>0.2857142857142857</v>
      </c>
      <c r="J33" s="10" t="s">
        <v>110</v>
      </c>
      <c r="K33" s="33">
        <v>20</v>
      </c>
      <c r="L33" s="15">
        <v>0.25</v>
      </c>
      <c r="N33" t="str">
        <f t="shared" si="6"/>
        <v>Kogi</v>
      </c>
      <c r="O33" s="7">
        <f t="shared" si="7"/>
        <v>0.25</v>
      </c>
      <c r="Q33" s="6"/>
      <c r="R33" s="23"/>
      <c r="S33" s="10">
        <v>26</v>
      </c>
      <c r="T33" s="33">
        <v>9</v>
      </c>
      <c r="U33" s="15">
        <v>0.33333333333333331</v>
      </c>
      <c r="V33">
        <f t="shared" si="0"/>
        <v>26</v>
      </c>
      <c r="W33" s="17">
        <f t="shared" si="1"/>
        <v>0.33333333333333331</v>
      </c>
    </row>
    <row r="34" spans="1:28" x14ac:dyDescent="0.25">
      <c r="A34" s="10">
        <v>41</v>
      </c>
      <c r="B34" s="7">
        <v>0.41666666666666669</v>
      </c>
      <c r="C34">
        <f t="shared" si="4"/>
        <v>41</v>
      </c>
      <c r="D34" s="5">
        <f t="shared" si="5"/>
        <v>0.41666666666666669</v>
      </c>
      <c r="J34" s="10" t="s">
        <v>131</v>
      </c>
      <c r="K34" s="33">
        <v>17</v>
      </c>
      <c r="L34" s="15">
        <v>0.23529411764705882</v>
      </c>
      <c r="N34" t="str">
        <f t="shared" si="6"/>
        <v>Enugu</v>
      </c>
      <c r="O34" s="7">
        <f t="shared" si="7"/>
        <v>0.23529411764705882</v>
      </c>
      <c r="Q34" s="6"/>
      <c r="R34" s="23"/>
      <c r="S34" s="10">
        <v>27</v>
      </c>
      <c r="T34" s="33">
        <v>5</v>
      </c>
      <c r="U34" s="15">
        <v>0.6</v>
      </c>
      <c r="V34">
        <f t="shared" si="0"/>
        <v>27</v>
      </c>
      <c r="W34" s="17">
        <f t="shared" si="1"/>
        <v>0.6</v>
      </c>
    </row>
    <row r="35" spans="1:28" ht="21" x14ac:dyDescent="0.35">
      <c r="A35" s="10">
        <v>42</v>
      </c>
      <c r="B35" s="7">
        <v>0.16666666666666666</v>
      </c>
      <c r="C35">
        <f t="shared" si="4"/>
        <v>42</v>
      </c>
      <c r="D35" s="5">
        <f t="shared" si="5"/>
        <v>0.16666666666666666</v>
      </c>
      <c r="F35" s="28" t="s">
        <v>1120</v>
      </c>
      <c r="G35" s="31" t="s">
        <v>1129</v>
      </c>
      <c r="J35" s="10" t="s">
        <v>213</v>
      </c>
      <c r="K35" s="33">
        <v>13</v>
      </c>
      <c r="L35" s="15">
        <v>0.23076923076923078</v>
      </c>
      <c r="N35" t="str">
        <f t="shared" si="6"/>
        <v>Taraba</v>
      </c>
      <c r="O35" s="7">
        <f t="shared" si="7"/>
        <v>0.23076923076923078</v>
      </c>
      <c r="Q35" s="6"/>
      <c r="R35" s="23"/>
      <c r="S35" s="10">
        <v>28</v>
      </c>
      <c r="T35" s="33">
        <v>9</v>
      </c>
      <c r="U35" s="15">
        <v>0.33333333333333331</v>
      </c>
      <c r="V35">
        <f t="shared" si="0"/>
        <v>28</v>
      </c>
      <c r="W35" s="17">
        <f t="shared" si="1"/>
        <v>0.33333333333333331</v>
      </c>
    </row>
    <row r="36" spans="1:28" x14ac:dyDescent="0.25">
      <c r="A36" s="10">
        <v>44</v>
      </c>
      <c r="B36" s="7">
        <v>0.33333333333333331</v>
      </c>
      <c r="C36">
        <f t="shared" si="4"/>
        <v>44</v>
      </c>
      <c r="D36" s="5">
        <f t="shared" si="5"/>
        <v>0.33333333333333331</v>
      </c>
      <c r="F36" s="10" t="s">
        <v>1100</v>
      </c>
      <c r="G36" s="3">
        <v>5016200</v>
      </c>
      <c r="J36" s="10" t="s">
        <v>101</v>
      </c>
      <c r="K36" s="33">
        <v>14</v>
      </c>
      <c r="L36" s="15">
        <v>0.21428571428571427</v>
      </c>
      <c r="N36" t="str">
        <f t="shared" si="6"/>
        <v>Cross River</v>
      </c>
      <c r="O36" s="7">
        <f t="shared" si="7"/>
        <v>0.21428571428571427</v>
      </c>
      <c r="R36" s="23"/>
      <c r="S36" s="10">
        <v>29</v>
      </c>
      <c r="T36" s="33">
        <v>8</v>
      </c>
      <c r="U36" s="15">
        <v>0.375</v>
      </c>
      <c r="V36">
        <f t="shared" si="0"/>
        <v>29</v>
      </c>
      <c r="W36" s="17">
        <f t="shared" si="1"/>
        <v>0.375</v>
      </c>
      <c r="Z36" s="28" t="s">
        <v>1121</v>
      </c>
      <c r="AA36" t="s">
        <v>1102</v>
      </c>
      <c r="AB36" s="15" t="s">
        <v>1107</v>
      </c>
    </row>
    <row r="37" spans="1:28" x14ac:dyDescent="0.25">
      <c r="A37" s="10">
        <v>45</v>
      </c>
      <c r="B37" s="7">
        <v>0.25</v>
      </c>
      <c r="C37">
        <f t="shared" si="4"/>
        <v>45</v>
      </c>
      <c r="D37" s="5">
        <f t="shared" si="5"/>
        <v>0.25</v>
      </c>
      <c r="F37" s="10" t="s">
        <v>1087</v>
      </c>
      <c r="G37" s="3">
        <v>35289000</v>
      </c>
      <c r="J37" s="10" t="s">
        <v>35</v>
      </c>
      <c r="K37" s="33">
        <v>14</v>
      </c>
      <c r="L37" s="15">
        <v>0.21428571428571427</v>
      </c>
      <c r="N37" t="str">
        <f t="shared" si="6"/>
        <v>Sokoto</v>
      </c>
      <c r="O37" s="7">
        <f t="shared" si="7"/>
        <v>0.21428571428571427</v>
      </c>
      <c r="R37" s="23"/>
      <c r="S37" s="10">
        <v>30</v>
      </c>
      <c r="T37" s="33">
        <v>10</v>
      </c>
      <c r="U37" s="15">
        <v>0.4</v>
      </c>
      <c r="V37">
        <f t="shared" si="0"/>
        <v>30</v>
      </c>
      <c r="W37" s="17">
        <f t="shared" si="1"/>
        <v>0.4</v>
      </c>
      <c r="Z37" s="10" t="s">
        <v>1131</v>
      </c>
      <c r="AA37" s="33">
        <v>350</v>
      </c>
      <c r="AB37" s="15"/>
    </row>
    <row r="38" spans="1:28" x14ac:dyDescent="0.25">
      <c r="A38" s="10">
        <v>46</v>
      </c>
      <c r="B38" s="7">
        <v>0.14285714285714285</v>
      </c>
      <c r="C38">
        <f t="shared" si="4"/>
        <v>46</v>
      </c>
      <c r="D38" s="5">
        <f t="shared" si="5"/>
        <v>0.14285714285714285</v>
      </c>
      <c r="F38" s="10" t="s">
        <v>1097</v>
      </c>
      <c r="G38" s="3">
        <v>95883300</v>
      </c>
      <c r="J38" s="10" t="s">
        <v>128</v>
      </c>
      <c r="K38" s="33">
        <v>10</v>
      </c>
      <c r="L38" s="15">
        <v>0.2</v>
      </c>
      <c r="N38" t="str">
        <f t="shared" si="6"/>
        <v>Rivers</v>
      </c>
      <c r="O38" s="7">
        <f t="shared" si="7"/>
        <v>0.2</v>
      </c>
      <c r="R38" s="23"/>
      <c r="S38" s="10">
        <v>31</v>
      </c>
      <c r="T38" s="33">
        <v>5</v>
      </c>
      <c r="U38" s="15">
        <v>0.4</v>
      </c>
      <c r="V38">
        <f t="shared" si="0"/>
        <v>31</v>
      </c>
      <c r="W38" s="17">
        <f t="shared" si="1"/>
        <v>0.4</v>
      </c>
      <c r="Z38" s="10" t="s">
        <v>1130</v>
      </c>
      <c r="AA38" s="33">
        <v>146</v>
      </c>
      <c r="AB38" s="15">
        <v>1</v>
      </c>
    </row>
    <row r="39" spans="1:28" x14ac:dyDescent="0.25">
      <c r="A39" s="10">
        <v>47</v>
      </c>
      <c r="B39" s="7">
        <v>0.25</v>
      </c>
      <c r="C39">
        <f t="shared" ref="C39:C70" si="10">A39</f>
        <v>47</v>
      </c>
      <c r="D39" s="5">
        <f t="shared" ref="D39:D70" si="11">B39</f>
        <v>0.25</v>
      </c>
      <c r="F39" s="10" t="s">
        <v>1098</v>
      </c>
      <c r="G39" s="3">
        <v>63159700</v>
      </c>
      <c r="J39" s="10" t="s">
        <v>157</v>
      </c>
      <c r="K39" s="33">
        <v>10</v>
      </c>
      <c r="L39" s="15">
        <v>0.2</v>
      </c>
      <c r="N39" t="str">
        <f t="shared" si="6"/>
        <v>Bayelsa</v>
      </c>
      <c r="O39" s="7">
        <f t="shared" si="7"/>
        <v>0.2</v>
      </c>
      <c r="R39" s="23"/>
      <c r="S39" s="10">
        <v>32</v>
      </c>
      <c r="T39" s="33">
        <v>6</v>
      </c>
      <c r="U39" s="15">
        <v>0.33333333333333331</v>
      </c>
      <c r="V39">
        <f t="shared" si="0"/>
        <v>32</v>
      </c>
      <c r="W39" s="17">
        <f t="shared" si="1"/>
        <v>0.33333333333333331</v>
      </c>
    </row>
    <row r="40" spans="1:28" x14ac:dyDescent="0.25">
      <c r="A40" s="10">
        <v>48</v>
      </c>
      <c r="B40" s="7">
        <v>0.25</v>
      </c>
      <c r="C40">
        <f t="shared" si="10"/>
        <v>48</v>
      </c>
      <c r="D40" s="5">
        <f t="shared" si="11"/>
        <v>0.25</v>
      </c>
      <c r="J40" s="10" t="s">
        <v>176</v>
      </c>
      <c r="K40" s="33">
        <v>10</v>
      </c>
      <c r="L40" s="15">
        <v>0.2</v>
      </c>
      <c r="N40" t="str">
        <f t="shared" si="6"/>
        <v>Delta</v>
      </c>
      <c r="O40" s="7">
        <f t="shared" si="7"/>
        <v>0.2</v>
      </c>
      <c r="R40" s="23"/>
      <c r="S40" s="10">
        <v>33</v>
      </c>
      <c r="T40" s="33">
        <v>5</v>
      </c>
      <c r="U40" s="15">
        <v>0.4</v>
      </c>
      <c r="V40">
        <f t="shared" ref="V40:V64" si="12">S40</f>
        <v>33</v>
      </c>
      <c r="W40" s="17">
        <f t="shared" si="1"/>
        <v>0.4</v>
      </c>
    </row>
    <row r="41" spans="1:28" x14ac:dyDescent="0.25">
      <c r="A41" s="10">
        <v>49</v>
      </c>
      <c r="B41" s="7">
        <v>0.36363636363636365</v>
      </c>
      <c r="C41">
        <f t="shared" si="10"/>
        <v>49</v>
      </c>
      <c r="D41" s="5">
        <f t="shared" si="11"/>
        <v>0.36363636363636365</v>
      </c>
      <c r="J41" s="10" t="s">
        <v>54</v>
      </c>
      <c r="K41" s="33">
        <v>13</v>
      </c>
      <c r="L41" s="15">
        <v>0.15384615384615385</v>
      </c>
      <c r="N41" t="str">
        <f t="shared" si="6"/>
        <v>Plateau</v>
      </c>
      <c r="O41" s="7">
        <f t="shared" si="7"/>
        <v>0.15384615384615385</v>
      </c>
      <c r="R41" s="23"/>
      <c r="S41" s="10">
        <v>34</v>
      </c>
      <c r="T41" s="33">
        <v>9</v>
      </c>
      <c r="U41" s="15">
        <v>0.1111111111111111</v>
      </c>
      <c r="V41">
        <f t="shared" si="12"/>
        <v>34</v>
      </c>
      <c r="W41" s="17">
        <f t="shared" si="1"/>
        <v>0.1111111111111111</v>
      </c>
    </row>
    <row r="42" spans="1:28" x14ac:dyDescent="0.25">
      <c r="A42" s="10">
        <v>50</v>
      </c>
      <c r="B42" s="7">
        <v>0.375</v>
      </c>
      <c r="C42">
        <f t="shared" si="10"/>
        <v>50</v>
      </c>
      <c r="D42" s="5">
        <f t="shared" si="11"/>
        <v>0.375</v>
      </c>
      <c r="J42" s="10" t="s">
        <v>75</v>
      </c>
      <c r="K42" s="33">
        <v>20</v>
      </c>
      <c r="L42" s="15">
        <v>0.15</v>
      </c>
      <c r="N42" t="str">
        <f t="shared" si="6"/>
        <v>Bauchi</v>
      </c>
      <c r="O42" s="7">
        <f t="shared" si="7"/>
        <v>0.15</v>
      </c>
      <c r="R42" s="23"/>
      <c r="S42" s="10">
        <v>35</v>
      </c>
      <c r="T42" s="33">
        <v>12</v>
      </c>
      <c r="U42" s="15">
        <v>0.41666666666666669</v>
      </c>
      <c r="V42">
        <f t="shared" si="12"/>
        <v>35</v>
      </c>
      <c r="W42" s="17">
        <f t="shared" si="1"/>
        <v>0.41666666666666669</v>
      </c>
    </row>
    <row r="43" spans="1:28" x14ac:dyDescent="0.25">
      <c r="A43" s="10">
        <v>51</v>
      </c>
      <c r="B43" s="7">
        <v>0.25</v>
      </c>
      <c r="C43">
        <f t="shared" si="10"/>
        <v>51</v>
      </c>
      <c r="D43" s="5">
        <f t="shared" si="11"/>
        <v>0.25</v>
      </c>
      <c r="J43" s="10" t="s">
        <v>113</v>
      </c>
      <c r="K43" s="33">
        <v>20</v>
      </c>
      <c r="L43" s="15">
        <v>0.15</v>
      </c>
      <c r="N43" t="str">
        <f t="shared" si="6"/>
        <v>Osun</v>
      </c>
      <c r="O43" s="7">
        <f t="shared" si="7"/>
        <v>0.15</v>
      </c>
      <c r="R43" s="23"/>
      <c r="S43" s="10">
        <v>36</v>
      </c>
      <c r="T43" s="33">
        <v>9</v>
      </c>
      <c r="U43" s="15">
        <v>0.22222222222222221</v>
      </c>
      <c r="V43">
        <f t="shared" si="12"/>
        <v>36</v>
      </c>
      <c r="W43" s="17">
        <f t="shared" si="1"/>
        <v>0.22222222222222221</v>
      </c>
    </row>
    <row r="44" spans="1:28" x14ac:dyDescent="0.25">
      <c r="A44" s="10">
        <v>52</v>
      </c>
      <c r="B44" s="7">
        <v>0.16666666666666666</v>
      </c>
      <c r="C44">
        <f t="shared" si="10"/>
        <v>52</v>
      </c>
      <c r="D44" s="5">
        <f t="shared" si="11"/>
        <v>0.16666666666666666</v>
      </c>
      <c r="J44" s="10" t="s">
        <v>146</v>
      </c>
      <c r="K44" s="33">
        <v>8</v>
      </c>
      <c r="L44" s="15">
        <v>0.125</v>
      </c>
      <c r="N44" t="str">
        <f t="shared" si="6"/>
        <v>Kaduna</v>
      </c>
      <c r="O44" s="7">
        <f t="shared" si="7"/>
        <v>0.125</v>
      </c>
      <c r="R44" s="23"/>
      <c r="S44" s="10">
        <v>37</v>
      </c>
      <c r="T44" s="33">
        <v>4</v>
      </c>
      <c r="U44" s="15">
        <v>0.25</v>
      </c>
      <c r="V44">
        <f t="shared" si="12"/>
        <v>37</v>
      </c>
      <c r="W44" s="17">
        <f t="shared" si="1"/>
        <v>0.25</v>
      </c>
    </row>
    <row r="45" spans="1:28" x14ac:dyDescent="0.25">
      <c r="A45" s="10">
        <v>53</v>
      </c>
      <c r="B45" s="7">
        <v>0.1111111111111111</v>
      </c>
      <c r="C45">
        <f t="shared" si="10"/>
        <v>53</v>
      </c>
      <c r="D45" s="5">
        <f t="shared" si="11"/>
        <v>0.1111111111111111</v>
      </c>
      <c r="J45" s="10" t="s">
        <v>79</v>
      </c>
      <c r="K45" s="33">
        <v>9</v>
      </c>
      <c r="L45" s="15">
        <v>0.1111111111111111</v>
      </c>
      <c r="N45" t="str">
        <f t="shared" si="6"/>
        <v>Ondo</v>
      </c>
      <c r="O45" s="7">
        <f t="shared" si="7"/>
        <v>0.1111111111111111</v>
      </c>
      <c r="R45" s="23"/>
      <c r="S45" s="10">
        <v>38</v>
      </c>
      <c r="T45" s="33">
        <v>7</v>
      </c>
      <c r="U45" s="15">
        <v>0.42857142857142855</v>
      </c>
      <c r="V45">
        <f t="shared" si="12"/>
        <v>38</v>
      </c>
      <c r="W45" s="17">
        <f t="shared" si="1"/>
        <v>0.42857142857142855</v>
      </c>
    </row>
    <row r="46" spans="1:28" x14ac:dyDescent="0.25">
      <c r="A46" s="10">
        <v>54</v>
      </c>
      <c r="B46" s="7">
        <v>0.22222222222222221</v>
      </c>
      <c r="C46">
        <f t="shared" si="10"/>
        <v>54</v>
      </c>
      <c r="D46" s="5">
        <f t="shared" si="11"/>
        <v>0.22222222222222221</v>
      </c>
      <c r="F46" s="19" t="s">
        <v>1122</v>
      </c>
      <c r="G46" s="19" t="s">
        <v>1103</v>
      </c>
      <c r="H46" s="22" t="s">
        <v>1123</v>
      </c>
      <c r="J46" s="10" t="s">
        <v>140</v>
      </c>
      <c r="K46" s="33">
        <v>18</v>
      </c>
      <c r="L46" s="15">
        <v>0.1111111111111111</v>
      </c>
      <c r="N46" t="str">
        <f t="shared" si="6"/>
        <v>Borno</v>
      </c>
      <c r="O46" s="7">
        <f t="shared" si="7"/>
        <v>0.1111111111111111</v>
      </c>
      <c r="R46" s="23"/>
      <c r="S46" s="10">
        <v>39</v>
      </c>
      <c r="T46" s="33">
        <v>9</v>
      </c>
      <c r="U46" s="15">
        <v>0.55555555555555558</v>
      </c>
      <c r="V46">
        <f t="shared" si="12"/>
        <v>39</v>
      </c>
      <c r="W46" s="17">
        <f t="shared" si="1"/>
        <v>0.55555555555555558</v>
      </c>
    </row>
    <row r="47" spans="1:28" x14ac:dyDescent="0.25">
      <c r="A47" s="10">
        <v>55</v>
      </c>
      <c r="B47" s="7">
        <v>0.4</v>
      </c>
      <c r="C47">
        <f t="shared" si="10"/>
        <v>55</v>
      </c>
      <c r="D47" s="5">
        <f t="shared" si="11"/>
        <v>0.4</v>
      </c>
      <c r="F47" s="10" t="s">
        <v>29</v>
      </c>
      <c r="G47" s="33">
        <v>301</v>
      </c>
      <c r="H47" s="15">
        <v>0.3122923588039867</v>
      </c>
      <c r="M47" s="18"/>
      <c r="R47" s="23"/>
      <c r="S47" s="10">
        <v>40</v>
      </c>
      <c r="T47" s="33">
        <v>5</v>
      </c>
      <c r="U47" s="15">
        <v>0.2</v>
      </c>
      <c r="V47">
        <f t="shared" si="12"/>
        <v>40</v>
      </c>
      <c r="W47" s="17">
        <f t="shared" si="1"/>
        <v>0.2</v>
      </c>
    </row>
    <row r="48" spans="1:28" x14ac:dyDescent="0.25">
      <c r="A48" s="10">
        <v>56</v>
      </c>
      <c r="B48" s="7">
        <v>0.36363636363636365</v>
      </c>
      <c r="C48">
        <f t="shared" si="10"/>
        <v>56</v>
      </c>
      <c r="D48" s="5">
        <f t="shared" si="11"/>
        <v>0.36363636363636365</v>
      </c>
      <c r="F48" s="10" t="s">
        <v>36</v>
      </c>
      <c r="G48" s="33">
        <v>229</v>
      </c>
      <c r="H48" s="15">
        <v>0.27947598253275108</v>
      </c>
      <c r="M48" s="18"/>
      <c r="R48" s="23"/>
      <c r="S48" s="10">
        <v>41</v>
      </c>
      <c r="T48" s="33">
        <v>5</v>
      </c>
      <c r="U48" s="15">
        <v>0.4</v>
      </c>
      <c r="V48">
        <f t="shared" si="12"/>
        <v>41</v>
      </c>
      <c r="W48" s="17">
        <f t="shared" si="1"/>
        <v>0.4</v>
      </c>
    </row>
    <row r="49" spans="1:23" x14ac:dyDescent="0.25">
      <c r="A49" s="10">
        <v>57</v>
      </c>
      <c r="B49" s="7">
        <v>0.2</v>
      </c>
      <c r="C49">
        <f t="shared" si="10"/>
        <v>57</v>
      </c>
      <c r="D49" s="5">
        <f t="shared" si="11"/>
        <v>0.2</v>
      </c>
      <c r="F49" s="10" t="s">
        <v>41</v>
      </c>
      <c r="G49" s="33">
        <v>228</v>
      </c>
      <c r="H49" s="15">
        <v>0.26754385964912281</v>
      </c>
      <c r="I49" s="11"/>
      <c r="M49" s="18"/>
      <c r="R49" s="23"/>
      <c r="S49" s="10">
        <v>42</v>
      </c>
      <c r="T49" s="33">
        <v>10</v>
      </c>
      <c r="U49" s="15">
        <v>0.1</v>
      </c>
      <c r="V49">
        <f t="shared" si="12"/>
        <v>42</v>
      </c>
      <c r="W49" s="17">
        <f t="shared" si="1"/>
        <v>0.1</v>
      </c>
    </row>
    <row r="50" spans="1:23" x14ac:dyDescent="0.25">
      <c r="A50" s="10">
        <v>58</v>
      </c>
      <c r="B50" s="7">
        <v>0.33333333333333331</v>
      </c>
      <c r="C50">
        <f t="shared" si="10"/>
        <v>58</v>
      </c>
      <c r="D50" s="5">
        <f t="shared" si="11"/>
        <v>0.33333333333333331</v>
      </c>
      <c r="F50" s="10" t="s">
        <v>20</v>
      </c>
      <c r="G50" s="33">
        <v>216</v>
      </c>
      <c r="H50" s="15">
        <v>0.30092592592592593</v>
      </c>
      <c r="I50" s="11"/>
      <c r="M50" s="18"/>
      <c r="R50" s="23"/>
      <c r="S50" s="10">
        <v>43</v>
      </c>
      <c r="T50" s="33">
        <v>11</v>
      </c>
      <c r="U50" s="15">
        <v>0.27272727272727271</v>
      </c>
      <c r="V50">
        <f t="shared" si="12"/>
        <v>43</v>
      </c>
      <c r="W50" s="17">
        <f t="shared" si="1"/>
        <v>0.27272727272727271</v>
      </c>
    </row>
    <row r="51" spans="1:23" x14ac:dyDescent="0.25">
      <c r="A51" s="10">
        <v>59</v>
      </c>
      <c r="B51" s="7">
        <v>0.125</v>
      </c>
      <c r="C51">
        <f t="shared" si="10"/>
        <v>59</v>
      </c>
      <c r="D51" s="5">
        <f t="shared" si="11"/>
        <v>0.125</v>
      </c>
      <c r="M51" s="18"/>
      <c r="R51" s="23"/>
      <c r="S51" s="10">
        <v>44</v>
      </c>
      <c r="T51" s="33">
        <v>8</v>
      </c>
      <c r="U51" s="15">
        <v>0.625</v>
      </c>
      <c r="V51">
        <f t="shared" si="12"/>
        <v>44</v>
      </c>
      <c r="W51" s="17">
        <f t="shared" si="1"/>
        <v>0.625</v>
      </c>
    </row>
    <row r="52" spans="1:23" x14ac:dyDescent="0.25">
      <c r="A52" s="10">
        <v>60</v>
      </c>
      <c r="B52" s="7">
        <v>0.14285714285714285</v>
      </c>
      <c r="C52">
        <f t="shared" si="10"/>
        <v>60</v>
      </c>
      <c r="D52" s="5">
        <f t="shared" si="11"/>
        <v>0.14285714285714285</v>
      </c>
      <c r="I52" s="11"/>
      <c r="M52" s="18"/>
      <c r="R52" s="23"/>
      <c r="S52" s="10">
        <v>45</v>
      </c>
      <c r="T52" s="33">
        <v>8</v>
      </c>
      <c r="U52" s="15">
        <v>0.375</v>
      </c>
      <c r="V52">
        <f t="shared" si="12"/>
        <v>45</v>
      </c>
      <c r="W52" s="17">
        <f t="shared" si="1"/>
        <v>0.375</v>
      </c>
    </row>
    <row r="53" spans="1:23" x14ac:dyDescent="0.25">
      <c r="A53" s="10">
        <v>61</v>
      </c>
      <c r="B53" s="7">
        <v>0.25</v>
      </c>
      <c r="C53">
        <f t="shared" si="10"/>
        <v>61</v>
      </c>
      <c r="D53" s="5">
        <f t="shared" si="11"/>
        <v>0.25</v>
      </c>
      <c r="I53" s="11"/>
      <c r="M53" s="18"/>
      <c r="R53" s="23"/>
      <c r="S53" s="10">
        <v>46</v>
      </c>
      <c r="T53" s="33">
        <v>9</v>
      </c>
      <c r="U53" s="15">
        <v>0.22222222222222221</v>
      </c>
      <c r="V53">
        <f t="shared" si="12"/>
        <v>46</v>
      </c>
      <c r="W53" s="17">
        <f t="shared" si="1"/>
        <v>0.22222222222222221</v>
      </c>
    </row>
    <row r="54" spans="1:23" ht="21" x14ac:dyDescent="0.35">
      <c r="A54" s="10">
        <v>62</v>
      </c>
      <c r="B54" s="7">
        <v>0.2857142857142857</v>
      </c>
      <c r="C54">
        <f t="shared" si="10"/>
        <v>62</v>
      </c>
      <c r="D54" s="5">
        <f t="shared" si="11"/>
        <v>0.2857142857142857</v>
      </c>
      <c r="I54" s="11"/>
      <c r="J54" s="28" t="s">
        <v>6</v>
      </c>
      <c r="K54" s="30" t="s">
        <v>1107</v>
      </c>
      <c r="M54" s="18"/>
      <c r="O54" s="19" t="s">
        <v>1104</v>
      </c>
      <c r="P54" s="19" t="s">
        <v>1106</v>
      </c>
      <c r="R54" s="23"/>
      <c r="S54" s="10">
        <v>47</v>
      </c>
      <c r="T54" s="33">
        <v>8</v>
      </c>
      <c r="U54" s="15">
        <v>0.125</v>
      </c>
      <c r="V54">
        <f t="shared" si="12"/>
        <v>47</v>
      </c>
      <c r="W54" s="17">
        <f t="shared" si="1"/>
        <v>0.125</v>
      </c>
    </row>
    <row r="55" spans="1:23" x14ac:dyDescent="0.25">
      <c r="A55" s="10">
        <v>63</v>
      </c>
      <c r="B55" s="7">
        <v>0.4</v>
      </c>
      <c r="C55">
        <f t="shared" si="10"/>
        <v>63</v>
      </c>
      <c r="D55" s="5">
        <f t="shared" si="11"/>
        <v>0.4</v>
      </c>
      <c r="F55" s="19" t="s">
        <v>6</v>
      </c>
      <c r="G55" s="19" t="s">
        <v>1124</v>
      </c>
      <c r="H55" s="19" t="s">
        <v>1107</v>
      </c>
      <c r="I55" s="11"/>
      <c r="J55" s="10" t="s">
        <v>1095</v>
      </c>
      <c r="K55" s="15">
        <v>0.33333333333333331</v>
      </c>
      <c r="M55" s="18"/>
      <c r="O55" s="33">
        <v>350</v>
      </c>
      <c r="P55" s="33">
        <v>146</v>
      </c>
      <c r="R55" s="23"/>
      <c r="S55" s="10">
        <v>48</v>
      </c>
      <c r="T55" s="33">
        <v>10</v>
      </c>
      <c r="U55" s="15">
        <v>0.3</v>
      </c>
      <c r="V55">
        <f t="shared" si="12"/>
        <v>48</v>
      </c>
      <c r="W55" s="17">
        <f t="shared" si="1"/>
        <v>0.3</v>
      </c>
    </row>
    <row r="56" spans="1:23" x14ac:dyDescent="0.25">
      <c r="A56" s="10">
        <v>64</v>
      </c>
      <c r="B56" s="7">
        <v>0.14285714285714285</v>
      </c>
      <c r="C56">
        <f t="shared" si="10"/>
        <v>64</v>
      </c>
      <c r="D56" s="5">
        <f t="shared" si="11"/>
        <v>0.14285714285714285</v>
      </c>
      <c r="F56" s="10" t="s">
        <v>30</v>
      </c>
      <c r="G56" s="33">
        <v>250</v>
      </c>
      <c r="H56" s="7">
        <v>0.308</v>
      </c>
      <c r="I56" s="11"/>
      <c r="J56" s="10" t="s">
        <v>1090</v>
      </c>
      <c r="K56" s="15">
        <v>0.3073170731707317</v>
      </c>
      <c r="M56" s="18"/>
      <c r="R56" s="23"/>
      <c r="S56" s="10">
        <v>49</v>
      </c>
      <c r="T56" s="33">
        <v>12</v>
      </c>
      <c r="U56" s="15">
        <v>8.3333333333333329E-2</v>
      </c>
      <c r="V56">
        <f t="shared" si="12"/>
        <v>49</v>
      </c>
      <c r="W56" s="17">
        <f t="shared" si="1"/>
        <v>8.3333333333333329E-2</v>
      </c>
    </row>
    <row r="57" spans="1:23" x14ac:dyDescent="0.25">
      <c r="A57" s="10">
        <v>65</v>
      </c>
      <c r="B57" s="7">
        <v>0.22222222222222221</v>
      </c>
      <c r="C57">
        <f t="shared" si="10"/>
        <v>65</v>
      </c>
      <c r="D57" s="5">
        <f t="shared" si="11"/>
        <v>0.22222222222222221</v>
      </c>
      <c r="F57" s="10" t="s">
        <v>21</v>
      </c>
      <c r="G57" s="33">
        <v>246</v>
      </c>
      <c r="H57" s="7">
        <v>0.28048780487804881</v>
      </c>
      <c r="I57" s="11"/>
      <c r="J57" s="10" t="s">
        <v>1086</v>
      </c>
      <c r="K57" s="15">
        <v>0.32653061224489793</v>
      </c>
      <c r="M57" s="18"/>
      <c r="R57" s="23"/>
      <c r="S57" s="10">
        <v>50</v>
      </c>
      <c r="T57" s="33">
        <v>8</v>
      </c>
      <c r="U57" s="15">
        <v>0.25</v>
      </c>
      <c r="V57">
        <f t="shared" si="12"/>
        <v>50</v>
      </c>
      <c r="W57" s="17">
        <f t="shared" si="1"/>
        <v>0.25</v>
      </c>
    </row>
    <row r="58" spans="1:23" x14ac:dyDescent="0.25">
      <c r="A58" s="10">
        <v>66</v>
      </c>
      <c r="B58" s="7">
        <v>0.2857142857142857</v>
      </c>
      <c r="C58">
        <f t="shared" si="10"/>
        <v>66</v>
      </c>
      <c r="D58" s="5">
        <f t="shared" si="11"/>
        <v>0.2857142857142857</v>
      </c>
      <c r="I58" s="11"/>
      <c r="J58" s="10" t="s">
        <v>1096</v>
      </c>
      <c r="K58" s="15">
        <v>0.23809523809523808</v>
      </c>
      <c r="M58" s="18"/>
      <c r="R58" s="23"/>
      <c r="S58" s="10">
        <v>51</v>
      </c>
      <c r="T58" s="33">
        <v>12</v>
      </c>
      <c r="U58" s="15">
        <v>0.5</v>
      </c>
      <c r="V58">
        <f t="shared" si="12"/>
        <v>51</v>
      </c>
      <c r="W58" s="17">
        <f t="shared" si="1"/>
        <v>0.5</v>
      </c>
    </row>
    <row r="59" spans="1:23" x14ac:dyDescent="0.25">
      <c r="A59" s="10">
        <v>67</v>
      </c>
      <c r="B59" s="7">
        <v>0.33333333333333331</v>
      </c>
      <c r="C59">
        <f t="shared" si="10"/>
        <v>67</v>
      </c>
      <c r="D59" s="5">
        <f t="shared" si="11"/>
        <v>0.33333333333333331</v>
      </c>
      <c r="I59" s="11"/>
      <c r="J59" s="10" t="s">
        <v>1093</v>
      </c>
      <c r="K59" s="15">
        <v>0.24</v>
      </c>
      <c r="M59" s="18"/>
      <c r="R59" s="23"/>
      <c r="S59" s="10">
        <v>52</v>
      </c>
      <c r="T59" s="33">
        <v>5</v>
      </c>
      <c r="U59" s="15">
        <v>0.6</v>
      </c>
      <c r="V59">
        <f t="shared" si="12"/>
        <v>52</v>
      </c>
      <c r="W59" s="17">
        <f t="shared" si="1"/>
        <v>0.6</v>
      </c>
    </row>
    <row r="60" spans="1:23" x14ac:dyDescent="0.25">
      <c r="A60" s="10">
        <v>68</v>
      </c>
      <c r="B60" s="7">
        <v>0.2857142857142857</v>
      </c>
      <c r="C60">
        <f t="shared" si="10"/>
        <v>68</v>
      </c>
      <c r="D60" s="5">
        <f t="shared" si="11"/>
        <v>0.2857142857142857</v>
      </c>
      <c r="I60" s="11"/>
      <c r="M60" s="18"/>
      <c r="R60" s="23"/>
      <c r="S60" s="10">
        <v>53</v>
      </c>
      <c r="T60" s="33">
        <v>12</v>
      </c>
      <c r="U60" s="15">
        <v>0.33333333333333331</v>
      </c>
      <c r="V60">
        <f t="shared" si="12"/>
        <v>53</v>
      </c>
      <c r="W60" s="17">
        <f t="shared" si="1"/>
        <v>0.33333333333333331</v>
      </c>
    </row>
    <row r="61" spans="1:23" x14ac:dyDescent="0.25">
      <c r="A61" s="10">
        <v>69</v>
      </c>
      <c r="B61" s="7">
        <v>0.3</v>
      </c>
      <c r="C61">
        <f t="shared" si="10"/>
        <v>69</v>
      </c>
      <c r="D61" s="5">
        <f t="shared" si="11"/>
        <v>0.3</v>
      </c>
      <c r="F61" s="14" t="str">
        <f>_xlfn.CONCAT(F56, "   :   ", ROUND(H56*100,2),"%")</f>
        <v>Female   :   30.8%</v>
      </c>
      <c r="I61" s="11"/>
      <c r="M61" s="18"/>
      <c r="N61" s="27" t="s">
        <v>1125</v>
      </c>
      <c r="O61" s="27" t="s">
        <v>1126</v>
      </c>
      <c r="R61" s="23"/>
      <c r="S61" s="10">
        <v>54</v>
      </c>
      <c r="T61" s="33">
        <v>8</v>
      </c>
      <c r="U61" s="15">
        <v>0.25</v>
      </c>
      <c r="V61">
        <f t="shared" si="12"/>
        <v>54</v>
      </c>
      <c r="W61" s="17">
        <f t="shared" si="1"/>
        <v>0.25</v>
      </c>
    </row>
    <row r="62" spans="1:23" ht="21" x14ac:dyDescent="0.35">
      <c r="A62" s="10">
        <v>71</v>
      </c>
      <c r="B62" s="7">
        <v>0.5</v>
      </c>
      <c r="C62">
        <f t="shared" si="10"/>
        <v>71</v>
      </c>
      <c r="D62" s="5">
        <f t="shared" si="11"/>
        <v>0.5</v>
      </c>
      <c r="F62" s="14" t="str">
        <f>_xlfn.CONCAT(F57, "   :   ", ROUND(H57*100,2),"%")</f>
        <v>Male   :   28.05%</v>
      </c>
      <c r="G62" s="19" t="s">
        <v>6</v>
      </c>
      <c r="H62" s="20" t="s">
        <v>1107</v>
      </c>
      <c r="I62" s="11"/>
      <c r="M62" s="18"/>
      <c r="N62" s="26">
        <v>690</v>
      </c>
      <c r="O62" s="26">
        <v>284</v>
      </c>
      <c r="R62" s="23"/>
      <c r="S62" s="10">
        <v>55</v>
      </c>
      <c r="T62" s="33">
        <v>6</v>
      </c>
      <c r="U62" s="15">
        <v>0.16666666666666666</v>
      </c>
      <c r="V62">
        <f t="shared" si="12"/>
        <v>55</v>
      </c>
      <c r="W62" s="17">
        <f t="shared" si="1"/>
        <v>0.16666666666666666</v>
      </c>
    </row>
    <row r="63" spans="1:23" x14ac:dyDescent="0.25">
      <c r="A63" s="10">
        <v>72</v>
      </c>
      <c r="B63" s="7">
        <v>0.22222222222222221</v>
      </c>
      <c r="C63">
        <f t="shared" si="10"/>
        <v>72</v>
      </c>
      <c r="D63" s="5">
        <f t="shared" si="11"/>
        <v>0.22222222222222221</v>
      </c>
      <c r="G63" s="10" t="s">
        <v>30</v>
      </c>
      <c r="H63" s="7">
        <v>0.308</v>
      </c>
      <c r="I63" s="11"/>
      <c r="M63" s="18"/>
      <c r="R63" s="23"/>
      <c r="S63" s="10">
        <v>56</v>
      </c>
      <c r="T63" s="33">
        <v>12</v>
      </c>
      <c r="U63" s="15">
        <v>0.33333333333333331</v>
      </c>
      <c r="V63">
        <f t="shared" si="12"/>
        <v>56</v>
      </c>
      <c r="W63" s="17">
        <f t="shared" si="1"/>
        <v>0.33333333333333331</v>
      </c>
    </row>
    <row r="64" spans="1:23" x14ac:dyDescent="0.25">
      <c r="A64" s="10">
        <v>74</v>
      </c>
      <c r="B64" s="7">
        <v>0.14285714285714285</v>
      </c>
      <c r="C64">
        <f t="shared" si="10"/>
        <v>74</v>
      </c>
      <c r="D64" s="5">
        <f t="shared" si="11"/>
        <v>0.14285714285714285</v>
      </c>
      <c r="G64" s="10" t="s">
        <v>21</v>
      </c>
      <c r="H64" s="7">
        <v>0.28048780487804881</v>
      </c>
      <c r="I64" s="11"/>
      <c r="M64" s="18"/>
      <c r="R64" s="23"/>
      <c r="S64" s="10">
        <v>57</v>
      </c>
      <c r="T64" s="33">
        <v>8</v>
      </c>
      <c r="U64" s="15">
        <v>0.25</v>
      </c>
      <c r="V64">
        <f t="shared" si="12"/>
        <v>57</v>
      </c>
      <c r="W64" s="17">
        <f t="shared" si="1"/>
        <v>0.25</v>
      </c>
    </row>
    <row r="65" spans="1:23" x14ac:dyDescent="0.25">
      <c r="A65" s="10">
        <v>75</v>
      </c>
      <c r="B65" s="7">
        <v>0.2857142857142857</v>
      </c>
      <c r="C65">
        <f t="shared" si="10"/>
        <v>75</v>
      </c>
      <c r="D65" s="5">
        <f t="shared" si="11"/>
        <v>0.2857142857142857</v>
      </c>
      <c r="I65" s="11"/>
      <c r="M65" s="18"/>
      <c r="R65" s="23"/>
      <c r="S65" s="10">
        <v>58</v>
      </c>
      <c r="T65" s="33">
        <v>9</v>
      </c>
      <c r="U65" s="15">
        <v>0.44444444444444442</v>
      </c>
      <c r="V65">
        <f>S65</f>
        <v>58</v>
      </c>
      <c r="W65" s="17">
        <f t="shared" si="1"/>
        <v>0.44444444444444442</v>
      </c>
    </row>
    <row r="66" spans="1:23" x14ac:dyDescent="0.25">
      <c r="A66" s="10">
        <v>76</v>
      </c>
      <c r="B66" s="7">
        <v>0.6</v>
      </c>
      <c r="C66">
        <f t="shared" si="10"/>
        <v>76</v>
      </c>
      <c r="D66" s="5">
        <f t="shared" si="11"/>
        <v>0.6</v>
      </c>
      <c r="I66" s="11"/>
      <c r="M66" s="18"/>
      <c r="N66" s="26" t="s">
        <v>1127</v>
      </c>
      <c r="O66" s="26" t="s">
        <v>1128</v>
      </c>
      <c r="P66" s="26" t="str">
        <f>N66</f>
        <v>Device Churn rate</v>
      </c>
      <c r="Q66" s="26" t="str">
        <f>O66</f>
        <v>User Churn rate</v>
      </c>
      <c r="R66" s="23"/>
      <c r="S66" s="10">
        <v>59</v>
      </c>
      <c r="T66" s="33">
        <v>10</v>
      </c>
      <c r="U66" s="15"/>
      <c r="V66">
        <f>S66</f>
        <v>59</v>
      </c>
      <c r="W66" s="17">
        <f t="shared" si="1"/>
        <v>0</v>
      </c>
    </row>
    <row r="67" spans="1:23" x14ac:dyDescent="0.25">
      <c r="A67" s="10">
        <v>77</v>
      </c>
      <c r="B67" s="7">
        <v>0.5</v>
      </c>
      <c r="C67">
        <f t="shared" si="10"/>
        <v>77</v>
      </c>
      <c r="D67" s="5">
        <f t="shared" si="11"/>
        <v>0.5</v>
      </c>
      <c r="I67" s="11"/>
      <c r="J67" s="12"/>
      <c r="M67" s="18"/>
      <c r="N67" s="7">
        <v>0.29158110882956878</v>
      </c>
      <c r="O67" s="7">
        <v>0.29435483870967744</v>
      </c>
      <c r="P67" s="6">
        <f>N67</f>
        <v>0.29158110882956878</v>
      </c>
      <c r="Q67" s="6">
        <f>O67</f>
        <v>0.29435483870967744</v>
      </c>
      <c r="R67" s="23"/>
      <c r="S67" s="10">
        <v>60</v>
      </c>
      <c r="T67" s="33">
        <v>9</v>
      </c>
      <c r="U67" s="15">
        <v>0.44444444444444442</v>
      </c>
      <c r="V67">
        <f>S67</f>
        <v>60</v>
      </c>
      <c r="W67" s="17">
        <f t="shared" si="1"/>
        <v>0.44444444444444442</v>
      </c>
    </row>
    <row r="68" spans="1:23" x14ac:dyDescent="0.25">
      <c r="A68" s="10">
        <v>78</v>
      </c>
      <c r="B68" s="7">
        <v>0.33333333333333331</v>
      </c>
      <c r="C68">
        <f t="shared" si="10"/>
        <v>78</v>
      </c>
      <c r="D68" s="5">
        <f t="shared" si="11"/>
        <v>0.33333333333333331</v>
      </c>
      <c r="I68" s="11"/>
      <c r="J68" s="12"/>
      <c r="M68" s="18"/>
      <c r="R68" s="23"/>
    </row>
    <row r="69" spans="1:23" x14ac:dyDescent="0.25">
      <c r="A69" s="10">
        <v>79</v>
      </c>
      <c r="B69" s="7">
        <v>0.66666666666666663</v>
      </c>
      <c r="C69">
        <f t="shared" si="10"/>
        <v>79</v>
      </c>
      <c r="D69" s="5">
        <f t="shared" si="11"/>
        <v>0.66666666666666663</v>
      </c>
      <c r="I69" s="11"/>
      <c r="J69" s="12"/>
      <c r="M69" s="18"/>
      <c r="R69" s="23"/>
    </row>
    <row r="70" spans="1:23" x14ac:dyDescent="0.25">
      <c r="A70" s="10">
        <v>80</v>
      </c>
      <c r="B70" s="7">
        <v>0.33333333333333331</v>
      </c>
      <c r="C70">
        <f t="shared" si="10"/>
        <v>80</v>
      </c>
      <c r="D70" s="5">
        <f t="shared" si="11"/>
        <v>0.33333333333333331</v>
      </c>
      <c r="I70" s="11"/>
      <c r="J70" s="12"/>
      <c r="M70" s="18"/>
      <c r="R70" s="23"/>
    </row>
  </sheetData>
  <conditionalFormatting sqref="P14:Q35">
    <cfRule type="colorScale" priority="3">
      <colorScale>
        <cfvo type="min"/>
        <cfvo type="percentile" val="50"/>
        <cfvo type="max"/>
        <color rgb="FFF8696B"/>
        <color rgb="FFFCFCFF"/>
        <color rgb="FF63BE7B"/>
      </colorScale>
    </cfRule>
  </conditionalFormatting>
  <pageMargins left="0.7" right="0.7" top="0.75" bottom="0.75" header="0.3" footer="0.3"/>
  <drawing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0AE-17FA-474C-B039-8955E02A0197}">
  <sheetPr>
    <tabColor rgb="FFE4C465"/>
  </sheetPr>
  <dimension ref="A1"/>
  <sheetViews>
    <sheetView showGridLines="0" topLeftCell="L44" zoomScale="61" zoomScaleNormal="40" workbookViewId="0">
      <selection activeCell="AV14" sqref="AV14"/>
    </sheetView>
  </sheetViews>
  <sheetFormatPr defaultRowHeight="15" x14ac:dyDescent="0.25"/>
  <cols>
    <col min="1" max="16384" width="9.14062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0919E-7F4A-433E-8268-33E12F0FD50C}">
  <sheetPr>
    <tabColor rgb="FFE4C465"/>
  </sheetPr>
  <dimension ref="O85:W103"/>
  <sheetViews>
    <sheetView showGridLines="0" tabSelected="1" topLeftCell="A4" zoomScale="40" zoomScaleNormal="40" workbookViewId="0">
      <selection activeCell="AW67" sqref="AW67"/>
    </sheetView>
  </sheetViews>
  <sheetFormatPr defaultRowHeight="15" x14ac:dyDescent="0.25"/>
  <cols>
    <col min="1" max="16384" width="9.140625" style="25"/>
  </cols>
  <sheetData>
    <row r="85" spans="15:15" x14ac:dyDescent="0.25">
      <c r="O85" s="25" t="s">
        <v>1136</v>
      </c>
    </row>
    <row r="103" spans="23:23" x14ac:dyDescent="0.25">
      <c r="W103" s="25" t="s">
        <v>1134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FF563E9-5852-4FA3-929D-4FDF1ADE5CC1}">
  <ds:schemaRefs>
    <ds:schemaRef ds:uri="http://gemini/pivotcustomization/RelationshipAutoDetectionEnabled"/>
  </ds:schemaRefs>
</ds:datastoreItem>
</file>

<file path=customXml/itemProps2.xml><?xml version="1.0" encoding="utf-8"?>
<ds:datastoreItem xmlns:ds="http://schemas.openxmlformats.org/officeDocument/2006/customXml" ds:itemID="{8619003B-D909-436B-9AF4-76139AFD44F1}">
  <ds:schemaRefs>
    <ds:schemaRef ds:uri="http://gemini/pivotcustomization/FormulaBarState"/>
  </ds:schemaRefs>
</ds:datastoreItem>
</file>

<file path=customXml/itemProps3.xml><?xml version="1.0" encoding="utf-8"?>
<ds:datastoreItem xmlns:ds="http://schemas.openxmlformats.org/officeDocument/2006/customXml" ds:itemID="{2B82AF5A-7B40-48B3-96EF-7C88FA0E66A4}">
  <ds:schemaRefs>
    <ds:schemaRef ds:uri="http://gemini/pivotcustomization/LinkedTableUpdateMode"/>
  </ds:schemaRefs>
</ds:datastoreItem>
</file>

<file path=customXml/itemProps4.xml><?xml version="1.0" encoding="utf-8"?>
<ds:datastoreItem xmlns:ds="http://schemas.openxmlformats.org/officeDocument/2006/customXml" ds:itemID="{9769105B-48AE-45F6-B17B-EDCC3F35F8B9}">
  <ds:schemaRefs>
    <ds:schemaRef ds:uri="http://gemini/pivotcustomization/ManualCalcMode"/>
  </ds:schemaRefs>
</ds:datastoreItem>
</file>

<file path=customXml/itemProps5.xml><?xml version="1.0" encoding="utf-8"?>
<ds:datastoreItem xmlns:ds="http://schemas.openxmlformats.org/officeDocument/2006/customXml" ds:itemID="{8BF135A4-4764-473A-BDBE-49E97F106FAE}">
  <ds:schemaRefs>
    <ds:schemaRef ds:uri="http://gemini/pivotcustomization/TableWidget"/>
  </ds:schemaRefs>
</ds:datastoreItem>
</file>

<file path=customXml/itemProps6.xml><?xml version="1.0" encoding="utf-8"?>
<ds:datastoreItem xmlns:ds="http://schemas.openxmlformats.org/officeDocument/2006/customXml" ds:itemID="{407D6324-E61C-4384-B508-50FDF525C0FC}">
  <ds:schemaRefs>
    <ds:schemaRef ds:uri="http://gemini/pivotcustomization/ShowImplicitMeasures"/>
  </ds:schemaRefs>
</ds:datastoreItem>
</file>

<file path=customXml/itemProps7.xml><?xml version="1.0" encoding="utf-8"?>
<ds:datastoreItem xmlns:ds="http://schemas.openxmlformats.org/officeDocument/2006/customXml" ds:itemID="{6ECB4094-32D4-4338-ADE3-D6F4B8F34672}">
  <ds:schemaRefs>
    <ds:schemaRef ds:uri="http://gemini/pivotcustomization/MeasureGridState"/>
  </ds:schemaRefs>
</ds:datastoreItem>
</file>

<file path=customXml/itemProps8.xml><?xml version="1.0" encoding="utf-8"?>
<ds:datastoreItem xmlns:ds="http://schemas.openxmlformats.org/officeDocument/2006/customXml" ds:itemID="{D70142CB-1798-41A9-839D-703D7080684A}">
  <ds:schemaRefs>
    <ds:schemaRef ds:uri="http://gemini/pivotcustomization/IsSandboxEmbedded"/>
  </ds:schemaRefs>
</ds:datastoreItem>
</file>

<file path=customXml/itemProps9.xml><?xml version="1.0" encoding="utf-8"?>
<ds:datastoreItem xmlns:ds="http://schemas.openxmlformats.org/officeDocument/2006/customXml" ds:itemID="{6BE954B2-CD93-46F2-9098-DBF7FA3471C8}">
  <ds:schemaRefs>
    <ds:schemaRef ds:uri="http://gemini/pivotcustomization/Diagrams"/>
  </ds:schemaRefs>
</ds:datastoreItem>
</file>

<file path=customXml/itemProps10.xml><?xml version="1.0" encoding="utf-8"?>
<ds:datastoreItem xmlns:ds="http://schemas.openxmlformats.org/officeDocument/2006/customXml" ds:itemID="{E31093B8-4EA4-4FA4-8BA5-BDC5F0121617}">
  <ds:schemaRefs>
    <ds:schemaRef ds:uri="http://gemini/pivotcustomization/PowerPivotVersion"/>
  </ds:schemaRefs>
</ds:datastoreItem>
</file>

<file path=customXml/itemProps11.xml><?xml version="1.0" encoding="utf-8"?>
<ds:datastoreItem xmlns:ds="http://schemas.openxmlformats.org/officeDocument/2006/customXml" ds:itemID="{EF63948C-9DC6-40C3-8EB7-C687ECA66A2A}">
  <ds:schemaRefs>
    <ds:schemaRef ds:uri="http://gemini/pivotcustomization/ClientWindowXML"/>
  </ds:schemaRefs>
</ds:datastoreItem>
</file>

<file path=customXml/itemProps12.xml><?xml version="1.0" encoding="utf-8"?>
<ds:datastoreItem xmlns:ds="http://schemas.openxmlformats.org/officeDocument/2006/customXml" ds:itemID="{3A307013-FD1F-4853-863D-246C5E3EFD6C}">
  <ds:schemaRefs>
    <ds:schemaRef ds:uri="http://gemini/pivotcustomization/TableXML_Table1__2"/>
  </ds:schemaRefs>
</ds:datastoreItem>
</file>

<file path=customXml/itemProps13.xml><?xml version="1.0" encoding="utf-8"?>
<ds:datastoreItem xmlns:ds="http://schemas.openxmlformats.org/officeDocument/2006/customXml" ds:itemID="{D856CA2B-70DB-4912-8468-A9074A8A5CE6}">
  <ds:schemaRefs>
    <ds:schemaRef ds:uri="http://gemini/pivotcustomization/TableOrder"/>
  </ds:schemaRefs>
</ds:datastoreItem>
</file>

<file path=customXml/itemProps14.xml><?xml version="1.0" encoding="utf-8"?>
<ds:datastoreItem xmlns:ds="http://schemas.openxmlformats.org/officeDocument/2006/customXml" ds:itemID="{9F2C4057-1022-476C-88E3-C22F5299CABD}">
  <ds:schemaRefs>
    <ds:schemaRef ds:uri="http://gemini/pivotcustomization/SandboxNonEmpty"/>
  </ds:schemaRefs>
</ds:datastoreItem>
</file>

<file path=customXml/itemProps15.xml><?xml version="1.0" encoding="utf-8"?>
<ds:datastoreItem xmlns:ds="http://schemas.openxmlformats.org/officeDocument/2006/customXml" ds:itemID="{EC870AAF-C3FA-4B50-8B27-D787CED5DD98}">
  <ds:schemaRefs>
    <ds:schemaRef ds:uri="http://gemini/pivotcustomization/ErrorCache"/>
  </ds:schemaRefs>
</ds:datastoreItem>
</file>

<file path=customXml/itemProps16.xml><?xml version="1.0" encoding="utf-8"?>
<ds:datastoreItem xmlns:ds="http://schemas.openxmlformats.org/officeDocument/2006/customXml" ds:itemID="{6C4A86BB-BA8C-4F62-8900-7C8D87E967C0}">
  <ds:schemaRefs>
    <ds:schemaRef ds:uri="http://gemini/pivotcustomization/ShowHidden"/>
  </ds:schemaRefs>
</ds:datastoreItem>
</file>

<file path=customXml/itemProps17.xml><?xml version="1.0" encoding="utf-8"?>
<ds:datastoreItem xmlns:ds="http://schemas.openxmlformats.org/officeDocument/2006/customXml" ds:itemID="{C6E618D5-8BEA-4138-8E20-6CDC40798F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mtn_customer_churn</vt:lpstr>
      <vt:lpstr>Workbook</vt:lpstr>
      <vt:lpstr>User Revenue</vt:lpstr>
      <vt:lpstr>Pivot</vt:lpstr>
      <vt:lpstr>Dashboard </vt:lpstr>
      <vt:lpstr> Dashboard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Nimi Obanise</cp:lastModifiedBy>
  <cp:revision/>
  <dcterms:created xsi:type="dcterms:W3CDTF">2025-09-22T12:07:38Z</dcterms:created>
  <dcterms:modified xsi:type="dcterms:W3CDTF">2025-10-21T10:27:38Z</dcterms:modified>
  <cp:category/>
  <cp:contentStatus/>
</cp:coreProperties>
</file>