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levy\Desktop\Github\READ-PDB-blevy2-MFS2\Manuscript\CSVs\"/>
    </mc:Choice>
  </mc:AlternateContent>
  <bookViews>
    <workbookView xWindow="0" yWindow="0" windowWidth="11976" windowHeight="6564"/>
  </bookViews>
  <sheets>
    <sheet name="Cod_results_newsettings_extende" sheetId="1" r:id="rId1"/>
  </sheets>
  <calcPr calcId="162913"/>
</workbook>
</file>

<file path=xl/calcChain.xml><?xml version="1.0" encoding="utf-8"?>
<calcChain xmlns="http://schemas.openxmlformats.org/spreadsheetml/2006/main">
  <c r="W27" i="1" l="1"/>
  <c r="N39" i="1" l="1"/>
  <c r="O39" i="1"/>
  <c r="P39" i="1"/>
  <c r="O37" i="1"/>
  <c r="Y27" i="1"/>
  <c r="AA27" i="1"/>
  <c r="Z7" i="1" l="1"/>
  <c r="Z6" i="1"/>
  <c r="Q19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  <c r="AA23" i="1"/>
  <c r="Y23" i="1"/>
  <c r="W23" i="1"/>
  <c r="C44" i="1" l="1"/>
  <c r="C42" i="1"/>
  <c r="D31" i="1"/>
  <c r="D40" i="1"/>
  <c r="C26" i="1"/>
  <c r="D26" i="1"/>
  <c r="C27" i="1"/>
  <c r="D27" i="1"/>
  <c r="C28" i="1"/>
  <c r="D28" i="1"/>
  <c r="C29" i="1"/>
  <c r="D29" i="1"/>
  <c r="C30" i="1"/>
  <c r="D30" i="1"/>
  <c r="C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25" i="1"/>
  <c r="C25" i="1"/>
  <c r="P37" i="1" l="1"/>
  <c r="N37" i="1"/>
  <c r="S34" i="1" l="1"/>
  <c r="O34" i="1"/>
  <c r="P34" i="1"/>
  <c r="Q34" i="1"/>
  <c r="N34" i="1"/>
  <c r="S26" i="1"/>
  <c r="S27" i="1"/>
  <c r="S28" i="1"/>
  <c r="S29" i="1"/>
  <c r="S30" i="1"/>
  <c r="S31" i="1"/>
  <c r="S32" i="1"/>
  <c r="S25" i="1"/>
  <c r="Q25" i="1"/>
  <c r="Q26" i="1"/>
  <c r="Q27" i="1"/>
  <c r="Q28" i="1"/>
  <c r="Q29" i="1"/>
  <c r="Q30" i="1"/>
  <c r="Q31" i="1"/>
  <c r="Q32" i="1"/>
  <c r="P26" i="1"/>
  <c r="P27" i="1"/>
  <c r="P28" i="1"/>
  <c r="P29" i="1"/>
  <c r="P30" i="1"/>
  <c r="P31" i="1"/>
  <c r="P32" i="1"/>
  <c r="P25" i="1"/>
  <c r="O25" i="1"/>
  <c r="O26" i="1"/>
  <c r="O27" i="1"/>
  <c r="O28" i="1"/>
  <c r="O29" i="1"/>
  <c r="O30" i="1"/>
  <c r="O31" i="1"/>
  <c r="O32" i="1"/>
  <c r="N26" i="1"/>
  <c r="N27" i="1"/>
  <c r="N28" i="1"/>
  <c r="N29" i="1"/>
  <c r="N30" i="1"/>
  <c r="N31" i="1"/>
  <c r="N32" i="1"/>
  <c r="N25" i="1"/>
  <c r="J26" i="1" l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25" i="1"/>
  <c r="J42" i="1" s="1"/>
  <c r="J44" i="1" s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5" i="1"/>
  <c r="G42" i="1" s="1"/>
  <c r="G44" i="1" s="1"/>
  <c r="G2" i="1"/>
  <c r="L3" i="1"/>
  <c r="L6" i="1"/>
  <c r="L15" i="1"/>
  <c r="L2" i="1"/>
  <c r="J3" i="1"/>
  <c r="J4" i="1"/>
  <c r="J5" i="1"/>
  <c r="J6" i="1"/>
  <c r="J7" i="1"/>
  <c r="J8" i="1"/>
  <c r="J19" i="1" s="1"/>
  <c r="J9" i="1"/>
  <c r="J10" i="1"/>
  <c r="J11" i="1"/>
  <c r="J12" i="1"/>
  <c r="L12" i="1" s="1"/>
  <c r="J13" i="1"/>
  <c r="J14" i="1"/>
  <c r="L14" i="1" s="1"/>
  <c r="J15" i="1"/>
  <c r="J16" i="1"/>
  <c r="J17" i="1"/>
  <c r="J2" i="1"/>
  <c r="G3" i="1"/>
  <c r="G4" i="1"/>
  <c r="L4" i="1" s="1"/>
  <c r="G5" i="1"/>
  <c r="L5" i="1" s="1"/>
  <c r="G6" i="1"/>
  <c r="G7" i="1"/>
  <c r="L7" i="1" s="1"/>
  <c r="G8" i="1"/>
  <c r="L8" i="1" s="1"/>
  <c r="G9" i="1"/>
  <c r="L9" i="1" s="1"/>
  <c r="G10" i="1"/>
  <c r="L10" i="1" s="1"/>
  <c r="G11" i="1"/>
  <c r="L11" i="1" s="1"/>
  <c r="G12" i="1"/>
  <c r="G13" i="1"/>
  <c r="L13" i="1" s="1"/>
  <c r="G14" i="1"/>
  <c r="G15" i="1"/>
  <c r="G16" i="1"/>
  <c r="L16" i="1" s="1"/>
  <c r="G17" i="1"/>
  <c r="L17" i="1" s="1"/>
  <c r="L19" i="1" l="1"/>
  <c r="G19" i="1"/>
</calcChain>
</file>

<file path=xl/sharedStrings.xml><?xml version="1.0" encoding="utf-8"?>
<sst xmlns="http://schemas.openxmlformats.org/spreadsheetml/2006/main" count="108" uniqueCount="49">
  <si>
    <t>Temp</t>
  </si>
  <si>
    <t>Strata</t>
  </si>
  <si>
    <t>Noise</t>
  </si>
  <si>
    <t>season</t>
  </si>
  <si>
    <t>VAST No Cov</t>
  </si>
  <si>
    <t>VAST w/ Cov</t>
  </si>
  <si>
    <t>Stratified Mean</t>
  </si>
  <si>
    <t>constant</t>
  </si>
  <si>
    <t>all</t>
  </si>
  <si>
    <t xml:space="preserve">no </t>
  </si>
  <si>
    <t>spring</t>
  </si>
  <si>
    <t>yes</t>
  </si>
  <si>
    <t>with cov better with new settings with noise</t>
  </si>
  <si>
    <t>fall</t>
  </si>
  <si>
    <t>similar results between settings in fal</t>
  </si>
  <si>
    <t>reduced</t>
  </si>
  <si>
    <t>increasing</t>
  </si>
  <si>
    <t>similar in spring</t>
  </si>
  <si>
    <t>previouisly covarites fixed the poor results, not with new settings</t>
  </si>
  <si>
    <t>wihtout covarites worse with new settings, with covarites similar</t>
  </si>
  <si>
    <t>new settings even worse with and without covarites</t>
  </si>
  <si>
    <t>Old value</t>
  </si>
  <si>
    <t>New one better?</t>
  </si>
  <si>
    <t>new one better both?</t>
  </si>
  <si>
    <t xml:space="preserve">Total better: </t>
  </si>
  <si>
    <t>VAST no cov better than SM?</t>
  </si>
  <si>
    <t>Total better =</t>
  </si>
  <si>
    <t>VAST w/ cov better than SM?</t>
  </si>
  <si>
    <t>%better</t>
  </si>
  <si>
    <t>Increase temp error / Constant Temp Error</t>
  </si>
  <si>
    <t>SM</t>
  </si>
  <si>
    <t>VAST A no cov</t>
  </si>
  <si>
    <t>VAST B no cov</t>
  </si>
  <si>
    <t>VAST A cov</t>
  </si>
  <si>
    <t>VAST B cov</t>
  </si>
  <si>
    <t>mean</t>
  </si>
  <si>
    <t>no cov</t>
  </si>
  <si>
    <t>with cov</t>
  </si>
  <si>
    <t>sm</t>
  </si>
  <si>
    <t>VAST better w/ cov than without?</t>
  </si>
  <si>
    <t>Total better</t>
  </si>
  <si>
    <t>% better</t>
  </si>
  <si>
    <t>mean SM</t>
  </si>
  <si>
    <t>N</t>
  </si>
  <si>
    <t>Mean vast no cov</t>
  </si>
  <si>
    <t>mean vast with cov</t>
  </si>
  <si>
    <t>&gt;=1 VAST &gt; SM</t>
  </si>
  <si>
    <t>Median values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</si>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</sst>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>
      <selection activeCell="AA27" sqref="AA27"/>
    </sheetView>
  </sheetViews>
  <sheetFormatPr defaultRowHeight="14.4" x14ac:dyDescent="0.3"/>
  <cols>
    <col min="5" max="7" width="14.33203125" customWidth="1"/>
    <col min="8" max="8" width="13.33203125" customWidth="1"/>
    <col min="9" max="9" width="10.8867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  <c r="I1" t="s">
        <v>21</v>
      </c>
      <c r="J1" t="s">
        <v>22</v>
      </c>
      <c r="L1" t="s">
        <v>23</v>
      </c>
      <c r="N1" t="s">
        <v>6</v>
      </c>
      <c r="O1" t="s">
        <v>21</v>
      </c>
      <c r="Q1" t="s">
        <v>46</v>
      </c>
    </row>
    <row r="2" spans="1:26" x14ac:dyDescent="0.3">
      <c r="A2" t="s">
        <v>7</v>
      </c>
      <c r="B2" t="s">
        <v>8</v>
      </c>
      <c r="C2" t="s">
        <v>9</v>
      </c>
      <c r="D2" t="s">
        <v>10</v>
      </c>
      <c r="E2">
        <v>0.11</v>
      </c>
      <c r="F2">
        <v>0.11</v>
      </c>
      <c r="G2">
        <f>IF(E2&lt;=F2,1,0)</f>
        <v>1</v>
      </c>
      <c r="H2">
        <v>0.13</v>
      </c>
      <c r="I2">
        <v>0.12</v>
      </c>
      <c r="J2">
        <f>IF(H2&lt;=I2,1,0)</f>
        <v>0</v>
      </c>
      <c r="L2">
        <f>IF(AND(G2=1,J2=1),1,0)</f>
        <v>0</v>
      </c>
      <c r="N2">
        <v>0.36</v>
      </c>
      <c r="O2">
        <v>0.36</v>
      </c>
      <c r="Q2">
        <f>IF(OR(E2&gt;N2,F2&gt;N2,H2&gt;N2,I2&gt;N2),1,0)</f>
        <v>0</v>
      </c>
    </row>
    <row r="3" spans="1:26" x14ac:dyDescent="0.3">
      <c r="A3" t="s">
        <v>7</v>
      </c>
      <c r="B3" t="s">
        <v>8</v>
      </c>
      <c r="C3" t="s">
        <v>11</v>
      </c>
      <c r="D3" t="s">
        <v>10</v>
      </c>
      <c r="E3">
        <v>0.14000000000000001</v>
      </c>
      <c r="F3">
        <v>0.12</v>
      </c>
      <c r="G3">
        <f t="shared" ref="G3:G17" si="0">IF(E3&lt;=F3,1,0)</f>
        <v>0</v>
      </c>
      <c r="H3">
        <v>0.09</v>
      </c>
      <c r="I3">
        <v>0.15</v>
      </c>
      <c r="J3">
        <f t="shared" ref="J3:J17" si="1">IF(H3&lt;=I3,1,0)</f>
        <v>1</v>
      </c>
      <c r="L3">
        <f t="shared" ref="L3:L17" si="2">IF(AND(G3=1,J3=1),1,0)</f>
        <v>0</v>
      </c>
      <c r="N3">
        <v>0.37</v>
      </c>
      <c r="O3">
        <v>0.35</v>
      </c>
      <c r="Q3">
        <f t="shared" ref="Q3:Q17" si="3">IF(OR(E3&gt;N3,F3&gt;N3,H3&gt;N3,I3&gt;N3),1,0)</f>
        <v>0</v>
      </c>
      <c r="S3" t="s">
        <v>12</v>
      </c>
    </row>
    <row r="4" spans="1:26" x14ac:dyDescent="0.3">
      <c r="A4" t="s">
        <v>7</v>
      </c>
      <c r="B4" t="s">
        <v>8</v>
      </c>
      <c r="C4" t="s">
        <v>9</v>
      </c>
      <c r="D4" t="s">
        <v>13</v>
      </c>
      <c r="E4">
        <v>0.23</v>
      </c>
      <c r="F4">
        <v>0.19</v>
      </c>
      <c r="G4">
        <f t="shared" si="0"/>
        <v>0</v>
      </c>
      <c r="H4">
        <v>0.09</v>
      </c>
      <c r="I4">
        <v>0.05</v>
      </c>
      <c r="J4">
        <f t="shared" si="1"/>
        <v>0</v>
      </c>
      <c r="L4">
        <f t="shared" si="2"/>
        <v>0</v>
      </c>
      <c r="N4">
        <v>0.49</v>
      </c>
      <c r="O4">
        <v>0.49</v>
      </c>
      <c r="Q4">
        <f t="shared" si="3"/>
        <v>0</v>
      </c>
    </row>
    <row r="5" spans="1:26" x14ac:dyDescent="0.3">
      <c r="A5" t="s">
        <v>7</v>
      </c>
      <c r="B5" t="s">
        <v>8</v>
      </c>
      <c r="C5" t="s">
        <v>11</v>
      </c>
      <c r="D5" t="s">
        <v>13</v>
      </c>
      <c r="E5">
        <v>0.34</v>
      </c>
      <c r="F5">
        <v>0.3</v>
      </c>
      <c r="G5">
        <f t="shared" si="0"/>
        <v>0</v>
      </c>
      <c r="H5">
        <v>0.2</v>
      </c>
      <c r="I5">
        <v>0.23</v>
      </c>
      <c r="J5">
        <f t="shared" si="1"/>
        <v>1</v>
      </c>
      <c r="L5">
        <f t="shared" si="2"/>
        <v>0</v>
      </c>
      <c r="N5">
        <v>0.44</v>
      </c>
      <c r="O5">
        <v>0.41</v>
      </c>
      <c r="Q5">
        <f t="shared" si="3"/>
        <v>0</v>
      </c>
      <c r="S5" t="s">
        <v>14</v>
      </c>
    </row>
    <row r="6" spans="1:26" x14ac:dyDescent="0.3">
      <c r="A6" t="s">
        <v>7</v>
      </c>
      <c r="B6" t="s">
        <v>15</v>
      </c>
      <c r="C6" t="s">
        <v>9</v>
      </c>
      <c r="D6" t="s">
        <v>10</v>
      </c>
      <c r="E6">
        <v>0.25</v>
      </c>
      <c r="F6">
        <v>0.17</v>
      </c>
      <c r="G6">
        <f t="shared" si="0"/>
        <v>0</v>
      </c>
      <c r="H6">
        <v>0.22</v>
      </c>
      <c r="I6">
        <v>0.24</v>
      </c>
      <c r="J6">
        <f t="shared" si="1"/>
        <v>1</v>
      </c>
      <c r="L6">
        <f t="shared" si="2"/>
        <v>0</v>
      </c>
      <c r="N6">
        <v>0.41</v>
      </c>
      <c r="O6">
        <v>0.41</v>
      </c>
      <c r="Q6">
        <f t="shared" si="3"/>
        <v>0</v>
      </c>
      <c r="Z6">
        <f>AVERAGE(N2:O9)</f>
        <v>0.45749999999999996</v>
      </c>
    </row>
    <row r="7" spans="1:26" x14ac:dyDescent="0.3">
      <c r="A7" t="s">
        <v>7</v>
      </c>
      <c r="B7" t="s">
        <v>15</v>
      </c>
      <c r="C7" t="s">
        <v>11</v>
      </c>
      <c r="D7" t="s">
        <v>10</v>
      </c>
      <c r="E7">
        <v>0.25</v>
      </c>
      <c r="F7">
        <v>0.2</v>
      </c>
      <c r="G7">
        <f t="shared" si="0"/>
        <v>0</v>
      </c>
      <c r="H7">
        <v>0.14000000000000001</v>
      </c>
      <c r="I7">
        <v>0.23</v>
      </c>
      <c r="J7">
        <f t="shared" si="1"/>
        <v>1</v>
      </c>
      <c r="L7">
        <f t="shared" si="2"/>
        <v>0</v>
      </c>
      <c r="N7">
        <v>0.41</v>
      </c>
      <c r="O7">
        <v>0.46</v>
      </c>
      <c r="Q7">
        <f t="shared" si="3"/>
        <v>0</v>
      </c>
      <c r="Z7">
        <f>AVERAGE(N10:O17)</f>
        <v>0.40937499999999999</v>
      </c>
    </row>
    <row r="8" spans="1:26" x14ac:dyDescent="0.3">
      <c r="A8" t="s">
        <v>7</v>
      </c>
      <c r="B8" t="s">
        <v>15</v>
      </c>
      <c r="C8" t="s">
        <v>9</v>
      </c>
      <c r="D8" t="s">
        <v>13</v>
      </c>
      <c r="E8">
        <v>0.16</v>
      </c>
      <c r="F8">
        <v>0.21</v>
      </c>
      <c r="G8">
        <f t="shared" si="0"/>
        <v>1</v>
      </c>
      <c r="H8">
        <v>0.26</v>
      </c>
      <c r="I8">
        <v>0.33</v>
      </c>
      <c r="J8">
        <f t="shared" si="1"/>
        <v>1</v>
      </c>
      <c r="L8">
        <f t="shared" si="2"/>
        <v>1</v>
      </c>
      <c r="N8">
        <v>0.6</v>
      </c>
      <c r="O8">
        <v>0.6</v>
      </c>
      <c r="Q8">
        <f t="shared" si="3"/>
        <v>0</v>
      </c>
    </row>
    <row r="9" spans="1:26" x14ac:dyDescent="0.3">
      <c r="A9" t="s">
        <v>7</v>
      </c>
      <c r="B9" t="s">
        <v>15</v>
      </c>
      <c r="C9" t="s">
        <v>11</v>
      </c>
      <c r="D9" t="s">
        <v>13</v>
      </c>
      <c r="E9">
        <v>0.16</v>
      </c>
      <c r="F9">
        <v>0.18</v>
      </c>
      <c r="G9">
        <f t="shared" si="0"/>
        <v>1</v>
      </c>
      <c r="H9">
        <v>0.26</v>
      </c>
      <c r="I9">
        <v>0.31</v>
      </c>
      <c r="J9">
        <f t="shared" si="1"/>
        <v>1</v>
      </c>
      <c r="L9">
        <f t="shared" si="2"/>
        <v>1</v>
      </c>
      <c r="N9">
        <v>0.57999999999999996</v>
      </c>
      <c r="O9">
        <v>0.57999999999999996</v>
      </c>
      <c r="Q9">
        <f t="shared" si="3"/>
        <v>0</v>
      </c>
    </row>
    <row r="10" spans="1:26" x14ac:dyDescent="0.3">
      <c r="A10" t="s">
        <v>16</v>
      </c>
      <c r="B10" t="s">
        <v>8</v>
      </c>
      <c r="C10" t="s">
        <v>9</v>
      </c>
      <c r="D10" t="s">
        <v>10</v>
      </c>
      <c r="E10">
        <v>0.12</v>
      </c>
      <c r="F10">
        <v>0.12</v>
      </c>
      <c r="G10">
        <f t="shared" si="0"/>
        <v>1</v>
      </c>
      <c r="H10">
        <v>0.16</v>
      </c>
      <c r="I10">
        <v>0.15</v>
      </c>
      <c r="J10">
        <f t="shared" si="1"/>
        <v>0</v>
      </c>
      <c r="L10">
        <f t="shared" si="2"/>
        <v>0</v>
      </c>
      <c r="N10">
        <v>0.25</v>
      </c>
      <c r="O10">
        <v>0.25</v>
      </c>
      <c r="Q10">
        <f t="shared" si="3"/>
        <v>0</v>
      </c>
      <c r="S10" t="s">
        <v>17</v>
      </c>
    </row>
    <row r="11" spans="1:26" x14ac:dyDescent="0.3">
      <c r="A11" t="s">
        <v>16</v>
      </c>
      <c r="B11" t="s">
        <v>8</v>
      </c>
      <c r="C11" t="s">
        <v>11</v>
      </c>
      <c r="D11" t="s">
        <v>10</v>
      </c>
      <c r="E11">
        <v>0.16</v>
      </c>
      <c r="F11">
        <v>0.19</v>
      </c>
      <c r="G11">
        <f t="shared" si="0"/>
        <v>1</v>
      </c>
      <c r="H11">
        <v>0.23</v>
      </c>
      <c r="I11">
        <v>0.19</v>
      </c>
      <c r="J11">
        <f t="shared" si="1"/>
        <v>0</v>
      </c>
      <c r="L11">
        <f t="shared" si="2"/>
        <v>0</v>
      </c>
      <c r="N11">
        <v>0.32</v>
      </c>
      <c r="O11">
        <v>0.27</v>
      </c>
      <c r="Q11">
        <f t="shared" si="3"/>
        <v>0</v>
      </c>
    </row>
    <row r="12" spans="1:26" x14ac:dyDescent="0.3">
      <c r="A12" t="s">
        <v>16</v>
      </c>
      <c r="B12" t="s">
        <v>8</v>
      </c>
      <c r="C12" t="s">
        <v>9</v>
      </c>
      <c r="D12" t="s">
        <v>13</v>
      </c>
      <c r="E12">
        <v>0.86</v>
      </c>
      <c r="F12">
        <v>0.76</v>
      </c>
      <c r="G12">
        <f t="shared" si="0"/>
        <v>0</v>
      </c>
      <c r="H12">
        <v>0.47</v>
      </c>
      <c r="I12">
        <v>0.13</v>
      </c>
      <c r="J12">
        <f t="shared" si="1"/>
        <v>0</v>
      </c>
      <c r="L12">
        <f t="shared" si="2"/>
        <v>0</v>
      </c>
      <c r="N12">
        <v>0.45</v>
      </c>
      <c r="O12">
        <v>0.45</v>
      </c>
      <c r="Q12">
        <f t="shared" si="3"/>
        <v>1</v>
      </c>
      <c r="S12" t="s">
        <v>18</v>
      </c>
    </row>
    <row r="13" spans="1:26" x14ac:dyDescent="0.3">
      <c r="A13" t="s">
        <v>16</v>
      </c>
      <c r="B13" t="s">
        <v>8</v>
      </c>
      <c r="C13" t="s">
        <v>11</v>
      </c>
      <c r="D13" t="s">
        <v>13</v>
      </c>
      <c r="E13">
        <v>1.1299999999999999</v>
      </c>
      <c r="F13">
        <v>0.89</v>
      </c>
      <c r="G13">
        <f t="shared" si="0"/>
        <v>0</v>
      </c>
      <c r="H13">
        <v>0.55000000000000004</v>
      </c>
      <c r="I13">
        <v>0.33</v>
      </c>
      <c r="J13">
        <f t="shared" si="1"/>
        <v>0</v>
      </c>
      <c r="L13">
        <f t="shared" si="2"/>
        <v>0</v>
      </c>
      <c r="N13">
        <v>0.39</v>
      </c>
      <c r="O13">
        <v>0.44</v>
      </c>
      <c r="Q13">
        <f t="shared" si="3"/>
        <v>1</v>
      </c>
    </row>
    <row r="14" spans="1:26" x14ac:dyDescent="0.3">
      <c r="A14" t="s">
        <v>16</v>
      </c>
      <c r="B14" t="s">
        <v>15</v>
      </c>
      <c r="C14" t="s">
        <v>9</v>
      </c>
      <c r="D14" t="s">
        <v>10</v>
      </c>
      <c r="E14">
        <v>0.28999999999999998</v>
      </c>
      <c r="F14">
        <v>0.26</v>
      </c>
      <c r="G14">
        <f t="shared" si="0"/>
        <v>0</v>
      </c>
      <c r="H14">
        <v>0.22</v>
      </c>
      <c r="I14">
        <v>0.21</v>
      </c>
      <c r="J14">
        <f t="shared" si="1"/>
        <v>0</v>
      </c>
      <c r="L14">
        <f t="shared" si="2"/>
        <v>0</v>
      </c>
      <c r="N14">
        <v>0.34</v>
      </c>
      <c r="O14">
        <v>0.34</v>
      </c>
      <c r="Q14">
        <f t="shared" si="3"/>
        <v>0</v>
      </c>
      <c r="S14" t="s">
        <v>19</v>
      </c>
    </row>
    <row r="15" spans="1:26" x14ac:dyDescent="0.3">
      <c r="A15" t="s">
        <v>16</v>
      </c>
      <c r="B15" t="s">
        <v>15</v>
      </c>
      <c r="C15" t="s">
        <v>11</v>
      </c>
      <c r="D15" t="s">
        <v>10</v>
      </c>
      <c r="E15">
        <v>0.32</v>
      </c>
      <c r="F15">
        <v>0.19</v>
      </c>
      <c r="G15">
        <f t="shared" si="0"/>
        <v>0</v>
      </c>
      <c r="H15">
        <v>0.19</v>
      </c>
      <c r="I15">
        <v>0.11</v>
      </c>
      <c r="J15">
        <f t="shared" si="1"/>
        <v>0</v>
      </c>
      <c r="L15">
        <f t="shared" si="2"/>
        <v>0</v>
      </c>
      <c r="N15">
        <v>0.3</v>
      </c>
      <c r="O15">
        <v>0.33</v>
      </c>
      <c r="Q15">
        <f t="shared" si="3"/>
        <v>1</v>
      </c>
    </row>
    <row r="16" spans="1:26" x14ac:dyDescent="0.3">
      <c r="A16" t="s">
        <v>16</v>
      </c>
      <c r="B16" t="s">
        <v>15</v>
      </c>
      <c r="C16" t="s">
        <v>9</v>
      </c>
      <c r="D16" t="s">
        <v>13</v>
      </c>
      <c r="E16">
        <v>1.41</v>
      </c>
      <c r="F16">
        <v>0.79</v>
      </c>
      <c r="G16">
        <f t="shared" si="0"/>
        <v>0</v>
      </c>
      <c r="H16">
        <v>0.37</v>
      </c>
      <c r="I16">
        <v>0.26</v>
      </c>
      <c r="J16">
        <f t="shared" si="1"/>
        <v>0</v>
      </c>
      <c r="L16">
        <f t="shared" si="2"/>
        <v>0</v>
      </c>
      <c r="N16">
        <v>0.62</v>
      </c>
      <c r="O16">
        <v>0.62</v>
      </c>
      <c r="Q16">
        <f t="shared" si="3"/>
        <v>1</v>
      </c>
      <c r="S16" t="s">
        <v>20</v>
      </c>
    </row>
    <row r="17" spans="1:27" x14ac:dyDescent="0.3">
      <c r="A17" t="s">
        <v>16</v>
      </c>
      <c r="B17" t="s">
        <v>15</v>
      </c>
      <c r="C17" t="s">
        <v>11</v>
      </c>
      <c r="D17" t="s">
        <v>13</v>
      </c>
      <c r="E17">
        <v>2.09</v>
      </c>
      <c r="F17">
        <v>1.37</v>
      </c>
      <c r="G17">
        <f t="shared" si="0"/>
        <v>0</v>
      </c>
      <c r="H17">
        <v>0.4</v>
      </c>
      <c r="I17">
        <v>0.26</v>
      </c>
      <c r="J17">
        <f t="shared" si="1"/>
        <v>0</v>
      </c>
      <c r="L17">
        <f t="shared" si="2"/>
        <v>0</v>
      </c>
      <c r="N17">
        <v>0.61</v>
      </c>
      <c r="O17">
        <v>0.56999999999999995</v>
      </c>
      <c r="Q17">
        <f t="shared" si="3"/>
        <v>1</v>
      </c>
    </row>
    <row r="19" spans="1:27" x14ac:dyDescent="0.3">
      <c r="F19" t="s">
        <v>24</v>
      </c>
      <c r="G19">
        <f>SUM(G2:G17)</f>
        <v>5</v>
      </c>
      <c r="J19">
        <f>SUM(J2:J17)</f>
        <v>6</v>
      </c>
      <c r="L19">
        <f>SUM(L2:L17)</f>
        <v>2</v>
      </c>
      <c r="Q19">
        <f>SUM(Q2:Q17)</f>
        <v>5</v>
      </c>
    </row>
    <row r="21" spans="1:27" x14ac:dyDescent="0.3">
      <c r="O21" t="s">
        <v>29</v>
      </c>
      <c r="W21" t="s">
        <v>44</v>
      </c>
      <c r="Y21" t="s">
        <v>45</v>
      </c>
      <c r="AA21" t="s">
        <v>42</v>
      </c>
    </row>
    <row r="23" spans="1:27" x14ac:dyDescent="0.3">
      <c r="C23" t="s">
        <v>39</v>
      </c>
      <c r="G23" t="s">
        <v>25</v>
      </c>
      <c r="J23" t="s">
        <v>27</v>
      </c>
      <c r="N23" t="s">
        <v>31</v>
      </c>
      <c r="O23" t="s">
        <v>32</v>
      </c>
      <c r="P23" t="s">
        <v>33</v>
      </c>
      <c r="Q23" t="s">
        <v>34</v>
      </c>
      <c r="S23" t="s">
        <v>30</v>
      </c>
      <c r="W23">
        <f>AVERAGE(E2:F17)</f>
        <v>0.43968750000000001</v>
      </c>
      <c r="Y23">
        <f>AVERAGE(H2:I17)</f>
        <v>0.22750000000000001</v>
      </c>
      <c r="AA23">
        <f>AVERAGE(N2:O17)</f>
        <v>0.43343749999999986</v>
      </c>
    </row>
    <row r="24" spans="1:27" x14ac:dyDescent="0.3">
      <c r="V24" t="s">
        <v>43</v>
      </c>
      <c r="W24">
        <v>32</v>
      </c>
      <c r="Y24">
        <v>32</v>
      </c>
      <c r="AA24">
        <v>32</v>
      </c>
    </row>
    <row r="25" spans="1:27" x14ac:dyDescent="0.3">
      <c r="C25">
        <f>IF(E2&gt;H2,1,0)</f>
        <v>0</v>
      </c>
      <c r="D25">
        <f>IF(F2&gt;I2,1,0)</f>
        <v>0</v>
      </c>
      <c r="G25">
        <f>IF(MIN(E2:F2)&lt;=MIN(N2:O2),1,0)</f>
        <v>1</v>
      </c>
      <c r="J25">
        <f>IF(MIN(H2:I2)&lt;=MIN(N2:O2),1,0)</f>
        <v>1</v>
      </c>
      <c r="N25">
        <f>E10/E2</f>
        <v>1.0909090909090908</v>
      </c>
      <c r="O25">
        <f>F10/F2</f>
        <v>1.0909090909090908</v>
      </c>
      <c r="P25">
        <f>H10/H2</f>
        <v>1.2307692307692308</v>
      </c>
      <c r="Q25">
        <f>I10/I2</f>
        <v>1.25</v>
      </c>
      <c r="S25">
        <f>N10/N2</f>
        <v>0.69444444444444442</v>
      </c>
    </row>
    <row r="26" spans="1:27" x14ac:dyDescent="0.3">
      <c r="C26">
        <f t="shared" ref="C26:D26" si="4">IF(E3&gt;H3,1,0)</f>
        <v>1</v>
      </c>
      <c r="D26">
        <f t="shared" si="4"/>
        <v>0</v>
      </c>
      <c r="G26">
        <f t="shared" ref="G26:G40" si="5">IF(MIN(E3:F3)&lt;=MIN(N3:O3),1,0)</f>
        <v>1</v>
      </c>
      <c r="J26">
        <f t="shared" ref="J26:J40" si="6">IF(MIN(H3:I3)&lt;=MIN(N3:O3),1,0)</f>
        <v>1</v>
      </c>
      <c r="N26">
        <f t="shared" ref="N26:O32" si="7">E11/E3</f>
        <v>1.1428571428571428</v>
      </c>
      <c r="O26">
        <f t="shared" si="7"/>
        <v>1.5833333333333335</v>
      </c>
      <c r="P26">
        <f t="shared" ref="P26:Q32" si="8">H11/H3</f>
        <v>2.5555555555555558</v>
      </c>
      <c r="Q26">
        <f t="shared" si="8"/>
        <v>1.2666666666666668</v>
      </c>
      <c r="S26">
        <f t="shared" ref="S26:S32" si="9">N11/N3</f>
        <v>0.86486486486486491</v>
      </c>
      <c r="W26" t="s">
        <v>47</v>
      </c>
    </row>
    <row r="27" spans="1:27" x14ac:dyDescent="0.3">
      <c r="C27">
        <f t="shared" ref="C27:D27" si="10">IF(E4&gt;H4,1,0)</f>
        <v>1</v>
      </c>
      <c r="D27">
        <f t="shared" si="10"/>
        <v>1</v>
      </c>
      <c r="G27">
        <f t="shared" si="5"/>
        <v>1</v>
      </c>
      <c r="J27">
        <f t="shared" si="6"/>
        <v>1</v>
      </c>
      <c r="N27">
        <f t="shared" si="7"/>
        <v>3.7391304347826084</v>
      </c>
      <c r="O27">
        <f t="shared" si="7"/>
        <v>4</v>
      </c>
      <c r="P27">
        <f t="shared" si="8"/>
        <v>5.2222222222222223</v>
      </c>
      <c r="Q27">
        <f t="shared" si="8"/>
        <v>2.6</v>
      </c>
      <c r="S27">
        <f t="shared" si="9"/>
        <v>0.91836734693877553</v>
      </c>
      <c r="W27">
        <f>MEDIAN(E2:F17)</f>
        <v>0.22</v>
      </c>
      <c r="Y27">
        <f>MEDIAN(H2:I17)</f>
        <v>0.22</v>
      </c>
      <c r="AA27">
        <f>MEDIAN(N2:O17)</f>
        <v>0.41</v>
      </c>
    </row>
    <row r="28" spans="1:27" x14ac:dyDescent="0.3">
      <c r="C28">
        <f t="shared" ref="C28:D28" si="11">IF(E5&gt;H5,1,0)</f>
        <v>1</v>
      </c>
      <c r="D28">
        <f t="shared" si="11"/>
        <v>1</v>
      </c>
      <c r="G28">
        <f t="shared" si="5"/>
        <v>1</v>
      </c>
      <c r="J28">
        <f t="shared" si="6"/>
        <v>1</v>
      </c>
      <c r="N28">
        <f t="shared" si="7"/>
        <v>3.3235294117647052</v>
      </c>
      <c r="O28">
        <f t="shared" si="7"/>
        <v>2.9666666666666668</v>
      </c>
      <c r="P28">
        <f t="shared" si="8"/>
        <v>2.75</v>
      </c>
      <c r="Q28">
        <f t="shared" si="8"/>
        <v>1.4347826086956521</v>
      </c>
      <c r="S28">
        <f t="shared" si="9"/>
        <v>0.88636363636363635</v>
      </c>
    </row>
    <row r="29" spans="1:27" x14ac:dyDescent="0.3">
      <c r="C29">
        <f t="shared" ref="C29:D29" si="12">IF(E6&gt;H6,1,0)</f>
        <v>1</v>
      </c>
      <c r="D29">
        <f t="shared" si="12"/>
        <v>0</v>
      </c>
      <c r="G29">
        <f t="shared" si="5"/>
        <v>1</v>
      </c>
      <c r="J29">
        <f t="shared" si="6"/>
        <v>1</v>
      </c>
      <c r="N29">
        <f t="shared" si="7"/>
        <v>1.1599999999999999</v>
      </c>
      <c r="O29">
        <f t="shared" si="7"/>
        <v>1.5294117647058822</v>
      </c>
      <c r="P29">
        <f t="shared" si="8"/>
        <v>1</v>
      </c>
      <c r="Q29">
        <f t="shared" si="8"/>
        <v>0.875</v>
      </c>
      <c r="S29">
        <f t="shared" si="9"/>
        <v>0.8292682926829269</v>
      </c>
    </row>
    <row r="30" spans="1:27" x14ac:dyDescent="0.3">
      <c r="C30">
        <f t="shared" ref="C30:D30" si="13">IF(E7&gt;H7,1,0)</f>
        <v>1</v>
      </c>
      <c r="D30">
        <f t="shared" si="13"/>
        <v>0</v>
      </c>
      <c r="G30">
        <f t="shared" si="5"/>
        <v>1</v>
      </c>
      <c r="J30">
        <f t="shared" si="6"/>
        <v>1</v>
      </c>
      <c r="N30">
        <f t="shared" si="7"/>
        <v>1.28</v>
      </c>
      <c r="O30">
        <f t="shared" si="7"/>
        <v>0.95</v>
      </c>
      <c r="P30">
        <f t="shared" si="8"/>
        <v>1.357142857142857</v>
      </c>
      <c r="Q30">
        <f t="shared" si="8"/>
        <v>0.47826086956521735</v>
      </c>
      <c r="S30">
        <f t="shared" si="9"/>
        <v>0.73170731707317072</v>
      </c>
    </row>
    <row r="31" spans="1:27" x14ac:dyDescent="0.3">
      <c r="C31">
        <f t="shared" ref="C31" si="14">IF(E8&gt;H8,1,0)</f>
        <v>0</v>
      </c>
      <c r="D31">
        <f>IF(F8&gt;I8,1,0)</f>
        <v>0</v>
      </c>
      <c r="G31">
        <f t="shared" si="5"/>
        <v>1</v>
      </c>
      <c r="J31">
        <f t="shared" si="6"/>
        <v>1</v>
      </c>
      <c r="N31">
        <f t="shared" si="7"/>
        <v>8.8125</v>
      </c>
      <c r="O31">
        <f t="shared" si="7"/>
        <v>3.7619047619047623</v>
      </c>
      <c r="P31">
        <f t="shared" si="8"/>
        <v>1.4230769230769229</v>
      </c>
      <c r="Q31">
        <f t="shared" si="8"/>
        <v>0.78787878787878785</v>
      </c>
      <c r="S31">
        <f t="shared" si="9"/>
        <v>1.0333333333333334</v>
      </c>
    </row>
    <row r="32" spans="1:27" x14ac:dyDescent="0.3">
      <c r="C32">
        <f t="shared" ref="C32:D32" si="15">IF(E9&gt;H9,1,0)</f>
        <v>0</v>
      </c>
      <c r="D32">
        <f t="shared" si="15"/>
        <v>0</v>
      </c>
      <c r="G32">
        <f t="shared" si="5"/>
        <v>1</v>
      </c>
      <c r="J32">
        <f t="shared" si="6"/>
        <v>1</v>
      </c>
      <c r="N32">
        <f t="shared" si="7"/>
        <v>13.062499999999998</v>
      </c>
      <c r="O32">
        <f t="shared" si="7"/>
        <v>7.6111111111111116</v>
      </c>
      <c r="P32">
        <f t="shared" si="8"/>
        <v>1.5384615384615385</v>
      </c>
      <c r="Q32">
        <f t="shared" si="8"/>
        <v>0.83870967741935487</v>
      </c>
      <c r="S32">
        <f t="shared" si="9"/>
        <v>1.0517241379310345</v>
      </c>
    </row>
    <row r="33" spans="2:19" x14ac:dyDescent="0.3">
      <c r="C33">
        <f t="shared" ref="C33:D33" si="16">IF(E10&gt;H10,1,0)</f>
        <v>0</v>
      </c>
      <c r="D33">
        <f t="shared" si="16"/>
        <v>0</v>
      </c>
      <c r="G33">
        <f t="shared" si="5"/>
        <v>1</v>
      </c>
      <c r="J33">
        <f t="shared" si="6"/>
        <v>1</v>
      </c>
    </row>
    <row r="34" spans="2:19" x14ac:dyDescent="0.3">
      <c r="C34">
        <f t="shared" ref="C34:D34" si="17">IF(E11&gt;H11,1,0)</f>
        <v>0</v>
      </c>
      <c r="D34">
        <f t="shared" si="17"/>
        <v>0</v>
      </c>
      <c r="G34">
        <f t="shared" si="5"/>
        <v>1</v>
      </c>
      <c r="J34">
        <f t="shared" si="6"/>
        <v>1</v>
      </c>
      <c r="N34">
        <f>AVERAGE(N25:N32)</f>
        <v>4.2014282600391928</v>
      </c>
      <c r="O34">
        <f t="shared" ref="O34:Q34" si="18">AVERAGE(O25:O32)</f>
        <v>2.9366670910788559</v>
      </c>
      <c r="P34">
        <f t="shared" si="18"/>
        <v>2.1346535409035412</v>
      </c>
      <c r="Q34">
        <f t="shared" si="18"/>
        <v>1.1914123262782099</v>
      </c>
      <c r="S34">
        <f>AVERAGE(S25:S32)</f>
        <v>0.87625917170402334</v>
      </c>
    </row>
    <row r="35" spans="2:19" x14ac:dyDescent="0.3">
      <c r="C35">
        <f t="shared" ref="C35:D35" si="19">IF(E12&gt;H12,1,0)</f>
        <v>1</v>
      </c>
      <c r="D35">
        <f t="shared" si="19"/>
        <v>1</v>
      </c>
      <c r="G35">
        <f t="shared" si="5"/>
        <v>0</v>
      </c>
      <c r="J35">
        <f t="shared" si="6"/>
        <v>1</v>
      </c>
    </row>
    <row r="36" spans="2:19" x14ac:dyDescent="0.3">
      <c r="C36">
        <f t="shared" ref="C36:D36" si="20">IF(E13&gt;H13,1,0)</f>
        <v>1</v>
      </c>
      <c r="D36">
        <f t="shared" si="20"/>
        <v>1</v>
      </c>
      <c r="G36">
        <f t="shared" si="5"/>
        <v>0</v>
      </c>
      <c r="J36">
        <f t="shared" si="6"/>
        <v>1</v>
      </c>
      <c r="M36" t="s">
        <v>35</v>
      </c>
      <c r="N36" t="s">
        <v>36</v>
      </c>
      <c r="O36" t="s">
        <v>37</v>
      </c>
      <c r="P36" t="s">
        <v>38</v>
      </c>
    </row>
    <row r="37" spans="2:19" x14ac:dyDescent="0.3">
      <c r="C37">
        <f t="shared" ref="C37:D37" si="21">IF(E14&gt;H14,1,0)</f>
        <v>1</v>
      </c>
      <c r="D37">
        <f t="shared" si="21"/>
        <v>1</v>
      </c>
      <c r="G37">
        <f t="shared" si="5"/>
        <v>1</v>
      </c>
      <c r="J37">
        <f t="shared" si="6"/>
        <v>1</v>
      </c>
      <c r="N37">
        <f>AVERAGE(N25:O32)</f>
        <v>3.569047675559025</v>
      </c>
      <c r="O37">
        <f>AVERAGE(P25:Q32)</f>
        <v>1.6630329335908758</v>
      </c>
      <c r="P37">
        <f>AVERAGE(S25:S32)</f>
        <v>0.87625917170402334</v>
      </c>
    </row>
    <row r="38" spans="2:19" x14ac:dyDescent="0.3">
      <c r="C38">
        <f t="shared" ref="C38:D38" si="22">IF(E15&gt;H15,1,0)</f>
        <v>1</v>
      </c>
      <c r="D38">
        <f t="shared" si="22"/>
        <v>1</v>
      </c>
      <c r="G38">
        <f t="shared" si="5"/>
        <v>1</v>
      </c>
      <c r="J38">
        <f t="shared" si="6"/>
        <v>1</v>
      </c>
    </row>
    <row r="39" spans="2:19" x14ac:dyDescent="0.3">
      <c r="C39">
        <f t="shared" ref="C39:D39" si="23">IF(E16&gt;H16,1,0)</f>
        <v>1</v>
      </c>
      <c r="D39">
        <f t="shared" si="23"/>
        <v>1</v>
      </c>
      <c r="G39">
        <f t="shared" si="5"/>
        <v>0</v>
      </c>
      <c r="J39">
        <f t="shared" si="6"/>
        <v>1</v>
      </c>
      <c r="M39" t="s">
        <v>48</v>
      </c>
      <c r="N39">
        <f>MEDIAN(N25:O32)</f>
        <v>2.2750000000000004</v>
      </c>
      <c r="O39">
        <f>MEDIAN(P25:Q32)</f>
        <v>1.3119047619047619</v>
      </c>
      <c r="P39">
        <f>MEDIAN(S25:S32)</f>
        <v>0.87561425061425058</v>
      </c>
    </row>
    <row r="40" spans="2:19" x14ac:dyDescent="0.3">
      <c r="C40">
        <f t="shared" ref="C40" si="24">IF(E17&gt;H17,1,0)</f>
        <v>1</v>
      </c>
      <c r="D40">
        <f>IF(F17&gt;I17,1,0)</f>
        <v>1</v>
      </c>
      <c r="G40">
        <f t="shared" si="5"/>
        <v>0</v>
      </c>
      <c r="J40">
        <f t="shared" si="6"/>
        <v>1</v>
      </c>
    </row>
    <row r="42" spans="2:19" x14ac:dyDescent="0.3">
      <c r="B42" t="s">
        <v>40</v>
      </c>
      <c r="C42">
        <f>SUM(C25:D40)</f>
        <v>19</v>
      </c>
      <c r="F42" t="s">
        <v>26</v>
      </c>
      <c r="G42">
        <f>SUM(G25:G40)</f>
        <v>12</v>
      </c>
      <c r="J42">
        <f>SUM(J25:J40)</f>
        <v>16</v>
      </c>
    </row>
    <row r="44" spans="2:19" x14ac:dyDescent="0.3">
      <c r="B44" t="s">
        <v>41</v>
      </c>
      <c r="C44">
        <f>C42/32</f>
        <v>0.59375</v>
      </c>
      <c r="F44" t="s">
        <v>28</v>
      </c>
      <c r="G44">
        <f>G42/16</f>
        <v>0.75</v>
      </c>
      <c r="J44">
        <f>J42/16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Cod_results_newsettings_extende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Levy</dc:creator>
  <cp:lastModifiedBy>Benjamin Levy</cp:lastModifiedBy>
  <dcterms:created xsi:type="dcterms:W3CDTF">2023-02-09T17:20:23Z</dcterms:created>
  <dcterms:modified xsi:type="dcterms:W3CDTF">2023-08-16T15:21:53Z</dcterms:modified>
</cp:coreProperties>
</file>