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82D3D570-A59B-46C6-B511-A007E5F84B5A}" xr6:coauthVersionLast="45" xr6:coauthVersionMax="45" xr10:uidLastSave="{00000000-0000-0000-0000-000000000000}"/>
  <bookViews>
    <workbookView xWindow="810" yWindow="-120" windowWidth="28110" windowHeight="16440" activeTab="3" xr2:uid="{00000000-000D-0000-FFFF-FFFF00000000}"/>
  </bookViews>
  <sheets>
    <sheet name="Plan financement" sheetId="1" r:id="rId1"/>
    <sheet name="Tableaux amortissement" sheetId="2" r:id="rId2"/>
    <sheet name="Remboursement emprunt" sheetId="3" r:id="rId3"/>
    <sheet name="Compte résulta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9" i="3" l="1"/>
  <c r="H9" i="3"/>
  <c r="F9" i="3"/>
  <c r="G9" i="3"/>
  <c r="E11" i="3"/>
  <c r="E10" i="3"/>
  <c r="G11" i="3"/>
  <c r="I11" i="3" s="1"/>
  <c r="E12" i="3" s="1"/>
  <c r="F10" i="3"/>
  <c r="G10" i="3" s="1"/>
  <c r="I10" i="3" s="1"/>
  <c r="F11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B8" i="3"/>
  <c r="B7" i="3"/>
  <c r="F12" i="3" l="1"/>
  <c r="G12" i="3" s="1"/>
  <c r="I12" i="3"/>
  <c r="E13" i="3" s="1"/>
  <c r="N17" i="2"/>
  <c r="N18" i="2"/>
  <c r="N19" i="2"/>
  <c r="N20" i="2"/>
  <c r="N16" i="2"/>
  <c r="N6" i="2"/>
  <c r="N7" i="2"/>
  <c r="N8" i="2"/>
  <c r="N9" i="2"/>
  <c r="N5" i="2"/>
  <c r="M17" i="2"/>
  <c r="M18" i="2"/>
  <c r="M19" i="2"/>
  <c r="M20" i="2"/>
  <c r="M16" i="2"/>
  <c r="M6" i="2"/>
  <c r="M7" i="2"/>
  <c r="M8" i="2"/>
  <c r="M9" i="2"/>
  <c r="M5" i="2"/>
  <c r="L17" i="2"/>
  <c r="L18" i="2"/>
  <c r="L19" i="2"/>
  <c r="L20" i="2"/>
  <c r="L16" i="2"/>
  <c r="L6" i="2"/>
  <c r="L7" i="2"/>
  <c r="L8" i="2"/>
  <c r="L9" i="2"/>
  <c r="L5" i="2"/>
  <c r="F17" i="2"/>
  <c r="F18" i="2"/>
  <c r="F19" i="2"/>
  <c r="F20" i="2"/>
  <c r="F21" i="2"/>
  <c r="F22" i="2"/>
  <c r="F23" i="2"/>
  <c r="F24" i="2"/>
  <c r="F25" i="2"/>
  <c r="F16" i="2"/>
  <c r="F6" i="2"/>
  <c r="F7" i="2"/>
  <c r="F8" i="2"/>
  <c r="F9" i="2"/>
  <c r="F5" i="2"/>
  <c r="E17" i="2"/>
  <c r="E18" i="2"/>
  <c r="E19" i="2"/>
  <c r="E20" i="2"/>
  <c r="E21" i="2"/>
  <c r="E22" i="2"/>
  <c r="E23" i="2"/>
  <c r="E24" i="2"/>
  <c r="E25" i="2"/>
  <c r="E16" i="2"/>
  <c r="E6" i="2"/>
  <c r="E7" i="2"/>
  <c r="E8" i="2"/>
  <c r="E9" i="2"/>
  <c r="E5" i="2"/>
  <c r="D17" i="2"/>
  <c r="D18" i="2"/>
  <c r="D19" i="2"/>
  <c r="D20" i="2"/>
  <c r="D21" i="2"/>
  <c r="D22" i="2"/>
  <c r="D23" i="2"/>
  <c r="D24" i="2"/>
  <c r="D25" i="2"/>
  <c r="D16" i="2"/>
  <c r="D6" i="2"/>
  <c r="D7" i="2"/>
  <c r="D8" i="2"/>
  <c r="D9" i="2"/>
  <c r="D5" i="2"/>
  <c r="C17" i="2"/>
  <c r="C18" i="2"/>
  <c r="C19" i="2"/>
  <c r="C20" i="2"/>
  <c r="C21" i="2"/>
  <c r="C22" i="2"/>
  <c r="C23" i="2"/>
  <c r="C24" i="2"/>
  <c r="C25" i="2"/>
  <c r="C16" i="2"/>
  <c r="P17" i="2"/>
  <c r="P6" i="2"/>
  <c r="H17" i="2"/>
  <c r="F13" i="3" l="1"/>
  <c r="G13" i="3" s="1"/>
  <c r="I13" i="3" s="1"/>
  <c r="E14" i="3" s="1"/>
  <c r="I19" i="1"/>
  <c r="E19" i="1" s="1"/>
  <c r="E12" i="1"/>
  <c r="E10" i="1"/>
  <c r="F14" i="3" l="1"/>
  <c r="G14" i="3" s="1"/>
  <c r="I14" i="3" s="1"/>
  <c r="E15" i="3" s="1"/>
  <c r="F15" i="3" l="1"/>
  <c r="G15" i="3" s="1"/>
  <c r="I15" i="3" s="1"/>
  <c r="E16" i="3" s="1"/>
  <c r="F16" i="3" l="1"/>
  <c r="G16" i="3" s="1"/>
  <c r="I16" i="3" s="1"/>
  <c r="E17" i="3" s="1"/>
  <c r="F17" i="3" l="1"/>
  <c r="G17" i="3" s="1"/>
  <c r="I17" i="3" s="1"/>
  <c r="E18" i="3" s="1"/>
  <c r="F18" i="3" l="1"/>
  <c r="G18" i="3" s="1"/>
  <c r="I18" i="3"/>
  <c r="E19" i="3" s="1"/>
  <c r="F19" i="3" l="1"/>
  <c r="G19" i="3" s="1"/>
  <c r="I19" i="3" s="1"/>
  <c r="E20" i="3" s="1"/>
  <c r="F20" i="3" l="1"/>
  <c r="G20" i="3" s="1"/>
  <c r="I20" i="3" s="1"/>
  <c r="E21" i="3" s="1"/>
  <c r="F21" i="3" s="1"/>
  <c r="G21" i="3" s="1"/>
  <c r="I21" i="3" s="1"/>
  <c r="E22" i="3" s="1"/>
  <c r="F22" i="3" l="1"/>
  <c r="G22" i="3" s="1"/>
  <c r="I22" i="3"/>
  <c r="E23" i="3" s="1"/>
  <c r="F23" i="3" l="1"/>
  <c r="G23" i="3" s="1"/>
  <c r="I23" i="3"/>
  <c r="E24" i="3" s="1"/>
  <c r="F24" i="3" l="1"/>
  <c r="G24" i="3" s="1"/>
  <c r="I24" i="3"/>
  <c r="E25" i="3" s="1"/>
  <c r="F25" i="3" l="1"/>
  <c r="G25" i="3" s="1"/>
  <c r="I25" i="3"/>
  <c r="E26" i="3" s="1"/>
  <c r="F26" i="3" l="1"/>
  <c r="G26" i="3" s="1"/>
  <c r="I26" i="3" s="1"/>
  <c r="E27" i="3" s="1"/>
  <c r="F27" i="3" l="1"/>
  <c r="G27" i="3" s="1"/>
  <c r="I27" i="3" s="1"/>
  <c r="E28" i="3" s="1"/>
  <c r="F28" i="3" l="1"/>
  <c r="G28" i="3" s="1"/>
  <c r="I28" i="3" s="1"/>
  <c r="E29" i="3" s="1"/>
  <c r="I29" i="3" l="1"/>
  <c r="E30" i="3" s="1"/>
  <c r="F29" i="3"/>
  <c r="G29" i="3" s="1"/>
  <c r="F30" i="3" l="1"/>
  <c r="G30" i="3" s="1"/>
  <c r="I30" i="3" s="1"/>
  <c r="E31" i="3" s="1"/>
  <c r="F31" i="3" l="1"/>
  <c r="G31" i="3" s="1"/>
  <c r="I31" i="3" s="1"/>
  <c r="E32" i="3" s="1"/>
  <c r="F32" i="3" l="1"/>
  <c r="G32" i="3" s="1"/>
  <c r="I32" i="3" s="1"/>
  <c r="E33" i="3" s="1"/>
  <c r="F33" i="3" s="1"/>
  <c r="G33" i="3" s="1"/>
  <c r="I33" i="3" s="1"/>
  <c r="E34" i="3" s="1"/>
  <c r="F34" i="3" l="1"/>
  <c r="G34" i="3" s="1"/>
  <c r="I34" i="3"/>
  <c r="E35" i="3" s="1"/>
  <c r="F35" i="3" l="1"/>
  <c r="G35" i="3" s="1"/>
  <c r="I35" i="3"/>
  <c r="E36" i="3" s="1"/>
  <c r="F36" i="3" l="1"/>
  <c r="G36" i="3" s="1"/>
  <c r="I36" i="3"/>
  <c r="E37" i="3" s="1"/>
  <c r="F37" i="3" l="1"/>
  <c r="G37" i="3" s="1"/>
  <c r="I37" i="3"/>
  <c r="E38" i="3" s="1"/>
  <c r="F38" i="3" l="1"/>
  <c r="G38" i="3" s="1"/>
  <c r="I38" i="3"/>
  <c r="E39" i="3" s="1"/>
  <c r="F39" i="3" l="1"/>
  <c r="G39" i="3" s="1"/>
  <c r="I39" i="3" s="1"/>
  <c r="E40" i="3" s="1"/>
  <c r="F40" i="3" l="1"/>
  <c r="G40" i="3" s="1"/>
  <c r="I40" i="3" s="1"/>
  <c r="E41" i="3" s="1"/>
  <c r="F41" i="3" l="1"/>
  <c r="G41" i="3" s="1"/>
  <c r="I41" i="3" s="1"/>
  <c r="E42" i="3" s="1"/>
  <c r="F42" i="3" l="1"/>
  <c r="G42" i="3" s="1"/>
  <c r="I42" i="3" s="1"/>
  <c r="E43" i="3" s="1"/>
  <c r="F43" i="3" l="1"/>
  <c r="G43" i="3" s="1"/>
  <c r="I43" i="3" s="1"/>
  <c r="E44" i="3" s="1"/>
  <c r="F44" i="3" l="1"/>
  <c r="G44" i="3" s="1"/>
  <c r="I44" i="3"/>
  <c r="E45" i="3" s="1"/>
  <c r="F45" i="3" s="1"/>
  <c r="G45" i="3" s="1"/>
  <c r="I45" i="3" s="1"/>
  <c r="E46" i="3" s="1"/>
  <c r="F46" i="3" l="1"/>
  <c r="G46" i="3" s="1"/>
  <c r="I46" i="3"/>
  <c r="E47" i="3" s="1"/>
  <c r="F47" i="3" l="1"/>
  <c r="G47" i="3" s="1"/>
  <c r="I47" i="3"/>
  <c r="E48" i="3" s="1"/>
  <c r="F48" i="3" l="1"/>
  <c r="G48" i="3" s="1"/>
  <c r="I48" i="3"/>
  <c r="E49" i="3" s="1"/>
  <c r="F49" i="3" l="1"/>
  <c r="G49" i="3" s="1"/>
  <c r="I49" i="3"/>
  <c r="E50" i="3" s="1"/>
  <c r="F50" i="3" l="1"/>
  <c r="G50" i="3" s="1"/>
  <c r="I50" i="3"/>
  <c r="E51" i="3" s="1"/>
  <c r="F51" i="3" l="1"/>
  <c r="G51" i="3" s="1"/>
  <c r="I51" i="3"/>
  <c r="E52" i="3" s="1"/>
  <c r="F52" i="3" l="1"/>
  <c r="G52" i="3" s="1"/>
  <c r="I52" i="3"/>
  <c r="E53" i="3" s="1"/>
  <c r="F53" i="3" l="1"/>
  <c r="G53" i="3" s="1"/>
  <c r="I53" i="3" s="1"/>
  <c r="E54" i="3" s="1"/>
  <c r="F54" i="3" l="1"/>
  <c r="G54" i="3" s="1"/>
  <c r="I54" i="3" s="1"/>
  <c r="E55" i="3" s="1"/>
  <c r="F55" i="3" l="1"/>
  <c r="G55" i="3" s="1"/>
  <c r="I55" i="3" s="1"/>
  <c r="E56" i="3" s="1"/>
  <c r="F56" i="3" l="1"/>
  <c r="G56" i="3" s="1"/>
  <c r="I56" i="3" s="1"/>
  <c r="E57" i="3" s="1"/>
  <c r="F57" i="3" s="1"/>
  <c r="G57" i="3" s="1"/>
  <c r="I57" i="3" s="1"/>
  <c r="E58" i="3" s="1"/>
  <c r="F58" i="3" l="1"/>
  <c r="G58" i="3" s="1"/>
  <c r="I58" i="3"/>
  <c r="E59" i="3" s="1"/>
  <c r="F59" i="3" l="1"/>
  <c r="G59" i="3" s="1"/>
  <c r="I59" i="3"/>
  <c r="E60" i="3" s="1"/>
  <c r="F60" i="3" l="1"/>
  <c r="G60" i="3" s="1"/>
  <c r="I60" i="3"/>
  <c r="E61" i="3" s="1"/>
  <c r="F61" i="3" l="1"/>
  <c r="G61" i="3" s="1"/>
  <c r="I61" i="3"/>
  <c r="E62" i="3" s="1"/>
  <c r="F62" i="3" l="1"/>
  <c r="G62" i="3" s="1"/>
  <c r="I62" i="3"/>
  <c r="E63" i="3" s="1"/>
  <c r="F63" i="3" l="1"/>
  <c r="G63" i="3" s="1"/>
  <c r="I63" i="3"/>
  <c r="E64" i="3" s="1"/>
  <c r="F64" i="3" l="1"/>
  <c r="G64" i="3" s="1"/>
  <c r="I64" i="3"/>
  <c r="E65" i="3" s="1"/>
  <c r="F65" i="3" l="1"/>
  <c r="G65" i="3" s="1"/>
  <c r="I65" i="3" s="1"/>
  <c r="E66" i="3" s="1"/>
  <c r="F66" i="3" l="1"/>
  <c r="G66" i="3" s="1"/>
  <c r="I66" i="3" s="1"/>
  <c r="E67" i="3" s="1"/>
  <c r="F67" i="3" l="1"/>
  <c r="G67" i="3" s="1"/>
  <c r="I67" i="3"/>
  <c r="E68" i="3" s="1"/>
  <c r="I68" i="3" l="1"/>
  <c r="E69" i="3" s="1"/>
  <c r="F69" i="3" s="1"/>
  <c r="G69" i="3" s="1"/>
  <c r="I69" i="3" s="1"/>
  <c r="E70" i="3" s="1"/>
  <c r="F68" i="3"/>
  <c r="G68" i="3" s="1"/>
  <c r="F70" i="3" l="1"/>
  <c r="G70" i="3" s="1"/>
  <c r="I70" i="3" s="1"/>
  <c r="E71" i="3" s="1"/>
  <c r="F71" i="3" l="1"/>
  <c r="G71" i="3" s="1"/>
  <c r="I71" i="3"/>
  <c r="E72" i="3" s="1"/>
  <c r="F72" i="3" l="1"/>
  <c r="G72" i="3" s="1"/>
  <c r="I72" i="3"/>
  <c r="E73" i="3" s="1"/>
  <c r="F73" i="3" l="1"/>
  <c r="G73" i="3" s="1"/>
  <c r="I73" i="3"/>
  <c r="E74" i="3" s="1"/>
  <c r="F74" i="3" l="1"/>
  <c r="G74" i="3" s="1"/>
  <c r="I74" i="3"/>
  <c r="E75" i="3" s="1"/>
  <c r="F75" i="3" l="1"/>
  <c r="G75" i="3" s="1"/>
  <c r="I75" i="3"/>
  <c r="E76" i="3" s="1"/>
  <c r="F76" i="3" l="1"/>
  <c r="G76" i="3" s="1"/>
  <c r="I76" i="3"/>
  <c r="E77" i="3" s="1"/>
  <c r="F77" i="3" l="1"/>
  <c r="G77" i="3" s="1"/>
  <c r="I77" i="3"/>
  <c r="E78" i="3" s="1"/>
  <c r="F78" i="3" l="1"/>
  <c r="G78" i="3" s="1"/>
  <c r="I78" i="3" s="1"/>
  <c r="E79" i="3" s="1"/>
  <c r="F79" i="3" l="1"/>
  <c r="G79" i="3" s="1"/>
  <c r="I79" i="3" s="1"/>
  <c r="E80" i="3" s="1"/>
  <c r="F80" i="3" l="1"/>
  <c r="G80" i="3" s="1"/>
  <c r="I80" i="3" s="1"/>
  <c r="E81" i="3" s="1"/>
  <c r="F81" i="3" s="1"/>
  <c r="G81" i="3" s="1"/>
  <c r="I81" i="3" s="1"/>
  <c r="E82" i="3" s="1"/>
  <c r="F82" i="3" l="1"/>
  <c r="G82" i="3" s="1"/>
  <c r="I82" i="3"/>
  <c r="E83" i="3" s="1"/>
  <c r="F83" i="3" l="1"/>
  <c r="G83" i="3" s="1"/>
  <c r="I83" i="3"/>
  <c r="E84" i="3" s="1"/>
  <c r="F84" i="3" l="1"/>
  <c r="G84" i="3" s="1"/>
  <c r="I84" i="3"/>
  <c r="E85" i="3" s="1"/>
  <c r="F85" i="3" l="1"/>
  <c r="G85" i="3" s="1"/>
  <c r="I85" i="3"/>
  <c r="E86" i="3" s="1"/>
  <c r="F86" i="3" l="1"/>
  <c r="G86" i="3" s="1"/>
  <c r="I86" i="3"/>
  <c r="E87" i="3" s="1"/>
  <c r="F87" i="3" l="1"/>
  <c r="G87" i="3" s="1"/>
  <c r="I87" i="3"/>
  <c r="E88" i="3" s="1"/>
  <c r="F88" i="3" l="1"/>
  <c r="G88" i="3" s="1"/>
  <c r="I88" i="3" s="1"/>
  <c r="E89" i="3" s="1"/>
  <c r="F89" i="3" l="1"/>
  <c r="G89" i="3" s="1"/>
  <c r="I89" i="3"/>
  <c r="E90" i="3" s="1"/>
  <c r="F90" i="3" l="1"/>
  <c r="G90" i="3" s="1"/>
  <c r="I90" i="3"/>
  <c r="E91" i="3" s="1"/>
  <c r="F91" i="3" s="1"/>
  <c r="G91" i="3" s="1"/>
  <c r="I91" i="3" s="1"/>
  <c r="E92" i="3" s="1"/>
  <c r="F92" i="3" l="1"/>
  <c r="G92" i="3" s="1"/>
  <c r="I92" i="3" s="1"/>
</calcChain>
</file>

<file path=xl/sharedStrings.xml><?xml version="1.0" encoding="utf-8"?>
<sst xmlns="http://schemas.openxmlformats.org/spreadsheetml/2006/main" count="230" uniqueCount="153">
  <si>
    <t>Plan de financement</t>
  </si>
  <si>
    <t>Besoins</t>
  </si>
  <si>
    <t>Ressources</t>
  </si>
  <si>
    <t>Libellé</t>
  </si>
  <si>
    <t>Détail</t>
  </si>
  <si>
    <t>Valeur</t>
  </si>
  <si>
    <t>Apports personnels ou Capital</t>
  </si>
  <si>
    <t>Investissements incorporels HT</t>
  </si>
  <si>
    <t>Emprunts</t>
  </si>
  <si>
    <t>Investissements corporels HT</t>
  </si>
  <si>
    <t>Investissements financiers</t>
  </si>
  <si>
    <t>BFR</t>
  </si>
  <si>
    <t>Reserve trésorerie</t>
  </si>
  <si>
    <t>TOTAL BESOINS</t>
  </si>
  <si>
    <t>TOTAL RESSOURCES</t>
  </si>
  <si>
    <t>Emprunt</t>
  </si>
  <si>
    <t>Variables</t>
  </si>
  <si>
    <t>Fonds, Frais notaire</t>
  </si>
  <si>
    <t>Acquisition matériel, travaux, installation enseigne</t>
  </si>
  <si>
    <t>Tableau d'amortissement</t>
  </si>
  <si>
    <t>Années</t>
  </si>
  <si>
    <t>V.O H.T</t>
  </si>
  <si>
    <t>Dotations</t>
  </si>
  <si>
    <t>Cumul dotations</t>
  </si>
  <si>
    <t>VNC</t>
  </si>
  <si>
    <t>Matériel</t>
  </si>
  <si>
    <t>Amortissement</t>
  </si>
  <si>
    <t>Prix HT</t>
  </si>
  <si>
    <t>Frais notaire + immatriculation</t>
  </si>
  <si>
    <t>Travaux</t>
  </si>
  <si>
    <t>Enseigne</t>
  </si>
  <si>
    <t>Cout</t>
  </si>
  <si>
    <t>Montant</t>
  </si>
  <si>
    <t>Année</t>
  </si>
  <si>
    <t>Mois</t>
  </si>
  <si>
    <t>Emprunt restant dû</t>
  </si>
  <si>
    <t>Intérêt</t>
  </si>
  <si>
    <t>Mensualité</t>
  </si>
  <si>
    <t>Valeur nette</t>
  </si>
  <si>
    <t>Taux annuel</t>
  </si>
  <si>
    <t>Taux mensuel</t>
  </si>
  <si>
    <t>CHARGES</t>
  </si>
  <si>
    <t>PRODUITS</t>
  </si>
  <si>
    <t>Compte de résultat prévisionnel H.T</t>
  </si>
  <si>
    <t>Chiffre d'affaires</t>
  </si>
  <si>
    <t>Ventes</t>
  </si>
  <si>
    <t>130 000 €</t>
  </si>
  <si>
    <t>151 400 €</t>
  </si>
  <si>
    <t>Prestations</t>
  </si>
  <si>
    <t>38 000 €</t>
  </si>
  <si>
    <t>44 000 €</t>
  </si>
  <si>
    <t>Le taux de marge sur ventes est de 45% et le taux de marge sur prestations de 85%.</t>
  </si>
  <si>
    <t>ACHATS</t>
  </si>
  <si>
    <t>5 150 €</t>
  </si>
  <si>
    <t>5 371 €</t>
  </si>
  <si>
    <t>CHIFFRE D'AFFAIRES</t>
  </si>
  <si>
    <t>168 000 €</t>
  </si>
  <si>
    <t>195 400 €</t>
  </si>
  <si>
    <t>Achat fournitures non stockés</t>
  </si>
  <si>
    <t>Matières premières</t>
  </si>
  <si>
    <t>Ventes de produits finis</t>
  </si>
  <si>
    <t>Electricité eau gaz</t>
  </si>
  <si>
    <t>2 150 €</t>
  </si>
  <si>
    <t>2 236 €</t>
  </si>
  <si>
    <t>Marchandises</t>
  </si>
  <si>
    <t>Ventes de marchandises</t>
  </si>
  <si>
    <t>Petit équipement</t>
  </si>
  <si>
    <t>2 500 €</t>
  </si>
  <si>
    <t>2 625 €</t>
  </si>
  <si>
    <t>Non stockés (eau, EDF, gaz, fournitures</t>
  </si>
  <si>
    <t>Fournitures administratives</t>
  </si>
  <si>
    <t>SERVICES EXTERIEURS</t>
  </si>
  <si>
    <t>22 600 €</t>
  </si>
  <si>
    <t>22 839 €</t>
  </si>
  <si>
    <t>Ventes de prestations de services</t>
  </si>
  <si>
    <t>Charges externes</t>
  </si>
  <si>
    <t>Redevances crédit-bail</t>
  </si>
  <si>
    <t>Commissions</t>
  </si>
  <si>
    <t>Location local</t>
  </si>
  <si>
    <t>12 000 €</t>
  </si>
  <si>
    <t>Loyer</t>
  </si>
  <si>
    <t>Autres produits</t>
  </si>
  <si>
    <t>Location materiel</t>
  </si>
  <si>
    <t>Entretien/Réparation</t>
  </si>
  <si>
    <t>Entretien et réparations</t>
  </si>
  <si>
    <t>Assurances</t>
  </si>
  <si>
    <t>Honoraires</t>
  </si>
  <si>
    <t>3 000 €</t>
  </si>
  <si>
    <t>3 090 €</t>
  </si>
  <si>
    <t>Documentation</t>
  </si>
  <si>
    <t>Publicité</t>
  </si>
  <si>
    <t>1 800 €</t>
  </si>
  <si>
    <t>Honoraires comptables</t>
  </si>
  <si>
    <t>Déplacements, missions</t>
  </si>
  <si>
    <t>1 600 €</t>
  </si>
  <si>
    <t>1 680 €</t>
  </si>
  <si>
    <t>Frais postaux/ Téléphone</t>
  </si>
  <si>
    <t>Déplacements</t>
  </si>
  <si>
    <t>Services bancaires</t>
  </si>
  <si>
    <t>1 200 €</t>
  </si>
  <si>
    <t>1 248 €</t>
  </si>
  <si>
    <t>Frais postaux</t>
  </si>
  <si>
    <t>Autres</t>
  </si>
  <si>
    <t>Frais communication</t>
  </si>
  <si>
    <t>IMPOTS ET TAXES</t>
  </si>
  <si>
    <t>1 500 €</t>
  </si>
  <si>
    <t>1 682 €</t>
  </si>
  <si>
    <t>CET</t>
  </si>
  <si>
    <t>/</t>
  </si>
  <si>
    <t>Impots et taxes</t>
  </si>
  <si>
    <t>CHARGES DE PERSONNEL</t>
  </si>
  <si>
    <t>20 400 €</t>
  </si>
  <si>
    <t>21 000 €</t>
  </si>
  <si>
    <t>Calcul impot sociétés</t>
  </si>
  <si>
    <t>Rémunération dirigeant</t>
  </si>
  <si>
    <t>Si resultat superieur a 38 120€</t>
  </si>
  <si>
    <t>Cotisations sociales dirigeant</t>
  </si>
  <si>
    <t>Calcul IS</t>
  </si>
  <si>
    <t>5 967 €</t>
  </si>
  <si>
    <t>9 744 €</t>
  </si>
  <si>
    <t>Salaires salariés</t>
  </si>
  <si>
    <t>Cotisations sociales salariés</t>
  </si>
  <si>
    <t>Si resultat inferieur a 38 120€</t>
  </si>
  <si>
    <t>CHARGES FINANCIERES</t>
  </si>
  <si>
    <t>5 852 €</t>
  </si>
  <si>
    <t>7 875 €</t>
  </si>
  <si>
    <t>Intérêts des emprunts</t>
  </si>
  <si>
    <t>DOTATIONS ET AMORTISSEMENTS</t>
  </si>
  <si>
    <t>2 140 €</t>
  </si>
  <si>
    <t>IMPOT SOCIETES</t>
  </si>
  <si>
    <t>TOTAL DES CHARGES</t>
  </si>
  <si>
    <t>51 790 €</t>
  </si>
  <si>
    <t>53 032 €</t>
  </si>
  <si>
    <t>TOTAL DES PRODUITS</t>
  </si>
  <si>
    <t>RESULTAT</t>
  </si>
  <si>
    <t>39 010 €</t>
  </si>
  <si>
    <t>52 498 €</t>
  </si>
  <si>
    <t>TOTAL</t>
  </si>
  <si>
    <t>90 800 €</t>
  </si>
  <si>
    <t>105 530 €</t>
  </si>
  <si>
    <t>363 400 €</t>
  </si>
  <si>
    <t>CAF 2020 (Capacité Auto Financement)</t>
  </si>
  <si>
    <t>Résultat</t>
  </si>
  <si>
    <t>Dotations amortissements</t>
  </si>
  <si>
    <t>CAF</t>
  </si>
  <si>
    <t>41 150 €</t>
  </si>
  <si>
    <t>CAF 2021 (Capacité Auto Financement)</t>
  </si>
  <si>
    <t>54 638 €</t>
  </si>
  <si>
    <t>Auto financement 2020</t>
  </si>
  <si>
    <t>CAF 2020</t>
  </si>
  <si>
    <t>Remboursement capital emprunt</t>
  </si>
  <si>
    <t>Prélèvement exploitant</t>
  </si>
  <si>
    <t>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</si>
</sst>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€&quot;;[Red]\-#,##0\ &quot;€&quot;"/>
    <numFmt numFmtId="44" formatCode="_-* #,##0.00\ &quot;€&quot;_-;\-* #,##0.00\ &quot;€&quot;_-;_-* &quot;-&quot;??\ &quot;€&quot;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CCCCCC"/>
      </right>
      <top/>
      <bottom style="medium">
        <color rgb="FF00000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 wrapText="1"/>
    </xf>
    <xf numFmtId="0" fontId="0" fillId="0" borderId="1" xfId="0" applyBorder="1"/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1" xfId="1" applyFont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0" xfId="0" applyBorder="1" applyAlignment="1"/>
    <xf numFmtId="44" fontId="0" fillId="0" borderId="1" xfId="1" applyFont="1" applyBorder="1" applyAlignment="1"/>
    <xf numFmtId="0" fontId="0" fillId="0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6" fillId="0" borderId="6" xfId="0" applyFont="1" applyBorder="1" applyAlignment="1">
      <alignment wrapText="1"/>
    </xf>
    <xf numFmtId="0" fontId="6" fillId="0" borderId="7" xfId="0" applyFont="1" applyBorder="1" applyAlignment="1">
      <alignment wrapText="1"/>
    </xf>
    <xf numFmtId="0" fontId="7" fillId="0" borderId="7" xfId="0" applyFont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7" fillId="0" borderId="7" xfId="0" applyFont="1" applyBorder="1" applyAlignment="1">
      <alignment horizontal="center" vertical="center" wrapText="1"/>
    </xf>
    <xf numFmtId="0" fontId="8" fillId="0" borderId="7" xfId="0" applyFont="1" applyBorder="1" applyAlignment="1">
      <alignment wrapText="1"/>
    </xf>
    <xf numFmtId="0" fontId="6" fillId="0" borderId="6" xfId="0" applyFont="1" applyBorder="1" applyAlignment="1">
      <alignment horizontal="right" wrapText="1"/>
    </xf>
    <xf numFmtId="6" fontId="6" fillId="0" borderId="7" xfId="0" applyNumberFormat="1" applyFont="1" applyBorder="1" applyAlignment="1">
      <alignment horizontal="right" wrapText="1"/>
    </xf>
    <xf numFmtId="6" fontId="6" fillId="0" borderId="6" xfId="0" applyNumberFormat="1" applyFont="1" applyBorder="1" applyAlignment="1">
      <alignment horizontal="right" wrapText="1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5" xfId="0" applyFont="1" applyBorder="1" applyAlignment="1">
      <alignment wrapText="1"/>
    </xf>
    <xf numFmtId="0" fontId="7" fillId="0" borderId="16" xfId="0" applyFont="1" applyBorder="1" applyAlignment="1">
      <alignment wrapText="1"/>
    </xf>
    <xf numFmtId="0" fontId="7" fillId="0" borderId="17" xfId="0" applyFont="1" applyBorder="1" applyAlignment="1">
      <alignment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20" xfId="0" applyFont="1" applyBorder="1" applyAlignment="1">
      <alignment wrapText="1"/>
    </xf>
    <xf numFmtId="0" fontId="7" fillId="0" borderId="15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7" fillId="0" borderId="17" xfId="0" applyFont="1" applyBorder="1" applyAlignment="1">
      <alignment horizontal="center" wrapText="1"/>
    </xf>
    <xf numFmtId="0" fontId="6" fillId="0" borderId="15" xfId="0" applyFont="1" applyBorder="1" applyAlignment="1">
      <alignment wrapText="1"/>
    </xf>
    <xf numFmtId="0" fontId="6" fillId="0" borderId="16" xfId="0" applyFont="1" applyBorder="1" applyAlignment="1">
      <alignment wrapText="1"/>
    </xf>
    <xf numFmtId="0" fontId="6" fillId="0" borderId="17" xfId="0" applyFont="1" applyBorder="1" applyAlignment="1">
      <alignment wrapText="1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wrapText="1"/>
    </xf>
    <xf numFmtId="0" fontId="6" fillId="0" borderId="16" xfId="0" applyFont="1" applyBorder="1" applyAlignment="1">
      <alignment horizontal="center" wrapText="1"/>
    </xf>
    <xf numFmtId="0" fontId="6" fillId="0" borderId="17" xfId="0" applyFont="1" applyBorder="1" applyAlignment="1">
      <alignment horizontal="center" wrapText="1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19"/>
  <sheetViews>
    <sheetView workbookViewId="0">
      <selection activeCell="M9" sqref="M9"/>
    </sheetView>
  </sheetViews>
  <sheetFormatPr baseColWidth="10" defaultColWidth="9.140625" defaultRowHeight="15" x14ac:dyDescent="0.25"/>
  <cols>
    <col min="3" max="3" width="21.5703125" customWidth="1"/>
    <col min="4" max="4" width="37.140625" customWidth="1"/>
    <col min="5" max="5" width="12.85546875" bestFit="1" customWidth="1"/>
    <col min="9" max="9" width="12.85546875" bestFit="1" customWidth="1"/>
    <col min="15" max="15" width="11.5703125" customWidth="1"/>
    <col min="16" max="17" width="11.85546875" bestFit="1" customWidth="1"/>
  </cols>
  <sheetData>
    <row r="1" spans="2:18" x14ac:dyDescent="0.25">
      <c r="N1" s="9"/>
      <c r="O1" s="9"/>
      <c r="P1" s="9"/>
      <c r="Q1" s="9"/>
      <c r="R1" s="9"/>
    </row>
    <row r="2" spans="2:18" x14ac:dyDescent="0.25">
      <c r="N2" s="9"/>
      <c r="O2" s="9"/>
      <c r="P2" s="9"/>
      <c r="Q2" s="9"/>
      <c r="R2" s="9"/>
    </row>
    <row r="3" spans="2:18" x14ac:dyDescent="0.25">
      <c r="N3" s="9"/>
      <c r="O3" s="9"/>
      <c r="P3" s="9"/>
      <c r="Q3" s="9"/>
      <c r="R3" s="9"/>
    </row>
    <row r="4" spans="2:18" x14ac:dyDescent="0.25">
      <c r="N4" s="9"/>
      <c r="O4" s="26"/>
      <c r="P4" s="26"/>
      <c r="Q4" s="26"/>
      <c r="R4" s="9"/>
    </row>
    <row r="5" spans="2:18" x14ac:dyDescent="0.25">
      <c r="B5" s="28" t="s">
        <v>0</v>
      </c>
      <c r="C5" s="28"/>
      <c r="D5" s="28"/>
      <c r="E5" s="28"/>
      <c r="F5" s="28"/>
      <c r="G5" s="28"/>
      <c r="H5" s="28"/>
      <c r="I5" s="28"/>
      <c r="N5" s="9"/>
      <c r="O5" s="10"/>
      <c r="P5" s="10"/>
      <c r="Q5" s="10"/>
      <c r="R5" s="9"/>
    </row>
    <row r="6" spans="2:18" x14ac:dyDescent="0.25">
      <c r="B6" s="28"/>
      <c r="C6" s="28"/>
      <c r="D6" s="28"/>
      <c r="E6" s="28"/>
      <c r="F6" s="28"/>
      <c r="G6" s="28"/>
      <c r="H6" s="28"/>
      <c r="I6" s="28"/>
      <c r="N6" s="9"/>
      <c r="O6" s="11"/>
      <c r="P6" s="12"/>
      <c r="Q6" s="12"/>
      <c r="R6" s="9"/>
    </row>
    <row r="7" spans="2:18" x14ac:dyDescent="0.25">
      <c r="B7" s="21" t="s">
        <v>1</v>
      </c>
      <c r="C7" s="21"/>
      <c r="D7" s="21"/>
      <c r="E7" s="21"/>
      <c r="F7" s="21" t="s">
        <v>2</v>
      </c>
      <c r="G7" s="21"/>
      <c r="H7" s="21"/>
      <c r="I7" s="21"/>
      <c r="N7" s="9"/>
      <c r="O7" s="9"/>
      <c r="P7" s="9"/>
      <c r="Q7" s="9"/>
      <c r="R7" s="9"/>
    </row>
    <row r="8" spans="2:18" x14ac:dyDescent="0.25">
      <c r="B8" s="21"/>
      <c r="C8" s="21"/>
      <c r="D8" s="21"/>
      <c r="E8" s="21"/>
      <c r="F8" s="21"/>
      <c r="G8" s="21"/>
      <c r="H8" s="21"/>
      <c r="I8" s="21"/>
      <c r="N8" s="9"/>
      <c r="O8" s="9"/>
      <c r="P8" s="9"/>
      <c r="Q8" s="9"/>
      <c r="R8" s="9"/>
    </row>
    <row r="9" spans="2:18" x14ac:dyDescent="0.25">
      <c r="B9" s="22" t="s">
        <v>3</v>
      </c>
      <c r="C9" s="22"/>
      <c r="D9" s="1" t="s">
        <v>4</v>
      </c>
      <c r="E9" s="2" t="s">
        <v>5</v>
      </c>
      <c r="F9" s="23" t="s">
        <v>6</v>
      </c>
      <c r="G9" s="23"/>
      <c r="H9" s="23"/>
      <c r="I9" s="24">
        <v>60000</v>
      </c>
      <c r="N9" s="9"/>
      <c r="O9" s="9"/>
      <c r="P9" s="9"/>
      <c r="Q9" s="9"/>
      <c r="R9" s="9"/>
    </row>
    <row r="10" spans="2:18" x14ac:dyDescent="0.25">
      <c r="B10" s="23" t="s">
        <v>7</v>
      </c>
      <c r="C10" s="23"/>
      <c r="D10" s="23" t="s">
        <v>17</v>
      </c>
      <c r="E10" s="24">
        <f>90000+4000</f>
        <v>94000</v>
      </c>
      <c r="F10" s="23"/>
      <c r="G10" s="23"/>
      <c r="H10" s="23"/>
      <c r="I10" s="24"/>
      <c r="N10" s="9"/>
      <c r="O10" s="9"/>
      <c r="P10" s="9"/>
      <c r="Q10" s="9"/>
      <c r="R10" s="9"/>
    </row>
    <row r="11" spans="2:18" ht="14.25" customHeight="1" x14ac:dyDescent="0.25">
      <c r="B11" s="23"/>
      <c r="C11" s="23"/>
      <c r="D11" s="23"/>
      <c r="E11" s="24"/>
      <c r="F11" s="23" t="s">
        <v>8</v>
      </c>
      <c r="G11" s="23"/>
      <c r="H11" s="23"/>
      <c r="I11" s="24">
        <v>80000</v>
      </c>
      <c r="N11" s="9"/>
      <c r="O11" s="9"/>
      <c r="P11" s="9"/>
      <c r="Q11" s="9"/>
      <c r="R11" s="9"/>
    </row>
    <row r="12" spans="2:18" x14ac:dyDescent="0.25">
      <c r="B12" s="23" t="s">
        <v>9</v>
      </c>
      <c r="C12" s="23"/>
      <c r="D12" s="27" t="s">
        <v>18</v>
      </c>
      <c r="E12" s="24">
        <f>3200+6000+500</f>
        <v>9700</v>
      </c>
      <c r="F12" s="23"/>
      <c r="G12" s="23"/>
      <c r="H12" s="23"/>
      <c r="I12" s="24"/>
      <c r="N12" s="9"/>
      <c r="O12" s="9"/>
      <c r="P12" s="9"/>
      <c r="Q12" s="9"/>
      <c r="R12" s="9"/>
    </row>
    <row r="13" spans="2:18" x14ac:dyDescent="0.25">
      <c r="B13" s="23"/>
      <c r="C13" s="23"/>
      <c r="D13" s="27"/>
      <c r="E13" s="24"/>
      <c r="F13" s="25"/>
      <c r="G13" s="25"/>
      <c r="H13" s="25"/>
      <c r="I13" s="25"/>
    </row>
    <row r="14" spans="2:18" x14ac:dyDescent="0.25">
      <c r="B14" s="23" t="s">
        <v>10</v>
      </c>
      <c r="C14" s="23"/>
      <c r="D14" s="23"/>
      <c r="E14" s="24"/>
      <c r="F14" s="25"/>
      <c r="G14" s="25"/>
      <c r="H14" s="25"/>
      <c r="I14" s="25"/>
    </row>
    <row r="15" spans="2:18" x14ac:dyDescent="0.25">
      <c r="B15" s="23"/>
      <c r="C15" s="23"/>
      <c r="D15" s="23"/>
      <c r="E15" s="24"/>
      <c r="F15" s="25"/>
      <c r="G15" s="25"/>
      <c r="H15" s="25"/>
      <c r="I15" s="25"/>
    </row>
    <row r="16" spans="2:18" x14ac:dyDescent="0.25">
      <c r="B16" s="23" t="s">
        <v>11</v>
      </c>
      <c r="C16" s="23"/>
      <c r="D16" s="25"/>
      <c r="E16" s="24">
        <v>18800</v>
      </c>
      <c r="F16" s="25"/>
      <c r="G16" s="25"/>
      <c r="H16" s="25"/>
      <c r="I16" s="25"/>
    </row>
    <row r="17" spans="2:9" x14ac:dyDescent="0.25">
      <c r="B17" s="23"/>
      <c r="C17" s="23"/>
      <c r="D17" s="25"/>
      <c r="E17" s="24"/>
      <c r="F17" s="25"/>
      <c r="G17" s="25"/>
      <c r="H17" s="25"/>
      <c r="I17" s="25"/>
    </row>
    <row r="18" spans="2:9" x14ac:dyDescent="0.25">
      <c r="B18" s="23" t="s">
        <v>12</v>
      </c>
      <c r="C18" s="23"/>
      <c r="E18" s="7">
        <v>17500</v>
      </c>
      <c r="F18" s="25"/>
      <c r="G18" s="25"/>
      <c r="H18" s="25"/>
      <c r="I18" s="25"/>
    </row>
    <row r="19" spans="2:9" x14ac:dyDescent="0.25">
      <c r="B19" s="25" t="s">
        <v>13</v>
      </c>
      <c r="C19" s="25"/>
      <c r="D19" s="25"/>
      <c r="E19" s="4">
        <f>I19</f>
        <v>140000</v>
      </c>
      <c r="F19" s="25" t="s">
        <v>14</v>
      </c>
      <c r="G19" s="25"/>
      <c r="H19" s="25"/>
      <c r="I19" s="4">
        <f>I9+I11</f>
        <v>140000</v>
      </c>
    </row>
  </sheetData>
  <mergeCells count="25">
    <mergeCell ref="B18:C18"/>
    <mergeCell ref="B19:D19"/>
    <mergeCell ref="F19:H19"/>
    <mergeCell ref="O4:Q4"/>
    <mergeCell ref="I11:I12"/>
    <mergeCell ref="B12:C13"/>
    <mergeCell ref="D12:D13"/>
    <mergeCell ref="E12:E13"/>
    <mergeCell ref="F13:I18"/>
    <mergeCell ref="B14:C15"/>
    <mergeCell ref="D14:D15"/>
    <mergeCell ref="E14:E15"/>
    <mergeCell ref="B16:C17"/>
    <mergeCell ref="E16:E17"/>
    <mergeCell ref="B5:I6"/>
    <mergeCell ref="D16:D17"/>
    <mergeCell ref="B7:E8"/>
    <mergeCell ref="F7:I8"/>
    <mergeCell ref="B9:C9"/>
    <mergeCell ref="F9:H10"/>
    <mergeCell ref="I9:I10"/>
    <mergeCell ref="B10:C11"/>
    <mergeCell ref="D10:D11"/>
    <mergeCell ref="E10:E11"/>
    <mergeCell ref="F11:H1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174F-9F9D-403F-B94F-2D5A49D4D72B}">
  <dimension ref="B2:P25"/>
  <sheetViews>
    <sheetView zoomScale="85" zoomScaleNormal="85" workbookViewId="0">
      <selection activeCell="P25" sqref="J22:P25"/>
    </sheetView>
  </sheetViews>
  <sheetFormatPr baseColWidth="10" defaultRowHeight="15" x14ac:dyDescent="0.25"/>
  <cols>
    <col min="5" max="5" width="15.5703125" bestFit="1" customWidth="1"/>
    <col min="7" max="8" width="14.7109375" bestFit="1" customWidth="1"/>
    <col min="13" max="13" width="16.42578125" bestFit="1" customWidth="1"/>
    <col min="15" max="15" width="14.7109375" bestFit="1" customWidth="1"/>
  </cols>
  <sheetData>
    <row r="2" spans="2:16" x14ac:dyDescent="0.25">
      <c r="B2" s="25" t="s">
        <v>28</v>
      </c>
      <c r="C2" s="25"/>
      <c r="D2" s="25"/>
      <c r="E2" s="25"/>
      <c r="F2" s="25"/>
      <c r="G2" s="25"/>
      <c r="H2" s="25"/>
      <c r="J2" s="25" t="s">
        <v>25</v>
      </c>
      <c r="K2" s="25"/>
      <c r="L2" s="25"/>
      <c r="M2" s="25"/>
      <c r="N2" s="25"/>
      <c r="O2" s="25"/>
      <c r="P2" s="25"/>
    </row>
    <row r="3" spans="2:16" x14ac:dyDescent="0.25">
      <c r="B3" s="23" t="s">
        <v>19</v>
      </c>
      <c r="C3" s="23"/>
      <c r="D3" s="23"/>
      <c r="E3" s="23"/>
      <c r="F3" s="23"/>
      <c r="G3" s="21" t="s">
        <v>16</v>
      </c>
      <c r="H3" s="21"/>
      <c r="J3" s="23" t="s">
        <v>19</v>
      </c>
      <c r="K3" s="23"/>
      <c r="L3" s="23"/>
      <c r="M3" s="23"/>
      <c r="N3" s="23"/>
      <c r="O3" s="21" t="s">
        <v>16</v>
      </c>
      <c r="P3" s="21"/>
    </row>
    <row r="4" spans="2:16" x14ac:dyDescent="0.25">
      <c r="B4" s="5" t="s">
        <v>20</v>
      </c>
      <c r="C4" s="5" t="s">
        <v>21</v>
      </c>
      <c r="D4" s="5" t="s">
        <v>22</v>
      </c>
      <c r="E4" s="5" t="s">
        <v>23</v>
      </c>
      <c r="F4" s="5" t="s">
        <v>24</v>
      </c>
      <c r="G4" s="5" t="s">
        <v>31</v>
      </c>
      <c r="H4" s="17">
        <v>4000</v>
      </c>
      <c r="I4" s="15"/>
      <c r="J4" s="5" t="s">
        <v>20</v>
      </c>
      <c r="K4" s="5" t="s">
        <v>21</v>
      </c>
      <c r="L4" s="5" t="s">
        <v>22</v>
      </c>
      <c r="M4" s="5" t="s">
        <v>23</v>
      </c>
      <c r="N4" s="5" t="s">
        <v>24</v>
      </c>
      <c r="O4" s="5" t="s">
        <v>25</v>
      </c>
      <c r="P4" s="17">
        <v>3840</v>
      </c>
    </row>
    <row r="5" spans="2:16" x14ac:dyDescent="0.25">
      <c r="B5" s="8">
        <v>1</v>
      </c>
      <c r="C5" s="17">
        <v>4000</v>
      </c>
      <c r="D5" s="13">
        <f>C5/H$5</f>
        <v>800</v>
      </c>
      <c r="E5" s="13">
        <f>D5*B5</f>
        <v>800</v>
      </c>
      <c r="F5" s="13">
        <f>H$6-E5</f>
        <v>3200</v>
      </c>
      <c r="G5" s="5" t="s">
        <v>26</v>
      </c>
      <c r="H5" s="14">
        <v>5</v>
      </c>
      <c r="I5" s="16"/>
      <c r="J5" s="8">
        <v>1</v>
      </c>
      <c r="K5" s="13">
        <v>3200</v>
      </c>
      <c r="L5" s="13">
        <f>P$6/P$5</f>
        <v>640</v>
      </c>
      <c r="M5" s="13">
        <f>L5*J5</f>
        <v>640</v>
      </c>
      <c r="N5" s="13">
        <f>P$6-M5</f>
        <v>2560</v>
      </c>
      <c r="O5" s="5" t="s">
        <v>26</v>
      </c>
      <c r="P5" s="14">
        <v>5</v>
      </c>
    </row>
    <row r="6" spans="2:16" x14ac:dyDescent="0.25">
      <c r="B6" s="8">
        <v>2</v>
      </c>
      <c r="C6" s="17">
        <v>4000</v>
      </c>
      <c r="D6" s="13">
        <f t="shared" ref="D6:D9" si="0">C6/H$5</f>
        <v>800</v>
      </c>
      <c r="E6" s="13">
        <f t="shared" ref="E6:E9" si="1">D6*B6</f>
        <v>1600</v>
      </c>
      <c r="F6" s="13">
        <f t="shared" ref="F6:F9" si="2">H$6-E6</f>
        <v>2400</v>
      </c>
      <c r="G6" s="3" t="s">
        <v>27</v>
      </c>
      <c r="H6" s="17">
        <v>4000</v>
      </c>
      <c r="J6" s="8">
        <v>2</v>
      </c>
      <c r="K6" s="13">
        <v>3200</v>
      </c>
      <c r="L6" s="13">
        <f t="shared" ref="L6:L9" si="3">P$6/P$5</f>
        <v>640</v>
      </c>
      <c r="M6" s="13">
        <f t="shared" ref="M6:M9" si="4">L6*J6</f>
        <v>1280</v>
      </c>
      <c r="N6" s="13">
        <f t="shared" ref="N6:N9" si="5">P$6-M6</f>
        <v>1920</v>
      </c>
      <c r="O6" s="3" t="s">
        <v>27</v>
      </c>
      <c r="P6" s="13">
        <f>P4/1.2</f>
        <v>3200</v>
      </c>
    </row>
    <row r="7" spans="2:16" x14ac:dyDescent="0.25">
      <c r="B7" s="8">
        <v>3</v>
      </c>
      <c r="C7" s="17">
        <v>4000</v>
      </c>
      <c r="D7" s="13">
        <f t="shared" si="0"/>
        <v>800</v>
      </c>
      <c r="E7" s="13">
        <f t="shared" si="1"/>
        <v>2400</v>
      </c>
      <c r="F7" s="13">
        <f t="shared" si="2"/>
        <v>1600</v>
      </c>
      <c r="G7" s="25"/>
      <c r="H7" s="25"/>
      <c r="J7" s="8">
        <v>3</v>
      </c>
      <c r="K7" s="13">
        <v>3200</v>
      </c>
      <c r="L7" s="13">
        <f t="shared" si="3"/>
        <v>640</v>
      </c>
      <c r="M7" s="13">
        <f t="shared" si="4"/>
        <v>1920</v>
      </c>
      <c r="N7" s="13">
        <f t="shared" si="5"/>
        <v>1280</v>
      </c>
      <c r="O7" s="25"/>
      <c r="P7" s="25"/>
    </row>
    <row r="8" spans="2:16" x14ac:dyDescent="0.25">
      <c r="B8" s="8">
        <v>4</v>
      </c>
      <c r="C8" s="17">
        <v>4000</v>
      </c>
      <c r="D8" s="13">
        <f t="shared" si="0"/>
        <v>800</v>
      </c>
      <c r="E8" s="13">
        <f t="shared" si="1"/>
        <v>3200</v>
      </c>
      <c r="F8" s="13">
        <f t="shared" si="2"/>
        <v>800</v>
      </c>
      <c r="G8" s="25"/>
      <c r="H8" s="25"/>
      <c r="J8" s="8">
        <v>4</v>
      </c>
      <c r="K8" s="13">
        <v>3200</v>
      </c>
      <c r="L8" s="13">
        <f t="shared" si="3"/>
        <v>640</v>
      </c>
      <c r="M8" s="13">
        <f t="shared" si="4"/>
        <v>2560</v>
      </c>
      <c r="N8" s="13">
        <f t="shared" si="5"/>
        <v>640</v>
      </c>
      <c r="O8" s="25"/>
      <c r="P8" s="25"/>
    </row>
    <row r="9" spans="2:16" x14ac:dyDescent="0.25">
      <c r="B9" s="8">
        <v>5</v>
      </c>
      <c r="C9" s="17">
        <v>4000</v>
      </c>
      <c r="D9" s="13">
        <f t="shared" si="0"/>
        <v>800</v>
      </c>
      <c r="E9" s="13">
        <f t="shared" si="1"/>
        <v>4000</v>
      </c>
      <c r="F9" s="13">
        <f t="shared" si="2"/>
        <v>0</v>
      </c>
      <c r="G9" s="25"/>
      <c r="H9" s="25"/>
      <c r="J9" s="8">
        <v>5</v>
      </c>
      <c r="K9" s="13">
        <v>3200</v>
      </c>
      <c r="L9" s="13">
        <f t="shared" si="3"/>
        <v>640</v>
      </c>
      <c r="M9" s="13">
        <f t="shared" si="4"/>
        <v>3200</v>
      </c>
      <c r="N9" s="13">
        <f t="shared" si="5"/>
        <v>0</v>
      </c>
      <c r="O9" s="25"/>
      <c r="P9" s="25"/>
    </row>
    <row r="13" spans="2:16" x14ac:dyDescent="0.25">
      <c r="B13" s="25" t="s">
        <v>29</v>
      </c>
      <c r="C13" s="25"/>
      <c r="D13" s="25"/>
      <c r="E13" s="25"/>
      <c r="F13" s="25"/>
      <c r="G13" s="25"/>
      <c r="H13" s="25"/>
      <c r="J13" s="25" t="s">
        <v>30</v>
      </c>
      <c r="K13" s="25"/>
      <c r="L13" s="25"/>
      <c r="M13" s="25"/>
      <c r="N13" s="25"/>
      <c r="O13" s="25"/>
      <c r="P13" s="25"/>
    </row>
    <row r="14" spans="2:16" x14ac:dyDescent="0.25">
      <c r="B14" s="23" t="s">
        <v>19</v>
      </c>
      <c r="C14" s="23"/>
      <c r="D14" s="23"/>
      <c r="E14" s="23"/>
      <c r="F14" s="23"/>
      <c r="G14" s="21" t="s">
        <v>16</v>
      </c>
      <c r="H14" s="21"/>
      <c r="J14" s="23" t="s">
        <v>19</v>
      </c>
      <c r="K14" s="23"/>
      <c r="L14" s="23"/>
      <c r="M14" s="23"/>
      <c r="N14" s="23"/>
      <c r="O14" s="21" t="s">
        <v>16</v>
      </c>
      <c r="P14" s="21"/>
    </row>
    <row r="15" spans="2:16" x14ac:dyDescent="0.25">
      <c r="B15" s="5" t="s">
        <v>20</v>
      </c>
      <c r="C15" s="5" t="s">
        <v>21</v>
      </c>
      <c r="D15" s="5" t="s">
        <v>22</v>
      </c>
      <c r="E15" s="5" t="s">
        <v>23</v>
      </c>
      <c r="F15" s="5" t="s">
        <v>24</v>
      </c>
      <c r="G15" s="5" t="s">
        <v>25</v>
      </c>
      <c r="H15" s="17">
        <v>7200</v>
      </c>
      <c r="J15" s="5" t="s">
        <v>20</v>
      </c>
      <c r="K15" s="5" t="s">
        <v>21</v>
      </c>
      <c r="L15" s="5" t="s">
        <v>22</v>
      </c>
      <c r="M15" s="5" t="s">
        <v>23</v>
      </c>
      <c r="N15" s="5" t="s">
        <v>24</v>
      </c>
      <c r="O15" s="5" t="s">
        <v>25</v>
      </c>
      <c r="P15" s="17">
        <v>600</v>
      </c>
    </row>
    <row r="16" spans="2:16" x14ac:dyDescent="0.25">
      <c r="B16" s="8">
        <v>1</v>
      </c>
      <c r="C16" s="13">
        <f>6000</f>
        <v>6000</v>
      </c>
      <c r="D16" s="13">
        <f>H$17/H$16</f>
        <v>600</v>
      </c>
      <c r="E16" s="13">
        <f>D16*B16</f>
        <v>600</v>
      </c>
      <c r="F16" s="13">
        <f>H$17-E16</f>
        <v>5400</v>
      </c>
      <c r="G16" s="5" t="s">
        <v>26</v>
      </c>
      <c r="H16" s="14">
        <v>10</v>
      </c>
      <c r="J16" s="8">
        <v>1</v>
      </c>
      <c r="K16" s="13">
        <v>500</v>
      </c>
      <c r="L16" s="13">
        <f>P$17/P$16</f>
        <v>100</v>
      </c>
      <c r="M16" s="13">
        <f>L16*J16</f>
        <v>100</v>
      </c>
      <c r="N16" s="13">
        <f>P$17-M16</f>
        <v>400</v>
      </c>
      <c r="O16" s="5" t="s">
        <v>26</v>
      </c>
      <c r="P16" s="14">
        <v>5</v>
      </c>
    </row>
    <row r="17" spans="2:16" x14ac:dyDescent="0.25">
      <c r="B17" s="8">
        <v>2</v>
      </c>
      <c r="C17" s="13">
        <f>6000</f>
        <v>6000</v>
      </c>
      <c r="D17" s="13">
        <f t="shared" ref="D17:D25" si="6">H$17/H$16</f>
        <v>600</v>
      </c>
      <c r="E17" s="13">
        <f t="shared" ref="E17:E25" si="7">D17*B17</f>
        <v>1200</v>
      </c>
      <c r="F17" s="13">
        <f t="shared" ref="F17:F25" si="8">H$17-E17</f>
        <v>4800</v>
      </c>
      <c r="G17" s="3" t="s">
        <v>27</v>
      </c>
      <c r="H17" s="13">
        <f>H15/1.2</f>
        <v>6000</v>
      </c>
      <c r="J17" s="8">
        <v>2</v>
      </c>
      <c r="K17" s="13">
        <v>500</v>
      </c>
      <c r="L17" s="13">
        <f t="shared" ref="L17:L20" si="9">P$17/P$16</f>
        <v>100</v>
      </c>
      <c r="M17" s="13">
        <f t="shared" ref="M17:M20" si="10">L17*J17</f>
        <v>200</v>
      </c>
      <c r="N17" s="13">
        <f t="shared" ref="N17:N20" si="11">P$17-M17</f>
        <v>300</v>
      </c>
      <c r="O17" s="3" t="s">
        <v>27</v>
      </c>
      <c r="P17" s="13">
        <f>P15/1.2</f>
        <v>500</v>
      </c>
    </row>
    <row r="18" spans="2:16" x14ac:dyDescent="0.25">
      <c r="B18" s="8">
        <v>3</v>
      </c>
      <c r="C18" s="13">
        <f>6000</f>
        <v>6000</v>
      </c>
      <c r="D18" s="13">
        <f t="shared" si="6"/>
        <v>600</v>
      </c>
      <c r="E18" s="13">
        <f t="shared" si="7"/>
        <v>1800</v>
      </c>
      <c r="F18" s="13">
        <f t="shared" si="8"/>
        <v>4200</v>
      </c>
      <c r="G18" s="25"/>
      <c r="H18" s="25"/>
      <c r="J18" s="8">
        <v>3</v>
      </c>
      <c r="K18" s="13">
        <v>500</v>
      </c>
      <c r="L18" s="13">
        <f t="shared" si="9"/>
        <v>100</v>
      </c>
      <c r="M18" s="13">
        <f t="shared" si="10"/>
        <v>300</v>
      </c>
      <c r="N18" s="13">
        <f t="shared" si="11"/>
        <v>200</v>
      </c>
      <c r="O18" s="25"/>
      <c r="P18" s="25"/>
    </row>
    <row r="19" spans="2:16" x14ac:dyDescent="0.25">
      <c r="B19" s="8">
        <v>4</v>
      </c>
      <c r="C19" s="13">
        <f>6000</f>
        <v>6000</v>
      </c>
      <c r="D19" s="13">
        <f t="shared" si="6"/>
        <v>600</v>
      </c>
      <c r="E19" s="13">
        <f t="shared" si="7"/>
        <v>2400</v>
      </c>
      <c r="F19" s="13">
        <f t="shared" si="8"/>
        <v>3600</v>
      </c>
      <c r="G19" s="25"/>
      <c r="H19" s="25"/>
      <c r="J19" s="8">
        <v>4</v>
      </c>
      <c r="K19" s="13">
        <v>500</v>
      </c>
      <c r="L19" s="13">
        <f t="shared" si="9"/>
        <v>100</v>
      </c>
      <c r="M19" s="13">
        <f t="shared" si="10"/>
        <v>400</v>
      </c>
      <c r="N19" s="13">
        <f t="shared" si="11"/>
        <v>100</v>
      </c>
      <c r="O19" s="25"/>
      <c r="P19" s="25"/>
    </row>
    <row r="20" spans="2:16" x14ac:dyDescent="0.25">
      <c r="B20" s="8">
        <v>5</v>
      </c>
      <c r="C20" s="13">
        <f>6000</f>
        <v>6000</v>
      </c>
      <c r="D20" s="13">
        <f t="shared" si="6"/>
        <v>600</v>
      </c>
      <c r="E20" s="13">
        <f t="shared" si="7"/>
        <v>3000</v>
      </c>
      <c r="F20" s="13">
        <f t="shared" si="8"/>
        <v>3000</v>
      </c>
      <c r="G20" s="25"/>
      <c r="H20" s="25"/>
      <c r="J20" s="8">
        <v>5</v>
      </c>
      <c r="K20" s="13">
        <v>500</v>
      </c>
      <c r="L20" s="13">
        <f t="shared" si="9"/>
        <v>100</v>
      </c>
      <c r="M20" s="13">
        <f t="shared" si="10"/>
        <v>500</v>
      </c>
      <c r="N20" s="13">
        <f t="shared" si="11"/>
        <v>0</v>
      </c>
      <c r="O20" s="25"/>
      <c r="P20" s="25"/>
    </row>
    <row r="21" spans="2:16" x14ac:dyDescent="0.25">
      <c r="B21" s="8">
        <v>6</v>
      </c>
      <c r="C21" s="13">
        <f>6000</f>
        <v>6000</v>
      </c>
      <c r="D21" s="13">
        <f t="shared" si="6"/>
        <v>600</v>
      </c>
      <c r="E21" s="13">
        <f t="shared" si="7"/>
        <v>3600</v>
      </c>
      <c r="F21" s="13">
        <f t="shared" si="8"/>
        <v>2400</v>
      </c>
      <c r="G21" s="25"/>
      <c r="H21" s="25"/>
    </row>
    <row r="22" spans="2:16" x14ac:dyDescent="0.25">
      <c r="B22" s="8">
        <v>7</v>
      </c>
      <c r="C22" s="13">
        <f>6000</f>
        <v>6000</v>
      </c>
      <c r="D22" s="13">
        <f t="shared" si="6"/>
        <v>600</v>
      </c>
      <c r="E22" s="13">
        <f t="shared" si="7"/>
        <v>4200</v>
      </c>
      <c r="F22" s="13">
        <f t="shared" si="8"/>
        <v>1800</v>
      </c>
      <c r="G22" s="25"/>
      <c r="H22" s="25"/>
    </row>
    <row r="23" spans="2:16" x14ac:dyDescent="0.25">
      <c r="B23" s="8">
        <v>8</v>
      </c>
      <c r="C23" s="13">
        <f>6000</f>
        <v>6000</v>
      </c>
      <c r="D23" s="13">
        <f t="shared" si="6"/>
        <v>600</v>
      </c>
      <c r="E23" s="13">
        <f t="shared" si="7"/>
        <v>4800</v>
      </c>
      <c r="F23" s="13">
        <f t="shared" si="8"/>
        <v>1200</v>
      </c>
      <c r="G23" s="25"/>
      <c r="H23" s="25"/>
    </row>
    <row r="24" spans="2:16" x14ac:dyDescent="0.25">
      <c r="B24" s="8">
        <v>9</v>
      </c>
      <c r="C24" s="13">
        <f>6000</f>
        <v>6000</v>
      </c>
      <c r="D24" s="13">
        <f t="shared" si="6"/>
        <v>600</v>
      </c>
      <c r="E24" s="13">
        <f t="shared" si="7"/>
        <v>5400</v>
      </c>
      <c r="F24" s="13">
        <f t="shared" si="8"/>
        <v>600</v>
      </c>
      <c r="G24" s="25"/>
      <c r="H24" s="25"/>
    </row>
    <row r="25" spans="2:16" x14ac:dyDescent="0.25">
      <c r="B25" s="8">
        <v>10</v>
      </c>
      <c r="C25" s="13">
        <f>6000</f>
        <v>6000</v>
      </c>
      <c r="D25" s="13">
        <f t="shared" si="6"/>
        <v>600</v>
      </c>
      <c r="E25" s="13">
        <f t="shared" si="7"/>
        <v>6000</v>
      </c>
      <c r="F25" s="13">
        <f t="shared" si="8"/>
        <v>0</v>
      </c>
      <c r="G25" s="25"/>
      <c r="H25" s="25"/>
    </row>
  </sheetData>
  <mergeCells count="16">
    <mergeCell ref="J14:N14"/>
    <mergeCell ref="O14:P14"/>
    <mergeCell ref="O18:P20"/>
    <mergeCell ref="G18:H25"/>
    <mergeCell ref="J2:P2"/>
    <mergeCell ref="J3:N3"/>
    <mergeCell ref="O3:P3"/>
    <mergeCell ref="O7:P9"/>
    <mergeCell ref="J13:P13"/>
    <mergeCell ref="B2:H2"/>
    <mergeCell ref="G7:H9"/>
    <mergeCell ref="B13:H13"/>
    <mergeCell ref="B14:F14"/>
    <mergeCell ref="G14:H14"/>
    <mergeCell ref="B3:F3"/>
    <mergeCell ref="G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95ED-BFA5-45B0-82F3-BCB094BA274D}">
  <dimension ref="A2:I92"/>
  <sheetViews>
    <sheetView workbookViewId="0">
      <selection activeCell="G14" sqref="G14"/>
    </sheetView>
  </sheetViews>
  <sheetFormatPr baseColWidth="10" defaultRowHeight="15" x14ac:dyDescent="0.25"/>
  <cols>
    <col min="1" max="1" width="13.28515625" bestFit="1" customWidth="1"/>
    <col min="2" max="2" width="12.5703125" bestFit="1" customWidth="1"/>
    <col min="5" max="5" width="18.140625" bestFit="1" customWidth="1"/>
    <col min="6" max="6" width="8.7109375" customWidth="1"/>
    <col min="7" max="7" width="14.7109375" bestFit="1" customWidth="1"/>
    <col min="8" max="8" width="11" bestFit="1" customWidth="1"/>
    <col min="9" max="9" width="12.140625" bestFit="1" customWidth="1"/>
  </cols>
  <sheetData>
    <row r="2" spans="1:9" x14ac:dyDescent="0.25">
      <c r="A2" s="29" t="s">
        <v>15</v>
      </c>
      <c r="B2" s="30"/>
    </row>
    <row r="3" spans="1:9" x14ac:dyDescent="0.25">
      <c r="A3" s="6" t="s">
        <v>32</v>
      </c>
      <c r="B3" s="6">
        <v>80000</v>
      </c>
    </row>
    <row r="4" spans="1:9" x14ac:dyDescent="0.25">
      <c r="A4" s="6" t="s">
        <v>33</v>
      </c>
      <c r="B4" s="6">
        <v>7</v>
      </c>
    </row>
    <row r="5" spans="1:9" x14ac:dyDescent="0.25">
      <c r="A5" s="6" t="s">
        <v>34</v>
      </c>
      <c r="B5" s="6">
        <v>84</v>
      </c>
    </row>
    <row r="6" spans="1:9" x14ac:dyDescent="0.25">
      <c r="A6" s="6" t="s">
        <v>39</v>
      </c>
      <c r="B6" s="6">
        <v>0.03</v>
      </c>
    </row>
    <row r="7" spans="1:9" x14ac:dyDescent="0.25">
      <c r="A7" s="6" t="s">
        <v>40</v>
      </c>
      <c r="B7" s="6">
        <f>B6/12</f>
        <v>2.5000000000000001E-3</v>
      </c>
    </row>
    <row r="8" spans="1:9" x14ac:dyDescent="0.25">
      <c r="A8" s="18" t="s">
        <v>37</v>
      </c>
      <c r="B8" s="20">
        <f>B3*(B7/(1-(1+B7)^(-B5)))</f>
        <v>1057.0640052369592</v>
      </c>
      <c r="D8" s="6" t="s">
        <v>34</v>
      </c>
      <c r="E8" s="6" t="s">
        <v>35</v>
      </c>
      <c r="F8" s="6" t="s">
        <v>36</v>
      </c>
      <c r="G8" s="6" t="s">
        <v>26</v>
      </c>
      <c r="H8" s="6" t="s">
        <v>37</v>
      </c>
      <c r="I8" s="6" t="s">
        <v>38</v>
      </c>
    </row>
    <row r="9" spans="1:9" x14ac:dyDescent="0.25">
      <c r="D9" s="6">
        <v>1</v>
      </c>
      <c r="E9" s="6">
        <v>80000</v>
      </c>
      <c r="F9" s="6">
        <f>E9*B$7</f>
        <v>200</v>
      </c>
      <c r="G9" s="19">
        <f>H9-F9</f>
        <v>857.06400523695925</v>
      </c>
      <c r="H9" s="19">
        <f>B$8</f>
        <v>1057.0640052369592</v>
      </c>
      <c r="I9" s="19">
        <f>E9-G9</f>
        <v>79142.935994763044</v>
      </c>
    </row>
    <row r="10" spans="1:9" x14ac:dyDescent="0.25">
      <c r="D10" s="6">
        <v>2</v>
      </c>
      <c r="E10" s="19">
        <f>I9</f>
        <v>79142.935994763044</v>
      </c>
      <c r="F10" s="6">
        <f t="shared" ref="F10:F73" si="0">E10*B$7</f>
        <v>197.85733998690762</v>
      </c>
      <c r="G10" s="19">
        <f t="shared" ref="G10:G73" si="1">H10-F10</f>
        <v>859.20666525005163</v>
      </c>
      <c r="H10" s="19">
        <f t="shared" ref="H10:H73" si="2">B$8</f>
        <v>1057.0640052369592</v>
      </c>
      <c r="I10" s="19">
        <f t="shared" ref="I10:I73" si="3">E10-G10</f>
        <v>78283.729329512993</v>
      </c>
    </row>
    <row r="11" spans="1:9" x14ac:dyDescent="0.25">
      <c r="D11" s="6">
        <v>3</v>
      </c>
      <c r="E11" s="19">
        <f t="shared" ref="E11:E74" si="4">I10</f>
        <v>78283.729329512993</v>
      </c>
      <c r="F11" s="6">
        <f t="shared" si="0"/>
        <v>195.70932332378248</v>
      </c>
      <c r="G11" s="19">
        <f t="shared" si="1"/>
        <v>861.35468191317682</v>
      </c>
      <c r="H11" s="19">
        <f t="shared" si="2"/>
        <v>1057.0640052369592</v>
      </c>
      <c r="I11" s="19">
        <f t="shared" si="3"/>
        <v>77422.37464759982</v>
      </c>
    </row>
    <row r="12" spans="1:9" x14ac:dyDescent="0.25">
      <c r="D12" s="6">
        <v>4</v>
      </c>
      <c r="E12" s="19">
        <f t="shared" si="4"/>
        <v>77422.37464759982</v>
      </c>
      <c r="F12" s="6">
        <f t="shared" si="0"/>
        <v>193.55593661899957</v>
      </c>
      <c r="G12" s="19">
        <f t="shared" si="1"/>
        <v>863.50806861795968</v>
      </c>
      <c r="H12" s="19">
        <f t="shared" si="2"/>
        <v>1057.0640052369592</v>
      </c>
      <c r="I12" s="19">
        <f t="shared" si="3"/>
        <v>76558.866578981862</v>
      </c>
    </row>
    <row r="13" spans="1:9" x14ac:dyDescent="0.25">
      <c r="D13" s="6">
        <v>5</v>
      </c>
      <c r="E13" s="19">
        <f t="shared" si="4"/>
        <v>76558.866578981862</v>
      </c>
      <c r="F13" s="6">
        <f t="shared" si="0"/>
        <v>191.39716644745465</v>
      </c>
      <c r="G13" s="19">
        <f t="shared" si="1"/>
        <v>865.6668387895046</v>
      </c>
      <c r="H13" s="19">
        <f t="shared" si="2"/>
        <v>1057.0640052369592</v>
      </c>
      <c r="I13" s="19">
        <f t="shared" si="3"/>
        <v>75693.199740192358</v>
      </c>
    </row>
    <row r="14" spans="1:9" x14ac:dyDescent="0.25">
      <c r="D14" s="6">
        <v>6</v>
      </c>
      <c r="E14" s="19">
        <f t="shared" si="4"/>
        <v>75693.199740192358</v>
      </c>
      <c r="F14" s="6">
        <f t="shared" si="0"/>
        <v>189.2329993504809</v>
      </c>
      <c r="G14" s="19">
        <f t="shared" si="1"/>
        <v>867.83100588647835</v>
      </c>
      <c r="H14" s="19">
        <f t="shared" si="2"/>
        <v>1057.0640052369592</v>
      </c>
      <c r="I14" s="19">
        <f t="shared" si="3"/>
        <v>74825.368734305885</v>
      </c>
    </row>
    <row r="15" spans="1:9" x14ac:dyDescent="0.25">
      <c r="D15" s="6">
        <v>7</v>
      </c>
      <c r="E15" s="19">
        <f t="shared" si="4"/>
        <v>74825.368734305885</v>
      </c>
      <c r="F15" s="6">
        <f t="shared" si="0"/>
        <v>187.06342183576473</v>
      </c>
      <c r="G15" s="19">
        <f t="shared" si="1"/>
        <v>870.00058340119449</v>
      </c>
      <c r="H15" s="19">
        <f t="shared" si="2"/>
        <v>1057.0640052369592</v>
      </c>
      <c r="I15" s="19">
        <f t="shared" si="3"/>
        <v>73955.368150904687</v>
      </c>
    </row>
    <row r="16" spans="1:9" x14ac:dyDescent="0.25">
      <c r="D16" s="6">
        <v>8</v>
      </c>
      <c r="E16" s="19">
        <f t="shared" si="4"/>
        <v>73955.368150904687</v>
      </c>
      <c r="F16" s="6">
        <f t="shared" si="0"/>
        <v>184.88842037726172</v>
      </c>
      <c r="G16" s="19">
        <f t="shared" si="1"/>
        <v>872.17558485969755</v>
      </c>
      <c r="H16" s="19">
        <f t="shared" si="2"/>
        <v>1057.0640052369592</v>
      </c>
      <c r="I16" s="19">
        <f t="shared" si="3"/>
        <v>73083.192566044992</v>
      </c>
    </row>
    <row r="17" spans="4:9" x14ac:dyDescent="0.25">
      <c r="D17" s="6">
        <v>9</v>
      </c>
      <c r="E17" s="19">
        <f t="shared" si="4"/>
        <v>73083.192566044992</v>
      </c>
      <c r="F17" s="6">
        <f t="shared" si="0"/>
        <v>182.70798141511247</v>
      </c>
      <c r="G17" s="19">
        <f t="shared" si="1"/>
        <v>874.35602382184675</v>
      </c>
      <c r="H17" s="19">
        <f t="shared" si="2"/>
        <v>1057.0640052369592</v>
      </c>
      <c r="I17" s="19">
        <f t="shared" si="3"/>
        <v>72208.836542223144</v>
      </c>
    </row>
    <row r="18" spans="4:9" x14ac:dyDescent="0.25">
      <c r="D18" s="6">
        <v>10</v>
      </c>
      <c r="E18" s="19">
        <f t="shared" si="4"/>
        <v>72208.836542223144</v>
      </c>
      <c r="F18" s="6">
        <f t="shared" si="0"/>
        <v>180.52209135555788</v>
      </c>
      <c r="G18" s="19">
        <f t="shared" si="1"/>
        <v>876.54191388140134</v>
      </c>
      <c r="H18" s="19">
        <f t="shared" si="2"/>
        <v>1057.0640052369592</v>
      </c>
      <c r="I18" s="19">
        <f t="shared" si="3"/>
        <v>71332.29462834174</v>
      </c>
    </row>
    <row r="19" spans="4:9" x14ac:dyDescent="0.25">
      <c r="D19" s="6">
        <v>11</v>
      </c>
      <c r="E19" s="19">
        <f t="shared" si="4"/>
        <v>71332.29462834174</v>
      </c>
      <c r="F19" s="6">
        <f t="shared" si="0"/>
        <v>178.33073657085436</v>
      </c>
      <c r="G19" s="19">
        <f t="shared" si="1"/>
        <v>878.73326866610489</v>
      </c>
      <c r="H19" s="19">
        <f t="shared" si="2"/>
        <v>1057.0640052369592</v>
      </c>
      <c r="I19" s="19">
        <f t="shared" si="3"/>
        <v>70453.56135967563</v>
      </c>
    </row>
    <row r="20" spans="4:9" x14ac:dyDescent="0.25">
      <c r="D20" s="6">
        <v>12</v>
      </c>
      <c r="E20" s="19">
        <f t="shared" si="4"/>
        <v>70453.56135967563</v>
      </c>
      <c r="F20" s="6">
        <f t="shared" si="0"/>
        <v>176.13390339918908</v>
      </c>
      <c r="G20" s="19">
        <f t="shared" si="1"/>
        <v>880.93010183777017</v>
      </c>
      <c r="H20" s="19">
        <f t="shared" si="2"/>
        <v>1057.0640052369592</v>
      </c>
      <c r="I20" s="19">
        <f t="shared" si="3"/>
        <v>69572.631257837857</v>
      </c>
    </row>
    <row r="21" spans="4:9" x14ac:dyDescent="0.25">
      <c r="D21" s="6">
        <v>13</v>
      </c>
      <c r="E21" s="19">
        <f t="shared" si="4"/>
        <v>69572.631257837857</v>
      </c>
      <c r="F21" s="6">
        <f t="shared" si="0"/>
        <v>173.93157814459465</v>
      </c>
      <c r="G21" s="19">
        <f t="shared" si="1"/>
        <v>883.13242709236465</v>
      </c>
      <c r="H21" s="19">
        <f t="shared" si="2"/>
        <v>1057.0640052369592</v>
      </c>
      <c r="I21" s="19">
        <f t="shared" si="3"/>
        <v>68689.498830745491</v>
      </c>
    </row>
    <row r="22" spans="4:9" x14ac:dyDescent="0.25">
      <c r="D22" s="6">
        <v>14</v>
      </c>
      <c r="E22" s="19">
        <f t="shared" si="4"/>
        <v>68689.498830745491</v>
      </c>
      <c r="F22" s="6">
        <f t="shared" si="0"/>
        <v>171.72374707686373</v>
      </c>
      <c r="G22" s="19">
        <f t="shared" si="1"/>
        <v>885.34025816009557</v>
      </c>
      <c r="H22" s="19">
        <f t="shared" si="2"/>
        <v>1057.0640052369592</v>
      </c>
      <c r="I22" s="19">
        <f t="shared" si="3"/>
        <v>67804.158572585395</v>
      </c>
    </row>
    <row r="23" spans="4:9" x14ac:dyDescent="0.25">
      <c r="D23" s="6">
        <v>15</v>
      </c>
      <c r="E23" s="19">
        <f t="shared" si="4"/>
        <v>67804.158572585395</v>
      </c>
      <c r="F23" s="6">
        <f t="shared" si="0"/>
        <v>169.51039643146348</v>
      </c>
      <c r="G23" s="19">
        <f t="shared" si="1"/>
        <v>887.55360880549574</v>
      </c>
      <c r="H23" s="19">
        <f t="shared" si="2"/>
        <v>1057.0640052369592</v>
      </c>
      <c r="I23" s="19">
        <f t="shared" si="3"/>
        <v>66916.604963779901</v>
      </c>
    </row>
    <row r="24" spans="4:9" x14ac:dyDescent="0.25">
      <c r="D24" s="6">
        <v>16</v>
      </c>
      <c r="E24" s="19">
        <f t="shared" si="4"/>
        <v>66916.604963779901</v>
      </c>
      <c r="F24" s="6">
        <f t="shared" si="0"/>
        <v>167.29151240944975</v>
      </c>
      <c r="G24" s="19">
        <f t="shared" si="1"/>
        <v>889.7724928275095</v>
      </c>
      <c r="H24" s="19">
        <f t="shared" si="2"/>
        <v>1057.0640052369592</v>
      </c>
      <c r="I24" s="19">
        <f t="shared" si="3"/>
        <v>66026.832470952388</v>
      </c>
    </row>
    <row r="25" spans="4:9" x14ac:dyDescent="0.25">
      <c r="D25" s="6">
        <v>17</v>
      </c>
      <c r="E25" s="19">
        <f t="shared" si="4"/>
        <v>66026.832470952388</v>
      </c>
      <c r="F25" s="6">
        <f t="shared" si="0"/>
        <v>165.06708117738097</v>
      </c>
      <c r="G25" s="19">
        <f t="shared" si="1"/>
        <v>891.9969240595783</v>
      </c>
      <c r="H25" s="19">
        <f t="shared" si="2"/>
        <v>1057.0640052369592</v>
      </c>
      <c r="I25" s="19">
        <f t="shared" si="3"/>
        <v>65134.835546892806</v>
      </c>
    </row>
    <row r="26" spans="4:9" x14ac:dyDescent="0.25">
      <c r="D26" s="6">
        <v>18</v>
      </c>
      <c r="E26" s="19">
        <f t="shared" si="4"/>
        <v>65134.835546892806</v>
      </c>
      <c r="F26" s="6">
        <f t="shared" si="0"/>
        <v>162.83708886723201</v>
      </c>
      <c r="G26" s="19">
        <f t="shared" si="1"/>
        <v>894.22691636972718</v>
      </c>
      <c r="H26" s="19">
        <f t="shared" si="2"/>
        <v>1057.0640052369592</v>
      </c>
      <c r="I26" s="19">
        <f t="shared" si="3"/>
        <v>64240.608630523078</v>
      </c>
    </row>
    <row r="27" spans="4:9" x14ac:dyDescent="0.25">
      <c r="D27" s="6">
        <v>19</v>
      </c>
      <c r="E27" s="19">
        <f t="shared" si="4"/>
        <v>64240.608630523078</v>
      </c>
      <c r="F27" s="6">
        <f t="shared" si="0"/>
        <v>160.6015215763077</v>
      </c>
      <c r="G27" s="19">
        <f t="shared" si="1"/>
        <v>896.46248366065151</v>
      </c>
      <c r="H27" s="19">
        <f t="shared" si="2"/>
        <v>1057.0640052369592</v>
      </c>
      <c r="I27" s="19">
        <f t="shared" si="3"/>
        <v>63344.146146862426</v>
      </c>
    </row>
    <row r="28" spans="4:9" x14ac:dyDescent="0.25">
      <c r="D28" s="6">
        <v>20</v>
      </c>
      <c r="E28" s="19">
        <f t="shared" si="4"/>
        <v>63344.146146862426</v>
      </c>
      <c r="F28" s="6">
        <f t="shared" si="0"/>
        <v>158.36036536715608</v>
      </c>
      <c r="G28" s="19">
        <f t="shared" si="1"/>
        <v>898.70363986980317</v>
      </c>
      <c r="H28" s="19">
        <f t="shared" si="2"/>
        <v>1057.0640052369592</v>
      </c>
      <c r="I28" s="19">
        <f t="shared" si="3"/>
        <v>62445.442506992622</v>
      </c>
    </row>
    <row r="29" spans="4:9" x14ac:dyDescent="0.25">
      <c r="D29" s="6">
        <v>21</v>
      </c>
      <c r="E29" s="19">
        <f t="shared" si="4"/>
        <v>62445.442506992622</v>
      </c>
      <c r="F29" s="6">
        <f t="shared" si="0"/>
        <v>156.11360626748157</v>
      </c>
      <c r="G29" s="19">
        <f t="shared" si="1"/>
        <v>900.95039896947765</v>
      </c>
      <c r="H29" s="19">
        <f t="shared" si="2"/>
        <v>1057.0640052369592</v>
      </c>
      <c r="I29" s="19">
        <f t="shared" si="3"/>
        <v>61544.492108023143</v>
      </c>
    </row>
    <row r="30" spans="4:9" x14ac:dyDescent="0.25">
      <c r="D30" s="6">
        <v>22</v>
      </c>
      <c r="E30" s="19">
        <f t="shared" si="4"/>
        <v>61544.492108023143</v>
      </c>
      <c r="F30" s="6">
        <f t="shared" si="0"/>
        <v>153.86123027005786</v>
      </c>
      <c r="G30" s="19">
        <f t="shared" si="1"/>
        <v>903.20277496690142</v>
      </c>
      <c r="H30" s="19">
        <f t="shared" si="2"/>
        <v>1057.0640052369592</v>
      </c>
      <c r="I30" s="19">
        <f t="shared" si="3"/>
        <v>60641.289333056244</v>
      </c>
    </row>
    <row r="31" spans="4:9" x14ac:dyDescent="0.25">
      <c r="D31" s="6">
        <v>23</v>
      </c>
      <c r="E31" s="19">
        <f t="shared" si="4"/>
        <v>60641.289333056244</v>
      </c>
      <c r="F31" s="6">
        <f t="shared" si="0"/>
        <v>151.60322333264062</v>
      </c>
      <c r="G31" s="19">
        <f t="shared" si="1"/>
        <v>905.46078190431865</v>
      </c>
      <c r="H31" s="19">
        <f t="shared" si="2"/>
        <v>1057.0640052369592</v>
      </c>
      <c r="I31" s="19">
        <f t="shared" si="3"/>
        <v>59735.828551151928</v>
      </c>
    </row>
    <row r="32" spans="4:9" x14ac:dyDescent="0.25">
      <c r="D32" s="6">
        <v>24</v>
      </c>
      <c r="E32" s="19">
        <f t="shared" si="4"/>
        <v>59735.828551151928</v>
      </c>
      <c r="F32" s="6">
        <f t="shared" si="0"/>
        <v>149.33957137787982</v>
      </c>
      <c r="G32" s="19">
        <f t="shared" si="1"/>
        <v>907.72443385907945</v>
      </c>
      <c r="H32" s="19">
        <f t="shared" si="2"/>
        <v>1057.0640052369592</v>
      </c>
      <c r="I32" s="19">
        <f t="shared" si="3"/>
        <v>58828.104117292845</v>
      </c>
    </row>
    <row r="33" spans="4:9" x14ac:dyDescent="0.25">
      <c r="D33" s="6">
        <v>25</v>
      </c>
      <c r="E33" s="19">
        <f t="shared" si="4"/>
        <v>58828.104117292845</v>
      </c>
      <c r="F33" s="6">
        <f t="shared" si="0"/>
        <v>147.07026029323211</v>
      </c>
      <c r="G33" s="19">
        <f t="shared" si="1"/>
        <v>909.99374494372717</v>
      </c>
      <c r="H33" s="19">
        <f t="shared" si="2"/>
        <v>1057.0640052369592</v>
      </c>
      <c r="I33" s="19">
        <f t="shared" si="3"/>
        <v>57918.110372349118</v>
      </c>
    </row>
    <row r="34" spans="4:9" x14ac:dyDescent="0.25">
      <c r="D34" s="6">
        <v>26</v>
      </c>
      <c r="E34" s="19">
        <f t="shared" si="4"/>
        <v>57918.110372349118</v>
      </c>
      <c r="F34" s="6">
        <f t="shared" si="0"/>
        <v>144.7952759308728</v>
      </c>
      <c r="G34" s="19">
        <f t="shared" si="1"/>
        <v>912.26872930608647</v>
      </c>
      <c r="H34" s="19">
        <f t="shared" si="2"/>
        <v>1057.0640052369592</v>
      </c>
      <c r="I34" s="19">
        <f t="shared" si="3"/>
        <v>57005.84164304303</v>
      </c>
    </row>
    <row r="35" spans="4:9" x14ac:dyDescent="0.25">
      <c r="D35" s="6">
        <v>27</v>
      </c>
      <c r="E35" s="19">
        <f t="shared" si="4"/>
        <v>57005.84164304303</v>
      </c>
      <c r="F35" s="6">
        <f t="shared" si="0"/>
        <v>142.51460410760757</v>
      </c>
      <c r="G35" s="19">
        <f t="shared" si="1"/>
        <v>914.54940112935174</v>
      </c>
      <c r="H35" s="19">
        <f t="shared" si="2"/>
        <v>1057.0640052369592</v>
      </c>
      <c r="I35" s="19">
        <f t="shared" si="3"/>
        <v>56091.292241913681</v>
      </c>
    </row>
    <row r="36" spans="4:9" x14ac:dyDescent="0.25">
      <c r="D36" s="6">
        <v>28</v>
      </c>
      <c r="E36" s="19">
        <f t="shared" si="4"/>
        <v>56091.292241913681</v>
      </c>
      <c r="F36" s="6">
        <f t="shared" si="0"/>
        <v>140.22823060478422</v>
      </c>
      <c r="G36" s="19">
        <f t="shared" si="1"/>
        <v>916.835774632175</v>
      </c>
      <c r="H36" s="19">
        <f t="shared" si="2"/>
        <v>1057.0640052369592</v>
      </c>
      <c r="I36" s="19">
        <f t="shared" si="3"/>
        <v>55174.456467281503</v>
      </c>
    </row>
    <row r="37" spans="4:9" x14ac:dyDescent="0.25">
      <c r="D37" s="6">
        <v>29</v>
      </c>
      <c r="E37" s="19">
        <f t="shared" si="4"/>
        <v>55174.456467281503</v>
      </c>
      <c r="F37" s="6">
        <f t="shared" si="0"/>
        <v>137.93614116820376</v>
      </c>
      <c r="G37" s="19">
        <f t="shared" si="1"/>
        <v>919.12786406875546</v>
      </c>
      <c r="H37" s="19">
        <f t="shared" si="2"/>
        <v>1057.0640052369592</v>
      </c>
      <c r="I37" s="19">
        <f t="shared" si="3"/>
        <v>54255.328603212751</v>
      </c>
    </row>
    <row r="38" spans="4:9" x14ac:dyDescent="0.25">
      <c r="D38" s="6">
        <v>30</v>
      </c>
      <c r="E38" s="19">
        <f t="shared" si="4"/>
        <v>54255.328603212751</v>
      </c>
      <c r="F38" s="6">
        <f t="shared" si="0"/>
        <v>135.63832150803188</v>
      </c>
      <c r="G38" s="19">
        <f t="shared" si="1"/>
        <v>921.42568372892742</v>
      </c>
      <c r="H38" s="19">
        <f t="shared" si="2"/>
        <v>1057.0640052369592</v>
      </c>
      <c r="I38" s="19">
        <f t="shared" si="3"/>
        <v>53333.902919483822</v>
      </c>
    </row>
    <row r="39" spans="4:9" x14ac:dyDescent="0.25">
      <c r="D39" s="6">
        <v>31</v>
      </c>
      <c r="E39" s="19">
        <f t="shared" si="4"/>
        <v>53333.902919483822</v>
      </c>
      <c r="F39" s="6">
        <f t="shared" si="0"/>
        <v>133.33475729870955</v>
      </c>
      <c r="G39" s="19">
        <f t="shared" si="1"/>
        <v>923.72924793824973</v>
      </c>
      <c r="H39" s="19">
        <f t="shared" si="2"/>
        <v>1057.0640052369592</v>
      </c>
      <c r="I39" s="19">
        <f t="shared" si="3"/>
        <v>52410.17367154557</v>
      </c>
    </row>
    <row r="40" spans="4:9" x14ac:dyDescent="0.25">
      <c r="D40" s="6">
        <v>32</v>
      </c>
      <c r="E40" s="19">
        <f t="shared" si="4"/>
        <v>52410.17367154557</v>
      </c>
      <c r="F40" s="6">
        <f t="shared" si="0"/>
        <v>131.02543417886392</v>
      </c>
      <c r="G40" s="19">
        <f t="shared" si="1"/>
        <v>926.03857105809539</v>
      </c>
      <c r="H40" s="19">
        <f t="shared" si="2"/>
        <v>1057.0640052369592</v>
      </c>
      <c r="I40" s="19">
        <f t="shared" si="3"/>
        <v>51484.135100487474</v>
      </c>
    </row>
    <row r="41" spans="4:9" x14ac:dyDescent="0.25">
      <c r="D41" s="6">
        <v>33</v>
      </c>
      <c r="E41" s="19">
        <f t="shared" si="4"/>
        <v>51484.135100487474</v>
      </c>
      <c r="F41" s="6">
        <f t="shared" si="0"/>
        <v>128.71033775121867</v>
      </c>
      <c r="G41" s="19">
        <f t="shared" si="1"/>
        <v>928.35366748574052</v>
      </c>
      <c r="H41" s="19">
        <f t="shared" si="2"/>
        <v>1057.0640052369592</v>
      </c>
      <c r="I41" s="19">
        <f t="shared" si="3"/>
        <v>50555.781433001735</v>
      </c>
    </row>
    <row r="42" spans="4:9" x14ac:dyDescent="0.25">
      <c r="D42" s="6">
        <v>34</v>
      </c>
      <c r="E42" s="19">
        <f t="shared" si="4"/>
        <v>50555.781433001735</v>
      </c>
      <c r="F42" s="6">
        <f t="shared" si="0"/>
        <v>126.38945358250434</v>
      </c>
      <c r="G42" s="19">
        <f t="shared" si="1"/>
        <v>930.67455165445494</v>
      </c>
      <c r="H42" s="19">
        <f t="shared" si="2"/>
        <v>1057.0640052369592</v>
      </c>
      <c r="I42" s="19">
        <f t="shared" si="3"/>
        <v>49625.106881347281</v>
      </c>
    </row>
    <row r="43" spans="4:9" x14ac:dyDescent="0.25">
      <c r="D43" s="6">
        <v>35</v>
      </c>
      <c r="E43" s="19">
        <f t="shared" si="4"/>
        <v>49625.106881347281</v>
      </c>
      <c r="F43" s="6">
        <f t="shared" si="0"/>
        <v>124.06276720336821</v>
      </c>
      <c r="G43" s="19">
        <f t="shared" si="1"/>
        <v>933.00123803359099</v>
      </c>
      <c r="H43" s="19">
        <f t="shared" si="2"/>
        <v>1057.0640052369592</v>
      </c>
      <c r="I43" s="19">
        <f t="shared" si="3"/>
        <v>48692.105643313691</v>
      </c>
    </row>
    <row r="44" spans="4:9" x14ac:dyDescent="0.25">
      <c r="D44" s="6">
        <v>36</v>
      </c>
      <c r="E44" s="19">
        <f t="shared" si="4"/>
        <v>48692.105643313691</v>
      </c>
      <c r="F44" s="6">
        <f t="shared" si="0"/>
        <v>121.73026410828423</v>
      </c>
      <c r="G44" s="19">
        <f t="shared" si="1"/>
        <v>935.333741128675</v>
      </c>
      <c r="H44" s="19">
        <f t="shared" si="2"/>
        <v>1057.0640052369592</v>
      </c>
      <c r="I44" s="19">
        <f t="shared" si="3"/>
        <v>47756.771902185013</v>
      </c>
    </row>
    <row r="45" spans="4:9" x14ac:dyDescent="0.25">
      <c r="D45" s="6">
        <v>37</v>
      </c>
      <c r="E45" s="19">
        <f t="shared" si="4"/>
        <v>47756.771902185013</v>
      </c>
      <c r="F45" s="6">
        <f t="shared" si="0"/>
        <v>119.39192975546254</v>
      </c>
      <c r="G45" s="19">
        <f t="shared" si="1"/>
        <v>937.67207548149668</v>
      </c>
      <c r="H45" s="19">
        <f t="shared" si="2"/>
        <v>1057.0640052369592</v>
      </c>
      <c r="I45" s="19">
        <f t="shared" si="3"/>
        <v>46819.099826703517</v>
      </c>
    </row>
    <row r="46" spans="4:9" x14ac:dyDescent="0.25">
      <c r="D46" s="6">
        <v>38</v>
      </c>
      <c r="E46" s="19">
        <f t="shared" si="4"/>
        <v>46819.099826703517</v>
      </c>
      <c r="F46" s="6">
        <f t="shared" si="0"/>
        <v>117.0477495667588</v>
      </c>
      <c r="G46" s="19">
        <f t="shared" si="1"/>
        <v>940.01625567020051</v>
      </c>
      <c r="H46" s="19">
        <f t="shared" si="2"/>
        <v>1057.0640052369592</v>
      </c>
      <c r="I46" s="19">
        <f t="shared" si="3"/>
        <v>45879.083571033319</v>
      </c>
    </row>
    <row r="47" spans="4:9" x14ac:dyDescent="0.25">
      <c r="D47" s="6">
        <v>39</v>
      </c>
      <c r="E47" s="19">
        <f t="shared" si="4"/>
        <v>45879.083571033319</v>
      </c>
      <c r="F47" s="6">
        <f t="shared" si="0"/>
        <v>114.69770892758331</v>
      </c>
      <c r="G47" s="19">
        <f t="shared" si="1"/>
        <v>942.36629630937591</v>
      </c>
      <c r="H47" s="19">
        <f t="shared" si="2"/>
        <v>1057.0640052369592</v>
      </c>
      <c r="I47" s="19">
        <f t="shared" si="3"/>
        <v>44936.717274723946</v>
      </c>
    </row>
    <row r="48" spans="4:9" x14ac:dyDescent="0.25">
      <c r="D48" s="6">
        <v>40</v>
      </c>
      <c r="E48" s="19">
        <f t="shared" si="4"/>
        <v>44936.717274723946</v>
      </c>
      <c r="F48" s="6">
        <f t="shared" si="0"/>
        <v>112.34179318680987</v>
      </c>
      <c r="G48" s="19">
        <f t="shared" si="1"/>
        <v>944.72221205014944</v>
      </c>
      <c r="H48" s="19">
        <f t="shared" si="2"/>
        <v>1057.0640052369592</v>
      </c>
      <c r="I48" s="19">
        <f t="shared" si="3"/>
        <v>43991.995062673799</v>
      </c>
    </row>
    <row r="49" spans="4:9" x14ac:dyDescent="0.25">
      <c r="D49" s="6">
        <v>41</v>
      </c>
      <c r="E49" s="19">
        <f t="shared" si="4"/>
        <v>43991.995062673799</v>
      </c>
      <c r="F49" s="6">
        <f t="shared" si="0"/>
        <v>109.9799876566845</v>
      </c>
      <c r="G49" s="19">
        <f t="shared" si="1"/>
        <v>947.0840175802748</v>
      </c>
      <c r="H49" s="19">
        <f t="shared" si="2"/>
        <v>1057.0640052369592</v>
      </c>
      <c r="I49" s="19">
        <f t="shared" si="3"/>
        <v>43044.911045093526</v>
      </c>
    </row>
    <row r="50" spans="4:9" x14ac:dyDescent="0.25">
      <c r="D50" s="6">
        <v>42</v>
      </c>
      <c r="E50" s="19">
        <f t="shared" si="4"/>
        <v>43044.911045093526</v>
      </c>
      <c r="F50" s="6">
        <f t="shared" si="0"/>
        <v>107.61227761273382</v>
      </c>
      <c r="G50" s="19">
        <f t="shared" si="1"/>
        <v>949.45172762422544</v>
      </c>
      <c r="H50" s="19">
        <f t="shared" si="2"/>
        <v>1057.0640052369592</v>
      </c>
      <c r="I50" s="19">
        <f t="shared" si="3"/>
        <v>42095.4593174693</v>
      </c>
    </row>
    <row r="51" spans="4:9" x14ac:dyDescent="0.25">
      <c r="D51" s="6">
        <v>43</v>
      </c>
      <c r="E51" s="19">
        <f t="shared" si="4"/>
        <v>42095.4593174693</v>
      </c>
      <c r="F51" s="6">
        <f t="shared" si="0"/>
        <v>105.23864829367325</v>
      </c>
      <c r="G51" s="19">
        <f t="shared" si="1"/>
        <v>951.82535694328601</v>
      </c>
      <c r="H51" s="19">
        <f t="shared" si="2"/>
        <v>1057.0640052369592</v>
      </c>
      <c r="I51" s="19">
        <f t="shared" si="3"/>
        <v>41143.633960526015</v>
      </c>
    </row>
    <row r="52" spans="4:9" x14ac:dyDescent="0.25">
      <c r="D52" s="6">
        <v>44</v>
      </c>
      <c r="E52" s="19">
        <f t="shared" si="4"/>
        <v>41143.633960526015</v>
      </c>
      <c r="F52" s="6">
        <f t="shared" si="0"/>
        <v>102.85908490131504</v>
      </c>
      <c r="G52" s="19">
        <f t="shared" si="1"/>
        <v>954.20492033564415</v>
      </c>
      <c r="H52" s="19">
        <f t="shared" si="2"/>
        <v>1057.0640052369592</v>
      </c>
      <c r="I52" s="19">
        <f t="shared" si="3"/>
        <v>40189.429040190371</v>
      </c>
    </row>
    <row r="53" spans="4:9" x14ac:dyDescent="0.25">
      <c r="D53" s="6">
        <v>45</v>
      </c>
      <c r="E53" s="19">
        <f t="shared" si="4"/>
        <v>40189.429040190371</v>
      </c>
      <c r="F53" s="6">
        <f t="shared" si="0"/>
        <v>100.47357260047593</v>
      </c>
      <c r="G53" s="19">
        <f t="shared" si="1"/>
        <v>956.59043263648334</v>
      </c>
      <c r="H53" s="19">
        <f t="shared" si="2"/>
        <v>1057.0640052369592</v>
      </c>
      <c r="I53" s="19">
        <f t="shared" si="3"/>
        <v>39232.838607553887</v>
      </c>
    </row>
    <row r="54" spans="4:9" x14ac:dyDescent="0.25">
      <c r="D54" s="6">
        <v>46</v>
      </c>
      <c r="E54" s="19">
        <f t="shared" si="4"/>
        <v>39232.838607553887</v>
      </c>
      <c r="F54" s="6">
        <f t="shared" si="0"/>
        <v>98.082096518884725</v>
      </c>
      <c r="G54" s="19">
        <f t="shared" si="1"/>
        <v>958.98190871807446</v>
      </c>
      <c r="H54" s="19">
        <f t="shared" si="2"/>
        <v>1057.0640052369592</v>
      </c>
      <c r="I54" s="19">
        <f t="shared" si="3"/>
        <v>38273.856698835814</v>
      </c>
    </row>
    <row r="55" spans="4:9" x14ac:dyDescent="0.25">
      <c r="D55" s="6">
        <v>47</v>
      </c>
      <c r="E55" s="19">
        <f t="shared" si="4"/>
        <v>38273.856698835814</v>
      </c>
      <c r="F55" s="6">
        <f t="shared" si="0"/>
        <v>95.684641747089543</v>
      </c>
      <c r="G55" s="19">
        <f t="shared" si="1"/>
        <v>961.37936348986966</v>
      </c>
      <c r="H55" s="19">
        <f t="shared" si="2"/>
        <v>1057.0640052369592</v>
      </c>
      <c r="I55" s="19">
        <f t="shared" si="3"/>
        <v>37312.477335345946</v>
      </c>
    </row>
    <row r="56" spans="4:9" x14ac:dyDescent="0.25">
      <c r="D56" s="6">
        <v>48</v>
      </c>
      <c r="E56" s="19">
        <f t="shared" si="4"/>
        <v>37312.477335345946</v>
      </c>
      <c r="F56" s="6">
        <f t="shared" si="0"/>
        <v>93.281193338364872</v>
      </c>
      <c r="G56" s="19">
        <f t="shared" si="1"/>
        <v>963.78281189859433</v>
      </c>
      <c r="H56" s="19">
        <f t="shared" si="2"/>
        <v>1057.0640052369592</v>
      </c>
      <c r="I56" s="19">
        <f t="shared" si="3"/>
        <v>36348.694523447353</v>
      </c>
    </row>
    <row r="57" spans="4:9" x14ac:dyDescent="0.25">
      <c r="D57" s="6">
        <v>49</v>
      </c>
      <c r="E57" s="19">
        <f t="shared" si="4"/>
        <v>36348.694523447353</v>
      </c>
      <c r="F57" s="6">
        <f t="shared" si="0"/>
        <v>90.871736308618381</v>
      </c>
      <c r="G57" s="19">
        <f t="shared" si="1"/>
        <v>966.19226892834081</v>
      </c>
      <c r="H57" s="19">
        <f t="shared" si="2"/>
        <v>1057.0640052369592</v>
      </c>
      <c r="I57" s="19">
        <f t="shared" si="3"/>
        <v>35382.502254519015</v>
      </c>
    </row>
    <row r="58" spans="4:9" x14ac:dyDescent="0.25">
      <c r="D58" s="6">
        <v>50</v>
      </c>
      <c r="E58" s="19">
        <f t="shared" si="4"/>
        <v>35382.502254519015</v>
      </c>
      <c r="F58" s="6">
        <f t="shared" si="0"/>
        <v>88.456255636297541</v>
      </c>
      <c r="G58" s="19">
        <f t="shared" si="1"/>
        <v>968.60774960066169</v>
      </c>
      <c r="H58" s="19">
        <f t="shared" si="2"/>
        <v>1057.0640052369592</v>
      </c>
      <c r="I58" s="19">
        <f t="shared" si="3"/>
        <v>34413.894504918353</v>
      </c>
    </row>
    <row r="59" spans="4:9" x14ac:dyDescent="0.25">
      <c r="D59" s="6">
        <v>51</v>
      </c>
      <c r="E59" s="19">
        <f t="shared" si="4"/>
        <v>34413.894504918353</v>
      </c>
      <c r="F59" s="6">
        <f t="shared" si="0"/>
        <v>86.03473626229588</v>
      </c>
      <c r="G59" s="19">
        <f t="shared" si="1"/>
        <v>971.02926897466341</v>
      </c>
      <c r="H59" s="19">
        <f t="shared" si="2"/>
        <v>1057.0640052369592</v>
      </c>
      <c r="I59" s="19">
        <f t="shared" si="3"/>
        <v>33442.865235943689</v>
      </c>
    </row>
    <row r="60" spans="4:9" x14ac:dyDescent="0.25">
      <c r="D60" s="6">
        <v>52</v>
      </c>
      <c r="E60" s="19">
        <f t="shared" si="4"/>
        <v>33442.865235943689</v>
      </c>
      <c r="F60" s="6">
        <f t="shared" si="0"/>
        <v>83.607163089859228</v>
      </c>
      <c r="G60" s="19">
        <f t="shared" si="1"/>
        <v>973.45684214710002</v>
      </c>
      <c r="H60" s="19">
        <f t="shared" si="2"/>
        <v>1057.0640052369592</v>
      </c>
      <c r="I60" s="19">
        <f t="shared" si="3"/>
        <v>32469.408393796588</v>
      </c>
    </row>
    <row r="61" spans="4:9" x14ac:dyDescent="0.25">
      <c r="D61" s="6">
        <v>53</v>
      </c>
      <c r="E61" s="19">
        <f t="shared" si="4"/>
        <v>32469.408393796588</v>
      </c>
      <c r="F61" s="6">
        <f t="shared" si="0"/>
        <v>81.173520984491475</v>
      </c>
      <c r="G61" s="19">
        <f t="shared" si="1"/>
        <v>975.89048425246779</v>
      </c>
      <c r="H61" s="19">
        <f t="shared" si="2"/>
        <v>1057.0640052369592</v>
      </c>
      <c r="I61" s="19">
        <f t="shared" si="3"/>
        <v>31493.51790954412</v>
      </c>
    </row>
    <row r="62" spans="4:9" x14ac:dyDescent="0.25">
      <c r="D62" s="6">
        <v>54</v>
      </c>
      <c r="E62" s="19">
        <f t="shared" si="4"/>
        <v>31493.51790954412</v>
      </c>
      <c r="F62" s="6">
        <f t="shared" si="0"/>
        <v>78.733794773860296</v>
      </c>
      <c r="G62" s="19">
        <f t="shared" si="1"/>
        <v>978.33021046309898</v>
      </c>
      <c r="H62" s="19">
        <f t="shared" si="2"/>
        <v>1057.0640052369592</v>
      </c>
      <c r="I62" s="19">
        <f t="shared" si="3"/>
        <v>30515.18769908102</v>
      </c>
    </row>
    <row r="63" spans="4:9" x14ac:dyDescent="0.25">
      <c r="D63" s="6">
        <v>55</v>
      </c>
      <c r="E63" s="19">
        <f t="shared" si="4"/>
        <v>30515.18769908102</v>
      </c>
      <c r="F63" s="6">
        <f t="shared" si="0"/>
        <v>76.287969247702549</v>
      </c>
      <c r="G63" s="19">
        <f t="shared" si="1"/>
        <v>980.77603598925668</v>
      </c>
      <c r="H63" s="19">
        <f t="shared" si="2"/>
        <v>1057.0640052369592</v>
      </c>
      <c r="I63" s="19">
        <f t="shared" si="3"/>
        <v>29534.411663091763</v>
      </c>
    </row>
    <row r="64" spans="4:9" x14ac:dyDescent="0.25">
      <c r="D64" s="6">
        <v>56</v>
      </c>
      <c r="E64" s="19">
        <f t="shared" si="4"/>
        <v>29534.411663091763</v>
      </c>
      <c r="F64" s="6">
        <f t="shared" si="0"/>
        <v>73.836029157729413</v>
      </c>
      <c r="G64" s="19">
        <f t="shared" si="1"/>
        <v>983.22797607922985</v>
      </c>
      <c r="H64" s="19">
        <f t="shared" si="2"/>
        <v>1057.0640052369592</v>
      </c>
      <c r="I64" s="19">
        <f t="shared" si="3"/>
        <v>28551.183687012533</v>
      </c>
    </row>
    <row r="65" spans="4:9" x14ac:dyDescent="0.25">
      <c r="D65" s="6">
        <v>57</v>
      </c>
      <c r="E65" s="19">
        <f t="shared" si="4"/>
        <v>28551.183687012533</v>
      </c>
      <c r="F65" s="6">
        <f t="shared" si="0"/>
        <v>71.377959217531341</v>
      </c>
      <c r="G65" s="19">
        <f t="shared" si="1"/>
        <v>985.68604601942786</v>
      </c>
      <c r="H65" s="19">
        <f t="shared" si="2"/>
        <v>1057.0640052369592</v>
      </c>
      <c r="I65" s="19">
        <f t="shared" si="3"/>
        <v>27565.497640993104</v>
      </c>
    </row>
    <row r="66" spans="4:9" x14ac:dyDescent="0.25">
      <c r="D66" s="6">
        <v>58</v>
      </c>
      <c r="E66" s="19">
        <f t="shared" si="4"/>
        <v>27565.497640993104</v>
      </c>
      <c r="F66" s="6">
        <f t="shared" si="0"/>
        <v>68.913744102482767</v>
      </c>
      <c r="G66" s="19">
        <f t="shared" si="1"/>
        <v>988.15026113447652</v>
      </c>
      <c r="H66" s="19">
        <f t="shared" si="2"/>
        <v>1057.0640052369592</v>
      </c>
      <c r="I66" s="19">
        <f t="shared" si="3"/>
        <v>26577.347379858627</v>
      </c>
    </row>
    <row r="67" spans="4:9" x14ac:dyDescent="0.25">
      <c r="D67" s="6">
        <v>59</v>
      </c>
      <c r="E67" s="19">
        <f t="shared" si="4"/>
        <v>26577.347379858627</v>
      </c>
      <c r="F67" s="6">
        <f t="shared" si="0"/>
        <v>66.44336844964657</v>
      </c>
      <c r="G67" s="19">
        <f t="shared" si="1"/>
        <v>990.62063678731272</v>
      </c>
      <c r="H67" s="19">
        <f t="shared" si="2"/>
        <v>1057.0640052369592</v>
      </c>
      <c r="I67" s="19">
        <f t="shared" si="3"/>
        <v>25586.726743071315</v>
      </c>
    </row>
    <row r="68" spans="4:9" x14ac:dyDescent="0.25">
      <c r="D68" s="6">
        <v>60</v>
      </c>
      <c r="E68" s="19">
        <f t="shared" si="4"/>
        <v>25586.726743071315</v>
      </c>
      <c r="F68" s="6">
        <f t="shared" si="0"/>
        <v>63.966816857678289</v>
      </c>
      <c r="G68" s="19">
        <f t="shared" si="1"/>
        <v>993.09718837928096</v>
      </c>
      <c r="H68" s="19">
        <f t="shared" si="2"/>
        <v>1057.0640052369592</v>
      </c>
      <c r="I68" s="19">
        <f t="shared" si="3"/>
        <v>24593.629554692034</v>
      </c>
    </row>
    <row r="69" spans="4:9" x14ac:dyDescent="0.25">
      <c r="D69" s="6">
        <v>61</v>
      </c>
      <c r="E69" s="19">
        <f t="shared" si="4"/>
        <v>24593.629554692034</v>
      </c>
      <c r="F69" s="6">
        <f t="shared" si="0"/>
        <v>61.484073886730087</v>
      </c>
      <c r="G69" s="19">
        <f t="shared" si="1"/>
        <v>995.57993135022912</v>
      </c>
      <c r="H69" s="19">
        <f t="shared" si="2"/>
        <v>1057.0640052369592</v>
      </c>
      <c r="I69" s="19">
        <f t="shared" si="3"/>
        <v>23598.049623341805</v>
      </c>
    </row>
    <row r="70" spans="4:9" x14ac:dyDescent="0.25">
      <c r="D70" s="6">
        <v>62</v>
      </c>
      <c r="E70" s="19">
        <f t="shared" si="4"/>
        <v>23598.049623341805</v>
      </c>
      <c r="F70" s="6">
        <f t="shared" si="0"/>
        <v>58.995124058354513</v>
      </c>
      <c r="G70" s="19">
        <f t="shared" si="1"/>
        <v>998.06888117860478</v>
      </c>
      <c r="H70" s="19">
        <f t="shared" si="2"/>
        <v>1057.0640052369592</v>
      </c>
      <c r="I70" s="19">
        <f t="shared" si="3"/>
        <v>22599.980742163199</v>
      </c>
    </row>
    <row r="71" spans="4:9" x14ac:dyDescent="0.25">
      <c r="D71" s="6">
        <v>63</v>
      </c>
      <c r="E71" s="19">
        <f t="shared" si="4"/>
        <v>22599.980742163199</v>
      </c>
      <c r="F71" s="6">
        <f t="shared" si="0"/>
        <v>56.499951855408</v>
      </c>
      <c r="G71" s="19">
        <f t="shared" si="1"/>
        <v>1000.5640533815513</v>
      </c>
      <c r="H71" s="19">
        <f t="shared" si="2"/>
        <v>1057.0640052369592</v>
      </c>
      <c r="I71" s="19">
        <f t="shared" si="3"/>
        <v>21599.416688781646</v>
      </c>
    </row>
    <row r="72" spans="4:9" x14ac:dyDescent="0.25">
      <c r="D72" s="6">
        <v>64</v>
      </c>
      <c r="E72" s="19">
        <f t="shared" si="4"/>
        <v>21599.416688781646</v>
      </c>
      <c r="F72" s="6">
        <f t="shared" si="0"/>
        <v>53.998541721954119</v>
      </c>
      <c r="G72" s="19">
        <f t="shared" si="1"/>
        <v>1003.0654635150051</v>
      </c>
      <c r="H72" s="19">
        <f t="shared" si="2"/>
        <v>1057.0640052369592</v>
      </c>
      <c r="I72" s="19">
        <f t="shared" si="3"/>
        <v>20596.351225266641</v>
      </c>
    </row>
    <row r="73" spans="4:9" x14ac:dyDescent="0.25">
      <c r="D73" s="6">
        <v>65</v>
      </c>
      <c r="E73" s="19">
        <f t="shared" si="4"/>
        <v>20596.351225266641</v>
      </c>
      <c r="F73" s="6">
        <f t="shared" si="0"/>
        <v>51.490878063166605</v>
      </c>
      <c r="G73" s="19">
        <f t="shared" si="1"/>
        <v>1005.5731271737926</v>
      </c>
      <c r="H73" s="19">
        <f t="shared" si="2"/>
        <v>1057.0640052369592</v>
      </c>
      <c r="I73" s="19">
        <f t="shared" si="3"/>
        <v>19590.778098092847</v>
      </c>
    </row>
    <row r="74" spans="4:9" x14ac:dyDescent="0.25">
      <c r="D74" s="6">
        <v>66</v>
      </c>
      <c r="E74" s="19">
        <f t="shared" si="4"/>
        <v>19590.778098092847</v>
      </c>
      <c r="F74" s="6">
        <f t="shared" ref="F74:F92" si="5">E74*B$7</f>
        <v>48.976945245232116</v>
      </c>
      <c r="G74" s="19">
        <f t="shared" ref="G74:G92" si="6">H74-F74</f>
        <v>1008.0870599917271</v>
      </c>
      <c r="H74" s="19">
        <f t="shared" ref="H74:H92" si="7">B$8</f>
        <v>1057.0640052369592</v>
      </c>
      <c r="I74" s="19">
        <f t="shared" ref="I74:I92" si="8">E74-G74</f>
        <v>18582.691038101118</v>
      </c>
    </row>
    <row r="75" spans="4:9" x14ac:dyDescent="0.25">
      <c r="D75" s="6">
        <v>67</v>
      </c>
      <c r="E75" s="19">
        <f t="shared" ref="E75:E92" si="9">I74</f>
        <v>18582.691038101118</v>
      </c>
      <c r="F75" s="6">
        <f t="shared" si="5"/>
        <v>46.456727595252794</v>
      </c>
      <c r="G75" s="19">
        <f t="shared" si="6"/>
        <v>1010.6072776417064</v>
      </c>
      <c r="H75" s="19">
        <f t="shared" si="7"/>
        <v>1057.0640052369592</v>
      </c>
      <c r="I75" s="19">
        <f t="shared" si="8"/>
        <v>17572.083760459413</v>
      </c>
    </row>
    <row r="76" spans="4:9" x14ac:dyDescent="0.25">
      <c r="D76" s="6">
        <v>68</v>
      </c>
      <c r="E76" s="19">
        <f t="shared" si="9"/>
        <v>17572.083760459413</v>
      </c>
      <c r="F76" s="6">
        <f t="shared" si="5"/>
        <v>43.930209401148531</v>
      </c>
      <c r="G76" s="19">
        <f t="shared" si="6"/>
        <v>1013.1337958358107</v>
      </c>
      <c r="H76" s="19">
        <f t="shared" si="7"/>
        <v>1057.0640052369592</v>
      </c>
      <c r="I76" s="19">
        <f t="shared" si="8"/>
        <v>16558.949964623604</v>
      </c>
    </row>
    <row r="77" spans="4:9" x14ac:dyDescent="0.25">
      <c r="D77" s="6">
        <v>69</v>
      </c>
      <c r="E77" s="19">
        <f t="shared" si="9"/>
        <v>16558.949964623604</v>
      </c>
      <c r="F77" s="6">
        <f t="shared" si="5"/>
        <v>41.397374911559012</v>
      </c>
      <c r="G77" s="19">
        <f t="shared" si="6"/>
        <v>1015.6666303254002</v>
      </c>
      <c r="H77" s="19">
        <f t="shared" si="7"/>
        <v>1057.0640052369592</v>
      </c>
      <c r="I77" s="19">
        <f t="shared" si="8"/>
        <v>15543.283334298203</v>
      </c>
    </row>
    <row r="78" spans="4:9" x14ac:dyDescent="0.25">
      <c r="D78" s="6">
        <v>70</v>
      </c>
      <c r="E78" s="19">
        <f t="shared" si="9"/>
        <v>15543.283334298203</v>
      </c>
      <c r="F78" s="6">
        <f t="shared" si="5"/>
        <v>38.858208335745509</v>
      </c>
      <c r="G78" s="19">
        <f t="shared" si="6"/>
        <v>1018.2057969012137</v>
      </c>
      <c r="H78" s="19">
        <f t="shared" si="7"/>
        <v>1057.0640052369592</v>
      </c>
      <c r="I78" s="19">
        <f t="shared" si="8"/>
        <v>14525.07753739699</v>
      </c>
    </row>
    <row r="79" spans="4:9" x14ac:dyDescent="0.25">
      <c r="D79" s="6">
        <v>71</v>
      </c>
      <c r="E79" s="19">
        <f t="shared" si="9"/>
        <v>14525.07753739699</v>
      </c>
      <c r="F79" s="6">
        <f t="shared" si="5"/>
        <v>36.312693843492475</v>
      </c>
      <c r="G79" s="19">
        <f t="shared" si="6"/>
        <v>1020.7513113934667</v>
      </c>
      <c r="H79" s="19">
        <f t="shared" si="7"/>
        <v>1057.0640052369592</v>
      </c>
      <c r="I79" s="19">
        <f t="shared" si="8"/>
        <v>13504.326226003523</v>
      </c>
    </row>
    <row r="80" spans="4:9" x14ac:dyDescent="0.25">
      <c r="D80" s="6">
        <v>72</v>
      </c>
      <c r="E80" s="19">
        <f t="shared" si="9"/>
        <v>13504.326226003523</v>
      </c>
      <c r="F80" s="6">
        <f t="shared" si="5"/>
        <v>33.760815565008805</v>
      </c>
      <c r="G80" s="19">
        <f t="shared" si="6"/>
        <v>1023.3031896719505</v>
      </c>
      <c r="H80" s="19">
        <f t="shared" si="7"/>
        <v>1057.0640052369592</v>
      </c>
      <c r="I80" s="19">
        <f t="shared" si="8"/>
        <v>12481.023036331571</v>
      </c>
    </row>
    <row r="81" spans="4:9" x14ac:dyDescent="0.25">
      <c r="D81" s="6">
        <v>73</v>
      </c>
      <c r="E81" s="19">
        <f t="shared" si="9"/>
        <v>12481.023036331571</v>
      </c>
      <c r="F81" s="6">
        <f t="shared" si="5"/>
        <v>31.202557590828928</v>
      </c>
      <c r="G81" s="19">
        <f t="shared" si="6"/>
        <v>1025.8614476461303</v>
      </c>
      <c r="H81" s="19">
        <f t="shared" si="7"/>
        <v>1057.0640052369592</v>
      </c>
      <c r="I81" s="19">
        <f t="shared" si="8"/>
        <v>11455.161588685442</v>
      </c>
    </row>
    <row r="82" spans="4:9" x14ac:dyDescent="0.25">
      <c r="D82" s="6">
        <v>74</v>
      </c>
      <c r="E82" s="19">
        <f t="shared" si="9"/>
        <v>11455.161588685442</v>
      </c>
      <c r="F82" s="6">
        <f t="shared" si="5"/>
        <v>28.637903971713605</v>
      </c>
      <c r="G82" s="19">
        <f t="shared" si="6"/>
        <v>1028.4261012652457</v>
      </c>
      <c r="H82" s="19">
        <f t="shared" si="7"/>
        <v>1057.0640052369592</v>
      </c>
      <c r="I82" s="19">
        <f t="shared" si="8"/>
        <v>10426.735487420196</v>
      </c>
    </row>
    <row r="83" spans="4:9" x14ac:dyDescent="0.25">
      <c r="D83" s="6">
        <v>75</v>
      </c>
      <c r="E83" s="19">
        <f t="shared" si="9"/>
        <v>10426.735487420196</v>
      </c>
      <c r="F83" s="6">
        <f t="shared" si="5"/>
        <v>26.066838718550489</v>
      </c>
      <c r="G83" s="19">
        <f t="shared" si="6"/>
        <v>1030.9971665184087</v>
      </c>
      <c r="H83" s="19">
        <f t="shared" si="7"/>
        <v>1057.0640052369592</v>
      </c>
      <c r="I83" s="19">
        <f t="shared" si="8"/>
        <v>9395.7383209017862</v>
      </c>
    </row>
    <row r="84" spans="4:9" x14ac:dyDescent="0.25">
      <c r="D84" s="6">
        <v>76</v>
      </c>
      <c r="E84" s="19">
        <f t="shared" si="9"/>
        <v>9395.7383209017862</v>
      </c>
      <c r="F84" s="6">
        <f t="shared" si="5"/>
        <v>23.489345802254466</v>
      </c>
      <c r="G84" s="19">
        <f t="shared" si="6"/>
        <v>1033.5746594347047</v>
      </c>
      <c r="H84" s="19">
        <f t="shared" si="7"/>
        <v>1057.0640052369592</v>
      </c>
      <c r="I84" s="19">
        <f t="shared" si="8"/>
        <v>8362.1636614670824</v>
      </c>
    </row>
    <row r="85" spans="4:9" x14ac:dyDescent="0.25">
      <c r="D85" s="6">
        <v>77</v>
      </c>
      <c r="E85" s="19">
        <f t="shared" si="9"/>
        <v>8362.1636614670824</v>
      </c>
      <c r="F85" s="6">
        <f t="shared" si="5"/>
        <v>20.905409153667705</v>
      </c>
      <c r="G85" s="19">
        <f t="shared" si="6"/>
        <v>1036.1585960832915</v>
      </c>
      <c r="H85" s="19">
        <f t="shared" si="7"/>
        <v>1057.0640052369592</v>
      </c>
      <c r="I85" s="19">
        <f t="shared" si="8"/>
        <v>7326.0050653837907</v>
      </c>
    </row>
    <row r="86" spans="4:9" x14ac:dyDescent="0.25">
      <c r="D86" s="6">
        <v>78</v>
      </c>
      <c r="E86" s="19">
        <f t="shared" si="9"/>
        <v>7326.0050653837907</v>
      </c>
      <c r="F86" s="6">
        <f t="shared" si="5"/>
        <v>18.315012663459477</v>
      </c>
      <c r="G86" s="19">
        <f t="shared" si="6"/>
        <v>1038.7489925734997</v>
      </c>
      <c r="H86" s="19">
        <f t="shared" si="7"/>
        <v>1057.0640052369592</v>
      </c>
      <c r="I86" s="19">
        <f t="shared" si="8"/>
        <v>6287.2560728102908</v>
      </c>
    </row>
    <row r="87" spans="4:9" x14ac:dyDescent="0.25">
      <c r="D87" s="6">
        <v>79</v>
      </c>
      <c r="E87" s="19">
        <f t="shared" si="9"/>
        <v>6287.2560728102908</v>
      </c>
      <c r="F87" s="6">
        <f t="shared" si="5"/>
        <v>15.718140182025728</v>
      </c>
      <c r="G87" s="19">
        <f t="shared" si="6"/>
        <v>1041.3458650549335</v>
      </c>
      <c r="H87" s="19">
        <f t="shared" si="7"/>
        <v>1057.0640052369592</v>
      </c>
      <c r="I87" s="19">
        <f t="shared" si="8"/>
        <v>5245.9102077553571</v>
      </c>
    </row>
    <row r="88" spans="4:9" x14ac:dyDescent="0.25">
      <c r="D88" s="6">
        <v>80</v>
      </c>
      <c r="E88" s="19">
        <f t="shared" si="9"/>
        <v>5245.9102077553571</v>
      </c>
      <c r="F88" s="6">
        <f t="shared" si="5"/>
        <v>13.114775519388393</v>
      </c>
      <c r="G88" s="19">
        <f t="shared" si="6"/>
        <v>1043.9492297175709</v>
      </c>
      <c r="H88" s="19">
        <f t="shared" si="7"/>
        <v>1057.0640052369592</v>
      </c>
      <c r="I88" s="19">
        <f t="shared" si="8"/>
        <v>4201.9609780377859</v>
      </c>
    </row>
    <row r="89" spans="4:9" x14ac:dyDescent="0.25">
      <c r="D89" s="6">
        <v>81</v>
      </c>
      <c r="E89" s="19">
        <f t="shared" si="9"/>
        <v>4201.9609780377859</v>
      </c>
      <c r="F89" s="6">
        <f t="shared" si="5"/>
        <v>10.504902445094466</v>
      </c>
      <c r="G89" s="19">
        <f t="shared" si="6"/>
        <v>1046.5591027918647</v>
      </c>
      <c r="H89" s="19">
        <f t="shared" si="7"/>
        <v>1057.0640052369592</v>
      </c>
      <c r="I89" s="19">
        <f t="shared" si="8"/>
        <v>3155.4018752459215</v>
      </c>
    </row>
    <row r="90" spans="4:9" x14ac:dyDescent="0.25">
      <c r="D90" s="6">
        <v>82</v>
      </c>
      <c r="E90" s="19">
        <f t="shared" si="9"/>
        <v>3155.4018752459215</v>
      </c>
      <c r="F90" s="6">
        <f t="shared" si="5"/>
        <v>7.8885046881148035</v>
      </c>
      <c r="G90" s="19">
        <f t="shared" si="6"/>
        <v>1049.1755005488444</v>
      </c>
      <c r="H90" s="19">
        <f t="shared" si="7"/>
        <v>1057.0640052369592</v>
      </c>
      <c r="I90" s="19">
        <f t="shared" si="8"/>
        <v>2106.2263746970771</v>
      </c>
    </row>
    <row r="91" spans="4:9" x14ac:dyDescent="0.25">
      <c r="D91" s="6">
        <v>83</v>
      </c>
      <c r="E91" s="19">
        <f t="shared" si="9"/>
        <v>2106.2263746970771</v>
      </c>
      <c r="F91" s="6">
        <f t="shared" si="5"/>
        <v>5.2655659367426928</v>
      </c>
      <c r="G91" s="19">
        <f t="shared" si="6"/>
        <v>1051.7984393002166</v>
      </c>
      <c r="H91" s="19">
        <f t="shared" si="7"/>
        <v>1057.0640052369592</v>
      </c>
      <c r="I91" s="19">
        <f t="shared" si="8"/>
        <v>1054.4279353968604</v>
      </c>
    </row>
    <row r="92" spans="4:9" x14ac:dyDescent="0.25">
      <c r="D92" s="6">
        <v>84</v>
      </c>
      <c r="E92" s="19">
        <f t="shared" si="9"/>
        <v>1054.4279353968604</v>
      </c>
      <c r="F92" s="6">
        <f t="shared" si="5"/>
        <v>2.6360698384921513</v>
      </c>
      <c r="G92" s="19">
        <f t="shared" si="6"/>
        <v>1054.4279353984671</v>
      </c>
      <c r="H92" s="19">
        <f t="shared" si="7"/>
        <v>1057.0640052369592</v>
      </c>
      <c r="I92" s="19">
        <f t="shared" si="8"/>
        <v>-1.6066223906818777E-9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8C5F2-55FD-4DA9-A3EF-A776E8F1BBD0}">
  <dimension ref="A1:O53"/>
  <sheetViews>
    <sheetView tabSelected="1" topLeftCell="A34" workbookViewId="0">
      <selection activeCell="N44" sqref="N44"/>
    </sheetView>
  </sheetViews>
  <sheetFormatPr baseColWidth="10" defaultRowHeight="15" x14ac:dyDescent="0.25"/>
  <cols>
    <col min="5" max="5" width="23.42578125" customWidth="1"/>
    <col min="8" max="8" width="23.5703125" customWidth="1"/>
  </cols>
  <sheetData>
    <row r="1" spans="1:15" ht="15.75" thickBot="1" x14ac:dyDescent="0.3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</row>
    <row r="2" spans="1:15" ht="15.75" thickBot="1" x14ac:dyDescent="0.3">
      <c r="A2" s="31"/>
      <c r="B2" s="31"/>
      <c r="C2" s="31"/>
      <c r="D2" s="31"/>
      <c r="E2" s="31"/>
      <c r="F2" s="31"/>
      <c r="G2" s="31"/>
      <c r="H2" s="31"/>
      <c r="I2" s="31"/>
      <c r="J2" s="31"/>
      <c r="K2" s="32"/>
      <c r="L2" s="32"/>
      <c r="M2" s="32"/>
      <c r="N2" s="31"/>
      <c r="O2" s="31"/>
    </row>
    <row r="3" spans="1:15" ht="15.75" thickBot="1" x14ac:dyDescent="0.3">
      <c r="A3" s="31"/>
      <c r="B3" s="31"/>
      <c r="C3" s="32"/>
      <c r="D3" s="32"/>
      <c r="E3" s="32"/>
      <c r="F3" s="32"/>
      <c r="G3" s="32"/>
      <c r="H3" s="32"/>
      <c r="I3" s="31"/>
      <c r="J3" s="33"/>
      <c r="K3" s="34"/>
      <c r="L3" s="35">
        <v>2020</v>
      </c>
      <c r="M3" s="35">
        <v>2021</v>
      </c>
      <c r="N3" s="31"/>
      <c r="O3" s="31"/>
    </row>
    <row r="4" spans="1:15" ht="15.75" thickBot="1" x14ac:dyDescent="0.3">
      <c r="A4" s="31"/>
      <c r="B4" s="33"/>
      <c r="C4" s="44" t="s">
        <v>43</v>
      </c>
      <c r="D4" s="45"/>
      <c r="E4" s="45"/>
      <c r="F4" s="45"/>
      <c r="G4" s="45"/>
      <c r="H4" s="46"/>
      <c r="I4" s="31"/>
      <c r="J4" s="33"/>
      <c r="K4" s="50" t="s">
        <v>44</v>
      </c>
      <c r="L4" s="51"/>
      <c r="M4" s="52"/>
      <c r="N4" s="31"/>
      <c r="O4" s="31"/>
    </row>
    <row r="5" spans="1:15" ht="15.75" thickBot="1" x14ac:dyDescent="0.3">
      <c r="A5" s="31"/>
      <c r="B5" s="33"/>
      <c r="C5" s="47"/>
      <c r="D5" s="48"/>
      <c r="E5" s="48"/>
      <c r="F5" s="48"/>
      <c r="G5" s="48"/>
      <c r="H5" s="49"/>
      <c r="I5" s="31"/>
      <c r="J5" s="33"/>
      <c r="K5" s="34" t="s">
        <v>45</v>
      </c>
      <c r="L5" s="36" t="s">
        <v>46</v>
      </c>
      <c r="M5" s="36" t="s">
        <v>47</v>
      </c>
      <c r="N5" s="31"/>
      <c r="O5" s="31"/>
    </row>
    <row r="6" spans="1:15" ht="15.75" thickBot="1" x14ac:dyDescent="0.3">
      <c r="A6" s="31"/>
      <c r="B6" s="33"/>
      <c r="C6" s="53" t="s">
        <v>41</v>
      </c>
      <c r="D6" s="55" t="s">
        <v>33</v>
      </c>
      <c r="E6" s="56"/>
      <c r="F6" s="53" t="s">
        <v>42</v>
      </c>
      <c r="G6" s="55" t="s">
        <v>33</v>
      </c>
      <c r="H6" s="56"/>
      <c r="I6" s="31"/>
      <c r="J6" s="33"/>
      <c r="K6" s="34" t="s">
        <v>48</v>
      </c>
      <c r="L6" s="36" t="s">
        <v>49</v>
      </c>
      <c r="M6" s="36" t="s">
        <v>50</v>
      </c>
      <c r="N6" s="31"/>
      <c r="O6" s="31"/>
    </row>
    <row r="7" spans="1:15" ht="25.5" customHeight="1" thickBot="1" x14ac:dyDescent="0.3">
      <c r="A7" s="31"/>
      <c r="B7" s="33"/>
      <c r="C7" s="54"/>
      <c r="D7" s="37">
        <v>2020</v>
      </c>
      <c r="E7" s="37">
        <v>2021</v>
      </c>
      <c r="F7" s="54"/>
      <c r="G7" s="37">
        <v>2020</v>
      </c>
      <c r="H7" s="37">
        <v>2021</v>
      </c>
      <c r="I7" s="31"/>
      <c r="J7" s="31"/>
      <c r="K7" s="57" t="s">
        <v>51</v>
      </c>
      <c r="L7" s="58"/>
      <c r="M7" s="58"/>
      <c r="N7" s="58"/>
      <c r="O7" s="59"/>
    </row>
    <row r="8" spans="1:15" ht="39.75" thickBot="1" x14ac:dyDescent="0.3">
      <c r="A8" s="31"/>
      <c r="B8" s="33"/>
      <c r="C8" s="38" t="s">
        <v>52</v>
      </c>
      <c r="D8" s="36" t="s">
        <v>53</v>
      </c>
      <c r="E8" s="36" t="s">
        <v>54</v>
      </c>
      <c r="F8" s="38" t="s">
        <v>55</v>
      </c>
      <c r="G8" s="36" t="s">
        <v>56</v>
      </c>
      <c r="H8" s="36" t="s">
        <v>57</v>
      </c>
      <c r="I8" s="31"/>
      <c r="J8" s="33"/>
      <c r="K8" s="50" t="s">
        <v>58</v>
      </c>
      <c r="L8" s="51"/>
      <c r="M8" s="52"/>
      <c r="N8" s="31"/>
      <c r="O8" s="31"/>
    </row>
    <row r="9" spans="1:15" ht="27" thickBot="1" x14ac:dyDescent="0.3">
      <c r="A9" s="31"/>
      <c r="B9" s="33"/>
      <c r="C9" s="33" t="s">
        <v>59</v>
      </c>
      <c r="D9" s="33"/>
      <c r="E9" s="33"/>
      <c r="F9" s="33" t="s">
        <v>60</v>
      </c>
      <c r="G9" s="33"/>
      <c r="H9" s="33"/>
      <c r="I9" s="31"/>
      <c r="J9" s="33"/>
      <c r="K9" s="34" t="s">
        <v>61</v>
      </c>
      <c r="L9" s="36" t="s">
        <v>62</v>
      </c>
      <c r="M9" s="36" t="s">
        <v>63</v>
      </c>
      <c r="N9" s="31"/>
      <c r="O9" s="31"/>
    </row>
    <row r="10" spans="1:15" ht="39.75" thickBot="1" x14ac:dyDescent="0.3">
      <c r="A10" s="31"/>
      <c r="B10" s="33"/>
      <c r="C10" s="33" t="s">
        <v>64</v>
      </c>
      <c r="D10" s="33"/>
      <c r="E10" s="33"/>
      <c r="F10" s="33" t="s">
        <v>65</v>
      </c>
      <c r="G10" s="33"/>
      <c r="H10" s="33"/>
      <c r="I10" s="31"/>
      <c r="J10" s="33"/>
      <c r="K10" s="34" t="s">
        <v>66</v>
      </c>
      <c r="L10" s="36" t="s">
        <v>67</v>
      </c>
      <c r="M10" s="36" t="s">
        <v>68</v>
      </c>
      <c r="N10" s="31"/>
      <c r="O10" s="31"/>
    </row>
    <row r="11" spans="1:15" ht="52.5" thickBot="1" x14ac:dyDescent="0.3">
      <c r="A11" s="31"/>
      <c r="B11" s="33"/>
      <c r="C11" s="34" t="s">
        <v>69</v>
      </c>
      <c r="D11" s="36" t="s">
        <v>53</v>
      </c>
      <c r="E11" s="36" t="s">
        <v>54</v>
      </c>
      <c r="F11" s="33" t="s">
        <v>45</v>
      </c>
      <c r="G11" s="39" t="s">
        <v>46</v>
      </c>
      <c r="H11" s="39" t="s">
        <v>47</v>
      </c>
      <c r="I11" s="31"/>
      <c r="J11" s="33"/>
      <c r="K11" s="34" t="s">
        <v>70</v>
      </c>
      <c r="L11" s="40">
        <v>500</v>
      </c>
      <c r="M11" s="40">
        <v>510</v>
      </c>
      <c r="N11" s="31"/>
      <c r="O11" s="31"/>
    </row>
    <row r="12" spans="1:15" ht="39.75" thickBot="1" x14ac:dyDescent="0.3">
      <c r="A12" s="31"/>
      <c r="B12" s="33"/>
      <c r="C12" s="38" t="s">
        <v>71</v>
      </c>
      <c r="D12" s="36" t="s">
        <v>72</v>
      </c>
      <c r="E12" s="36" t="s">
        <v>73</v>
      </c>
      <c r="F12" s="33" t="s">
        <v>74</v>
      </c>
      <c r="G12" s="39" t="s">
        <v>49</v>
      </c>
      <c r="H12" s="39" t="s">
        <v>50</v>
      </c>
      <c r="I12" s="31"/>
      <c r="J12" s="33"/>
      <c r="K12" s="50" t="s">
        <v>75</v>
      </c>
      <c r="L12" s="51"/>
      <c r="M12" s="52"/>
      <c r="N12" s="31"/>
      <c r="O12" s="31"/>
    </row>
    <row r="13" spans="1:15" ht="27" thickBot="1" x14ac:dyDescent="0.3">
      <c r="A13" s="31"/>
      <c r="B13" s="33"/>
      <c r="C13" s="33" t="s">
        <v>76</v>
      </c>
      <c r="D13" s="33"/>
      <c r="E13" s="33"/>
      <c r="F13" s="33" t="s">
        <v>77</v>
      </c>
      <c r="G13" s="33"/>
      <c r="H13" s="33"/>
      <c r="I13" s="31"/>
      <c r="J13" s="33"/>
      <c r="K13" s="34" t="s">
        <v>78</v>
      </c>
      <c r="L13" s="36" t="s">
        <v>79</v>
      </c>
      <c r="M13" s="36" t="s">
        <v>79</v>
      </c>
      <c r="N13" s="31"/>
      <c r="O13" s="31"/>
    </row>
    <row r="14" spans="1:15" ht="27" thickBot="1" x14ac:dyDescent="0.3">
      <c r="A14" s="31"/>
      <c r="B14" s="33"/>
      <c r="C14" s="33" t="s">
        <v>80</v>
      </c>
      <c r="D14" s="39" t="s">
        <v>79</v>
      </c>
      <c r="E14" s="39" t="s">
        <v>79</v>
      </c>
      <c r="F14" s="33" t="s">
        <v>81</v>
      </c>
      <c r="G14" s="33"/>
      <c r="H14" s="33"/>
      <c r="I14" s="31"/>
      <c r="J14" s="33"/>
      <c r="K14" s="34" t="s">
        <v>82</v>
      </c>
      <c r="L14" s="40">
        <v>420</v>
      </c>
      <c r="M14" s="40">
        <v>420</v>
      </c>
      <c r="N14" s="31"/>
      <c r="O14" s="31"/>
    </row>
    <row r="15" spans="1:15" ht="27" thickBot="1" x14ac:dyDescent="0.3">
      <c r="A15" s="31"/>
      <c r="B15" s="33"/>
      <c r="C15" s="33" t="s">
        <v>83</v>
      </c>
      <c r="D15" s="41">
        <v>500</v>
      </c>
      <c r="E15" s="41">
        <v>500</v>
      </c>
      <c r="F15" s="33"/>
      <c r="G15" s="33"/>
      <c r="H15" s="33"/>
      <c r="I15" s="31"/>
      <c r="J15" s="33"/>
      <c r="K15" s="34" t="s">
        <v>84</v>
      </c>
      <c r="L15" s="40">
        <v>500</v>
      </c>
      <c r="M15" s="40">
        <v>500</v>
      </c>
      <c r="N15" s="31"/>
      <c r="O15" s="31"/>
    </row>
    <row r="16" spans="1:15" ht="15.75" thickBot="1" x14ac:dyDescent="0.3">
      <c r="A16" s="31"/>
      <c r="B16" s="33"/>
      <c r="C16" s="33" t="s">
        <v>85</v>
      </c>
      <c r="D16" s="41">
        <v>700</v>
      </c>
      <c r="E16" s="41">
        <v>721</v>
      </c>
      <c r="F16" s="33"/>
      <c r="G16" s="33"/>
      <c r="H16" s="33"/>
      <c r="I16" s="31"/>
      <c r="J16" s="33"/>
      <c r="K16" s="34" t="s">
        <v>85</v>
      </c>
      <c r="L16" s="40">
        <v>700</v>
      </c>
      <c r="M16" s="40">
        <v>721</v>
      </c>
      <c r="N16" s="31"/>
      <c r="O16" s="31"/>
    </row>
    <row r="17" spans="1:15" ht="27" thickBot="1" x14ac:dyDescent="0.3">
      <c r="A17" s="31"/>
      <c r="B17" s="33"/>
      <c r="C17" s="33" t="s">
        <v>86</v>
      </c>
      <c r="D17" s="39" t="s">
        <v>87</v>
      </c>
      <c r="E17" s="39" t="s">
        <v>88</v>
      </c>
      <c r="F17" s="33"/>
      <c r="G17" s="33"/>
      <c r="H17" s="33"/>
      <c r="I17" s="31"/>
      <c r="J17" s="33"/>
      <c r="K17" s="34" t="s">
        <v>89</v>
      </c>
      <c r="L17" s="40">
        <v>480</v>
      </c>
      <c r="M17" s="40">
        <v>480</v>
      </c>
      <c r="N17" s="31"/>
      <c r="O17" s="31"/>
    </row>
    <row r="18" spans="1:15" ht="27" thickBot="1" x14ac:dyDescent="0.3">
      <c r="A18" s="31"/>
      <c r="B18" s="33"/>
      <c r="C18" s="33" t="s">
        <v>90</v>
      </c>
      <c r="D18" s="39" t="s">
        <v>91</v>
      </c>
      <c r="E18" s="39" t="s">
        <v>91</v>
      </c>
      <c r="F18" s="33"/>
      <c r="G18" s="33"/>
      <c r="H18" s="33"/>
      <c r="I18" s="31"/>
      <c r="J18" s="33"/>
      <c r="K18" s="34" t="s">
        <v>92</v>
      </c>
      <c r="L18" s="36" t="s">
        <v>87</v>
      </c>
      <c r="M18" s="36" t="s">
        <v>88</v>
      </c>
      <c r="N18" s="31"/>
      <c r="O18" s="31"/>
    </row>
    <row r="19" spans="1:15" ht="27" thickBot="1" x14ac:dyDescent="0.3">
      <c r="A19" s="31"/>
      <c r="B19" s="33"/>
      <c r="C19" s="33" t="s">
        <v>93</v>
      </c>
      <c r="D19" s="39" t="s">
        <v>94</v>
      </c>
      <c r="E19" s="39" t="s">
        <v>95</v>
      </c>
      <c r="F19" s="33"/>
      <c r="G19" s="33"/>
      <c r="H19" s="33"/>
      <c r="I19" s="31"/>
      <c r="J19" s="33"/>
      <c r="K19" s="34" t="s">
        <v>90</v>
      </c>
      <c r="L19" s="36" t="s">
        <v>91</v>
      </c>
      <c r="M19" s="36" t="s">
        <v>91</v>
      </c>
      <c r="N19" s="31"/>
      <c r="O19" s="31"/>
    </row>
    <row r="20" spans="1:15" ht="39.75" thickBot="1" x14ac:dyDescent="0.3">
      <c r="A20" s="31"/>
      <c r="B20" s="33"/>
      <c r="C20" s="33" t="s">
        <v>96</v>
      </c>
      <c r="D20" s="41">
        <v>900</v>
      </c>
      <c r="E20" s="41">
        <v>900</v>
      </c>
      <c r="F20" s="33"/>
      <c r="G20" s="33"/>
      <c r="H20" s="33"/>
      <c r="I20" s="31"/>
      <c r="J20" s="33"/>
      <c r="K20" s="34" t="s">
        <v>97</v>
      </c>
      <c r="L20" s="36" t="s">
        <v>94</v>
      </c>
      <c r="M20" s="36" t="s">
        <v>95</v>
      </c>
      <c r="N20" s="31"/>
      <c r="O20" s="31"/>
    </row>
    <row r="21" spans="1:15" ht="27" thickBot="1" x14ac:dyDescent="0.3">
      <c r="A21" s="31"/>
      <c r="B21" s="33"/>
      <c r="C21" s="33" t="s">
        <v>98</v>
      </c>
      <c r="D21" s="39" t="s">
        <v>99</v>
      </c>
      <c r="E21" s="39" t="s">
        <v>100</v>
      </c>
      <c r="F21" s="33"/>
      <c r="G21" s="33"/>
      <c r="H21" s="33"/>
      <c r="I21" s="31"/>
      <c r="J21" s="33"/>
      <c r="K21" s="34" t="s">
        <v>101</v>
      </c>
      <c r="L21" s="40">
        <v>150</v>
      </c>
      <c r="M21" s="40">
        <v>150</v>
      </c>
      <c r="N21" s="31"/>
      <c r="O21" s="31"/>
    </row>
    <row r="22" spans="1:15" ht="39.75" thickBot="1" x14ac:dyDescent="0.3">
      <c r="A22" s="31"/>
      <c r="B22" s="33"/>
      <c r="C22" s="34" t="s">
        <v>102</v>
      </c>
      <c r="D22" s="40">
        <v>900</v>
      </c>
      <c r="E22" s="40">
        <v>900</v>
      </c>
      <c r="F22" s="33"/>
      <c r="G22" s="33"/>
      <c r="H22" s="33"/>
      <c r="I22" s="31"/>
      <c r="J22" s="33"/>
      <c r="K22" s="34" t="s">
        <v>103</v>
      </c>
      <c r="L22" s="40">
        <v>750</v>
      </c>
      <c r="M22" s="40">
        <v>750</v>
      </c>
      <c r="N22" s="31"/>
      <c r="O22" s="31"/>
    </row>
    <row r="23" spans="1:15" ht="27" thickBot="1" x14ac:dyDescent="0.3">
      <c r="A23" s="31"/>
      <c r="B23" s="33"/>
      <c r="C23" s="38" t="s">
        <v>104</v>
      </c>
      <c r="D23" s="36" t="s">
        <v>105</v>
      </c>
      <c r="E23" s="36" t="s">
        <v>106</v>
      </c>
      <c r="F23" s="33"/>
      <c r="G23" s="33"/>
      <c r="H23" s="33"/>
      <c r="I23" s="31"/>
      <c r="J23" s="33"/>
      <c r="K23" s="34" t="s">
        <v>98</v>
      </c>
      <c r="L23" s="36" t="s">
        <v>99</v>
      </c>
      <c r="M23" s="36" t="s">
        <v>100</v>
      </c>
      <c r="N23" s="31"/>
      <c r="O23" s="31"/>
    </row>
    <row r="24" spans="1:15" ht="27" thickBot="1" x14ac:dyDescent="0.3">
      <c r="A24" s="31"/>
      <c r="B24" s="33"/>
      <c r="C24" s="33" t="s">
        <v>107</v>
      </c>
      <c r="D24" s="33"/>
      <c r="E24" s="33"/>
      <c r="F24" s="33"/>
      <c r="G24" s="33"/>
      <c r="H24" s="33"/>
      <c r="I24" s="31"/>
      <c r="J24" s="33" t="s">
        <v>108</v>
      </c>
      <c r="K24" s="34" t="s">
        <v>109</v>
      </c>
      <c r="L24" s="36" t="s">
        <v>105</v>
      </c>
      <c r="M24" s="36" t="s">
        <v>106</v>
      </c>
      <c r="N24" s="31"/>
      <c r="O24" s="31"/>
    </row>
    <row r="25" spans="1:15" ht="15.75" thickBot="1" x14ac:dyDescent="0.3">
      <c r="A25" s="31"/>
      <c r="B25" s="33"/>
      <c r="C25" s="34" t="s">
        <v>102</v>
      </c>
      <c r="D25" s="36" t="s">
        <v>105</v>
      </c>
      <c r="E25" s="36" t="s">
        <v>106</v>
      </c>
      <c r="F25" s="33"/>
      <c r="G25" s="33"/>
      <c r="H25" s="33"/>
      <c r="I25" s="31"/>
      <c r="J25" s="31"/>
      <c r="K25" s="32"/>
      <c r="L25" s="32"/>
      <c r="M25" s="32"/>
      <c r="N25" s="31"/>
      <c r="O25" s="31"/>
    </row>
    <row r="26" spans="1:15" ht="52.5" thickBot="1" x14ac:dyDescent="0.3">
      <c r="A26" s="31"/>
      <c r="B26" s="33"/>
      <c r="C26" s="38" t="s">
        <v>110</v>
      </c>
      <c r="D26" s="36" t="s">
        <v>111</v>
      </c>
      <c r="E26" s="36" t="s">
        <v>112</v>
      </c>
      <c r="F26" s="33"/>
      <c r="G26" s="33"/>
      <c r="H26" s="33"/>
      <c r="I26" s="31"/>
      <c r="J26" s="33"/>
      <c r="K26" s="60" t="s">
        <v>113</v>
      </c>
      <c r="L26" s="61"/>
      <c r="M26" s="62"/>
      <c r="N26" s="31"/>
      <c r="O26" s="31"/>
    </row>
    <row r="27" spans="1:15" ht="27" thickBot="1" x14ac:dyDescent="0.3">
      <c r="A27" s="31"/>
      <c r="B27" s="33"/>
      <c r="C27" s="33" t="s">
        <v>114</v>
      </c>
      <c r="D27" s="39" t="s">
        <v>111</v>
      </c>
      <c r="E27" s="39" t="s">
        <v>112</v>
      </c>
      <c r="F27" s="33"/>
      <c r="G27" s="33"/>
      <c r="H27" s="33"/>
      <c r="I27" s="31"/>
      <c r="J27" s="33"/>
      <c r="K27" s="63" t="s">
        <v>115</v>
      </c>
      <c r="L27" s="64"/>
      <c r="M27" s="65"/>
      <c r="N27" s="31"/>
      <c r="O27" s="31"/>
    </row>
    <row r="28" spans="1:15" ht="39.75" thickBot="1" x14ac:dyDescent="0.3">
      <c r="A28" s="31"/>
      <c r="B28" s="33"/>
      <c r="C28" s="33" t="s">
        <v>116</v>
      </c>
      <c r="D28" s="33"/>
      <c r="E28" s="33"/>
      <c r="F28" s="33"/>
      <c r="G28" s="33"/>
      <c r="H28" s="33"/>
      <c r="I28" s="31"/>
      <c r="J28" s="33"/>
      <c r="K28" s="34" t="s">
        <v>117</v>
      </c>
      <c r="L28" s="36" t="s">
        <v>118</v>
      </c>
      <c r="M28" s="36" t="s">
        <v>119</v>
      </c>
      <c r="N28" s="31"/>
      <c r="O28" s="31"/>
    </row>
    <row r="29" spans="1:15" ht="27" thickBot="1" x14ac:dyDescent="0.3">
      <c r="A29" s="31"/>
      <c r="B29" s="33"/>
      <c r="C29" s="33" t="s">
        <v>120</v>
      </c>
      <c r="D29" s="33"/>
      <c r="E29" s="33"/>
      <c r="F29" s="33"/>
      <c r="G29" s="33"/>
      <c r="H29" s="33"/>
      <c r="I29" s="31"/>
      <c r="J29" s="33"/>
      <c r="K29" s="32"/>
      <c r="L29" s="32"/>
      <c r="M29" s="34"/>
      <c r="N29" s="31"/>
      <c r="O29" s="31"/>
    </row>
    <row r="30" spans="1:15" ht="39.75" thickBot="1" x14ac:dyDescent="0.3">
      <c r="A30" s="31"/>
      <c r="B30" s="33"/>
      <c r="C30" s="34" t="s">
        <v>121</v>
      </c>
      <c r="D30" s="34"/>
      <c r="E30" s="34"/>
      <c r="F30" s="33"/>
      <c r="G30" s="33"/>
      <c r="H30" s="33"/>
      <c r="I30" s="31"/>
      <c r="J30" s="33"/>
      <c r="K30" s="63" t="s">
        <v>122</v>
      </c>
      <c r="L30" s="64"/>
      <c r="M30" s="65"/>
      <c r="N30" s="31"/>
      <c r="O30" s="31"/>
    </row>
    <row r="31" spans="1:15" ht="39.75" thickBot="1" x14ac:dyDescent="0.3">
      <c r="A31" s="31"/>
      <c r="B31" s="33"/>
      <c r="C31" s="38" t="s">
        <v>123</v>
      </c>
      <c r="D31" s="34"/>
      <c r="E31" s="34"/>
      <c r="F31" s="33"/>
      <c r="G31" s="33"/>
      <c r="H31" s="33"/>
      <c r="I31" s="31"/>
      <c r="J31" s="33"/>
      <c r="K31" s="34" t="s">
        <v>117</v>
      </c>
      <c r="L31" s="36" t="s">
        <v>124</v>
      </c>
      <c r="M31" s="36" t="s">
        <v>125</v>
      </c>
      <c r="N31" s="31"/>
      <c r="O31" s="31"/>
    </row>
    <row r="32" spans="1:15" ht="27" thickBot="1" x14ac:dyDescent="0.3">
      <c r="A32" s="31"/>
      <c r="B32" s="33"/>
      <c r="C32" s="34" t="s">
        <v>126</v>
      </c>
      <c r="D32" s="40">
        <v>0</v>
      </c>
      <c r="E32" s="34"/>
      <c r="F32" s="33"/>
      <c r="G32" s="33"/>
      <c r="H32" s="33"/>
      <c r="I32" s="31"/>
      <c r="J32" s="31"/>
      <c r="K32" s="31"/>
      <c r="L32" s="31"/>
      <c r="M32" s="31"/>
      <c r="N32" s="31"/>
      <c r="O32" s="31"/>
    </row>
    <row r="33" spans="1:15" ht="52.5" thickBot="1" x14ac:dyDescent="0.3">
      <c r="A33" s="31"/>
      <c r="B33" s="33"/>
      <c r="C33" s="38" t="s">
        <v>127</v>
      </c>
      <c r="D33" s="36" t="s">
        <v>128</v>
      </c>
      <c r="E33" s="36" t="s">
        <v>128</v>
      </c>
      <c r="F33" s="33"/>
      <c r="G33" s="33"/>
      <c r="H33" s="33"/>
      <c r="I33" s="31"/>
      <c r="J33" s="31"/>
      <c r="K33" s="31"/>
      <c r="L33" s="31"/>
      <c r="M33" s="31"/>
      <c r="N33" s="31"/>
      <c r="O33" s="31"/>
    </row>
    <row r="34" spans="1:15" ht="27" thickBot="1" x14ac:dyDescent="0.3">
      <c r="A34" s="31"/>
      <c r="B34" s="33"/>
      <c r="C34" s="38" t="s">
        <v>129</v>
      </c>
      <c r="D34" s="34"/>
      <c r="E34" s="34"/>
      <c r="F34" s="34"/>
      <c r="G34" s="34"/>
      <c r="H34" s="34"/>
      <c r="I34" s="31"/>
      <c r="J34" s="31"/>
      <c r="K34" s="31"/>
      <c r="L34" s="31"/>
      <c r="M34" s="31"/>
      <c r="N34" s="31"/>
      <c r="O34" s="31"/>
    </row>
    <row r="35" spans="1:15" ht="27" thickBot="1" x14ac:dyDescent="0.3">
      <c r="A35" s="31"/>
      <c r="B35" s="33"/>
      <c r="C35" s="36" t="s">
        <v>130</v>
      </c>
      <c r="D35" s="36" t="s">
        <v>131</v>
      </c>
      <c r="E35" s="36" t="s">
        <v>132</v>
      </c>
      <c r="F35" s="36" t="s">
        <v>133</v>
      </c>
      <c r="G35" s="36" t="s">
        <v>56</v>
      </c>
      <c r="H35" s="36" t="s">
        <v>57</v>
      </c>
      <c r="I35" s="31"/>
      <c r="J35" s="31"/>
      <c r="K35" s="31"/>
      <c r="L35" s="31"/>
      <c r="M35" s="31"/>
      <c r="N35" s="31"/>
      <c r="O35" s="31"/>
    </row>
    <row r="36" spans="1:15" ht="15.75" thickBot="1" x14ac:dyDescent="0.3">
      <c r="A36" s="31"/>
      <c r="B36" s="33"/>
      <c r="C36" s="36" t="s">
        <v>134</v>
      </c>
      <c r="D36" s="36" t="s">
        <v>135</v>
      </c>
      <c r="E36" s="36" t="s">
        <v>136</v>
      </c>
      <c r="F36" s="34"/>
      <c r="G36" s="34"/>
      <c r="H36" s="34"/>
      <c r="I36" s="31"/>
      <c r="J36" s="31"/>
      <c r="K36" s="31"/>
      <c r="L36" s="31"/>
      <c r="M36" s="31"/>
      <c r="N36" s="31"/>
      <c r="O36" s="31"/>
    </row>
    <row r="37" spans="1:15" ht="15.75" thickBot="1" x14ac:dyDescent="0.3">
      <c r="A37" s="31"/>
      <c r="B37" s="33"/>
      <c r="C37" s="36" t="s">
        <v>137</v>
      </c>
      <c r="D37" s="36" t="s">
        <v>138</v>
      </c>
      <c r="E37" s="36" t="s">
        <v>139</v>
      </c>
      <c r="F37" s="36" t="s">
        <v>137</v>
      </c>
      <c r="G37" s="34"/>
      <c r="H37" s="36" t="s">
        <v>140</v>
      </c>
      <c r="I37" s="31"/>
      <c r="J37" s="31"/>
      <c r="K37" s="31"/>
      <c r="L37" s="31"/>
      <c r="M37" s="31"/>
      <c r="N37" s="31"/>
      <c r="O37" s="31"/>
    </row>
    <row r="38" spans="1:15" ht="15.75" thickBot="1" x14ac:dyDescent="0.3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</row>
    <row r="39" spans="1:15" ht="15.75" thickBot="1" x14ac:dyDescent="0.3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</row>
    <row r="40" spans="1:15" ht="15.75" thickBot="1" x14ac:dyDescent="0.3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</row>
    <row r="41" spans="1:15" ht="15.75" thickBot="1" x14ac:dyDescent="0.3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</row>
    <row r="42" spans="1:15" ht="15.75" thickBot="1" x14ac:dyDescent="0.3">
      <c r="A42" s="31"/>
      <c r="B42" s="31"/>
      <c r="C42" s="31"/>
      <c r="D42" s="31"/>
      <c r="E42" s="31"/>
      <c r="F42" s="31"/>
      <c r="G42" s="31"/>
      <c r="H42" s="31"/>
      <c r="I42" s="32"/>
      <c r="J42" s="32"/>
      <c r="K42" s="32"/>
      <c r="L42" s="32"/>
      <c r="M42" s="31"/>
      <c r="N42" s="31"/>
      <c r="O42" s="31"/>
    </row>
    <row r="43" spans="1:15" ht="15.75" thickBot="1" x14ac:dyDescent="0.3">
      <c r="A43" s="31"/>
      <c r="B43" s="31"/>
      <c r="C43" s="31"/>
      <c r="D43" s="31"/>
      <c r="E43" s="31"/>
      <c r="F43" s="31"/>
      <c r="G43" s="31"/>
      <c r="H43" s="33"/>
      <c r="I43" s="66" t="s">
        <v>141</v>
      </c>
      <c r="J43" s="67"/>
      <c r="K43" s="67"/>
      <c r="L43" s="68"/>
      <c r="M43" s="31"/>
      <c r="N43" s="31"/>
      <c r="O43" s="31"/>
    </row>
    <row r="44" spans="1:15" ht="15.75" thickBot="1" x14ac:dyDescent="0.3">
      <c r="A44" s="31"/>
      <c r="B44" s="31"/>
      <c r="C44" s="31"/>
      <c r="D44" s="31"/>
      <c r="E44" s="31"/>
      <c r="F44" s="31"/>
      <c r="G44" s="31"/>
      <c r="H44" s="33"/>
      <c r="I44" s="42" t="s">
        <v>142</v>
      </c>
      <c r="J44" s="66" t="s">
        <v>143</v>
      </c>
      <c r="K44" s="68"/>
      <c r="L44" s="42" t="s">
        <v>144</v>
      </c>
      <c r="M44" s="31"/>
      <c r="N44" s="31"/>
      <c r="O44" s="31"/>
    </row>
    <row r="45" spans="1:15" ht="15.75" thickBot="1" x14ac:dyDescent="0.3">
      <c r="A45" s="31"/>
      <c r="B45" s="31"/>
      <c r="C45" s="31"/>
      <c r="D45" s="31"/>
      <c r="E45" s="31"/>
      <c r="F45" s="31"/>
      <c r="G45" s="31"/>
      <c r="H45" s="33"/>
      <c r="I45" s="42" t="s">
        <v>135</v>
      </c>
      <c r="J45" s="66" t="s">
        <v>128</v>
      </c>
      <c r="K45" s="68"/>
      <c r="L45" s="42" t="s">
        <v>145</v>
      </c>
      <c r="M45" s="31"/>
      <c r="N45" s="31"/>
      <c r="O45" s="31"/>
    </row>
    <row r="46" spans="1:15" ht="15.75" thickBot="1" x14ac:dyDescent="0.3">
      <c r="A46" s="31"/>
      <c r="B46" s="31"/>
      <c r="C46" s="31"/>
      <c r="D46" s="31"/>
      <c r="E46" s="31"/>
      <c r="F46" s="31"/>
      <c r="G46" s="31"/>
      <c r="H46" s="31"/>
      <c r="I46" s="32"/>
      <c r="J46" s="32"/>
      <c r="K46" s="32"/>
      <c r="L46" s="32"/>
      <c r="M46" s="31"/>
      <c r="N46" s="31"/>
      <c r="O46" s="31"/>
    </row>
    <row r="47" spans="1:15" ht="15.75" thickBot="1" x14ac:dyDescent="0.3">
      <c r="A47" s="31"/>
      <c r="B47" s="31"/>
      <c r="C47" s="31"/>
      <c r="D47" s="31"/>
      <c r="E47" s="31"/>
      <c r="F47" s="31"/>
      <c r="G47" s="31"/>
      <c r="H47" s="33"/>
      <c r="I47" s="66" t="s">
        <v>146</v>
      </c>
      <c r="J47" s="67"/>
      <c r="K47" s="67"/>
      <c r="L47" s="68"/>
      <c r="M47" s="31"/>
      <c r="N47" s="31"/>
      <c r="O47" s="31"/>
    </row>
    <row r="48" spans="1:15" ht="15.75" thickBot="1" x14ac:dyDescent="0.3">
      <c r="A48" s="31"/>
      <c r="B48" s="31"/>
      <c r="C48" s="31"/>
      <c r="D48" s="31"/>
      <c r="E48" s="31"/>
      <c r="F48" s="31"/>
      <c r="G48" s="31"/>
      <c r="H48" s="33"/>
      <c r="I48" s="42" t="s">
        <v>142</v>
      </c>
      <c r="J48" s="66" t="s">
        <v>143</v>
      </c>
      <c r="K48" s="68"/>
      <c r="L48" s="42" t="s">
        <v>144</v>
      </c>
      <c r="M48" s="31"/>
      <c r="N48" s="31"/>
      <c r="O48" s="31"/>
    </row>
    <row r="49" spans="1:15" ht="15.75" thickBot="1" x14ac:dyDescent="0.3">
      <c r="A49" s="31"/>
      <c r="B49" s="31"/>
      <c r="C49" s="31"/>
      <c r="D49" s="31"/>
      <c r="E49" s="31"/>
      <c r="F49" s="31"/>
      <c r="G49" s="31"/>
      <c r="H49" s="33"/>
      <c r="I49" s="42" t="s">
        <v>136</v>
      </c>
      <c r="J49" s="66" t="s">
        <v>128</v>
      </c>
      <c r="K49" s="68"/>
      <c r="L49" s="42" t="s">
        <v>147</v>
      </c>
      <c r="M49" s="31"/>
      <c r="N49" s="31"/>
      <c r="O49" s="31"/>
    </row>
    <row r="50" spans="1:15" ht="15.75" thickBot="1" x14ac:dyDescent="0.3">
      <c r="A50" s="31"/>
      <c r="B50" s="31"/>
      <c r="C50" s="31"/>
      <c r="D50" s="31"/>
      <c r="E50" s="31"/>
      <c r="F50" s="31"/>
      <c r="G50" s="31"/>
      <c r="H50" s="31"/>
      <c r="I50" s="32"/>
      <c r="J50" s="32"/>
      <c r="K50" s="32"/>
      <c r="L50" s="32"/>
      <c r="M50" s="32"/>
      <c r="N50" s="31"/>
      <c r="O50" s="31"/>
    </row>
    <row r="51" spans="1:15" ht="15.75" thickBot="1" x14ac:dyDescent="0.3">
      <c r="A51" s="31"/>
      <c r="B51" s="31"/>
      <c r="C51" s="31"/>
      <c r="D51" s="31"/>
      <c r="E51" s="31"/>
      <c r="F51" s="31"/>
      <c r="G51" s="31"/>
      <c r="H51" s="33"/>
      <c r="I51" s="69" t="s">
        <v>148</v>
      </c>
      <c r="J51" s="70"/>
      <c r="K51" s="70"/>
      <c r="L51" s="70"/>
      <c r="M51" s="71"/>
      <c r="N51" s="31"/>
      <c r="O51" s="31"/>
    </row>
    <row r="52" spans="1:15" ht="27" thickBot="1" x14ac:dyDescent="0.3">
      <c r="A52" s="31"/>
      <c r="B52" s="31"/>
      <c r="C52" s="31"/>
      <c r="D52" s="31"/>
      <c r="E52" s="31"/>
      <c r="F52" s="31"/>
      <c r="G52" s="31"/>
      <c r="H52" s="33"/>
      <c r="I52" s="43" t="s">
        <v>149</v>
      </c>
      <c r="J52" s="69" t="s">
        <v>150</v>
      </c>
      <c r="K52" s="71"/>
      <c r="L52" s="34" t="s">
        <v>151</v>
      </c>
      <c r="M52" s="43" t="s">
        <v>152</v>
      </c>
      <c r="N52" s="31"/>
      <c r="O52" s="31"/>
    </row>
    <row r="53" spans="1:15" ht="15.75" thickBot="1" x14ac:dyDescent="0.3">
      <c r="A53" s="31"/>
      <c r="B53" s="31"/>
      <c r="C53" s="31"/>
      <c r="D53" s="31"/>
      <c r="E53" s="31"/>
      <c r="F53" s="31"/>
      <c r="G53" s="31"/>
      <c r="H53" s="33"/>
      <c r="I53" s="43" t="s">
        <v>145</v>
      </c>
      <c r="J53" s="69"/>
      <c r="K53" s="71"/>
      <c r="L53" s="34"/>
      <c r="M53" s="43"/>
      <c r="N53" s="31"/>
      <c r="O53" s="31"/>
    </row>
  </sheetData>
  <mergeCells count="21">
    <mergeCell ref="J49:K49"/>
    <mergeCell ref="I51:M51"/>
    <mergeCell ref="J52:K52"/>
    <mergeCell ref="J53:K53"/>
    <mergeCell ref="I43:L43"/>
    <mergeCell ref="J44:K44"/>
    <mergeCell ref="J45:K45"/>
    <mergeCell ref="I47:L47"/>
    <mergeCell ref="J48:K48"/>
    <mergeCell ref="K8:M8"/>
    <mergeCell ref="K12:M12"/>
    <mergeCell ref="K26:M26"/>
    <mergeCell ref="K27:M27"/>
    <mergeCell ref="K30:M30"/>
    <mergeCell ref="K4:M4"/>
    <mergeCell ref="C6:C7"/>
    <mergeCell ref="D6:E6"/>
    <mergeCell ref="F6:F7"/>
    <mergeCell ref="G6:H6"/>
    <mergeCell ref="K7:O7"/>
    <mergeCell ref="C4:H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Plan financement</vt:lpstr>
      <vt:lpstr>Tableaux amortissement</vt:lpstr>
      <vt:lpstr>Remboursement emprunt</vt:lpstr>
      <vt:lpstr>Compte résultat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2020-03-18T13:26:49Z</dcterms:modified>
</cp:coreProperties>
</file>