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/>
  <mc:AlternateContent xmlns:mc="http://schemas.openxmlformats.org/markup-compatibility/2006">
    <mc:Choice Requires="x15">
      <x15ac:absPath xmlns:x15ac="http://schemas.microsoft.com/office/spreadsheetml/2010/11/ac" url="C:\Users\Arthur\Downloads\"/>
    </mc:Choice>
  </mc:AlternateContent>
  <xr:revisionPtr revIDLastSave="0" documentId="13_ncr:1_{72170E57-A354-49D4-AD34-A2D2BAA4A3D8}" xr6:coauthVersionLast="45" xr6:coauthVersionMax="45" xr10:uidLastSave="{00000000-0000-0000-0000-000000000000}"/>
  <bookViews>
    <workbookView xWindow="810" yWindow="-120" windowWidth="28110" windowHeight="16440" activeTab="4" xr2:uid="{00000000-000D-0000-FFFF-FFFF00000000}"/>
  </bookViews>
  <sheets>
    <sheet name="Plan financement" sheetId="1" r:id="rId1"/>
    <sheet name="Tableaux amortissement" sheetId="2" r:id="rId2"/>
    <sheet name="Remboursement emprunt" sheetId="3" r:id="rId3"/>
    <sheet name="Compte de résultat" sheetId="4" r:id="rId4"/>
    <sheet name="Capacité autofinancement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C18" i="5" l="1"/>
  <c r="C14" i="5"/>
  <c r="E10" i="5"/>
  <c r="B18" i="5" s="1"/>
  <c r="F18" i="5" s="1"/>
  <c r="C10" i="5"/>
  <c r="C6" i="5"/>
  <c r="E6" i="5" s="1"/>
  <c r="B14" i="5" s="1"/>
  <c r="F14" i="5" s="1"/>
  <c r="L46" i="4"/>
  <c r="E24" i="4" s="1"/>
  <c r="K46" i="4"/>
  <c r="D24" i="4" s="1"/>
  <c r="L37" i="4"/>
  <c r="K37" i="4"/>
  <c r="K33" i="4"/>
  <c r="G29" i="4"/>
  <c r="E25" i="4"/>
  <c r="D25" i="4"/>
  <c r="L23" i="4"/>
  <c r="K23" i="4"/>
  <c r="E23" i="4"/>
  <c r="D23" i="4"/>
  <c r="D22" i="4" s="1"/>
  <c r="E22" i="4"/>
  <c r="L11" i="4"/>
  <c r="K11" i="4"/>
  <c r="E11" i="4"/>
  <c r="D11" i="4"/>
  <c r="E9" i="4"/>
  <c r="E8" i="4" s="1"/>
  <c r="E29" i="4" s="1"/>
  <c r="D9" i="4"/>
  <c r="H8" i="4"/>
  <c r="H29" i="4" s="1"/>
  <c r="G8" i="4"/>
  <c r="D8" i="4"/>
  <c r="E8" i="3"/>
  <c r="B6" i="3"/>
  <c r="F8" i="3" s="1"/>
  <c r="B4" i="3"/>
  <c r="E45" i="2"/>
  <c r="D45" i="2"/>
  <c r="C45" i="2"/>
  <c r="F45" i="2" s="1"/>
  <c r="E42" i="2"/>
  <c r="D42" i="2"/>
  <c r="C42" i="2"/>
  <c r="F42" i="2" s="1"/>
  <c r="M40" i="2"/>
  <c r="N40" i="2" s="1"/>
  <c r="L40" i="2"/>
  <c r="O40" i="2" s="1"/>
  <c r="E40" i="2"/>
  <c r="D40" i="2"/>
  <c r="C40" i="2"/>
  <c r="F40" i="2" s="1"/>
  <c r="M39" i="2"/>
  <c r="N39" i="2" s="1"/>
  <c r="O39" i="2" s="1"/>
  <c r="L39" i="2"/>
  <c r="N38" i="2"/>
  <c r="M38" i="2"/>
  <c r="L38" i="2"/>
  <c r="O38" i="2" s="1"/>
  <c r="M37" i="2"/>
  <c r="N37" i="2" s="1"/>
  <c r="L37" i="2"/>
  <c r="O37" i="2" s="1"/>
  <c r="H37" i="2"/>
  <c r="C37" i="2" s="1"/>
  <c r="F37" i="2"/>
  <c r="D37" i="2"/>
  <c r="E37" i="2" s="1"/>
  <c r="N36" i="2"/>
  <c r="O36" i="2" s="1"/>
  <c r="M36" i="2"/>
  <c r="L36" i="2"/>
  <c r="M28" i="2"/>
  <c r="N28" i="2" s="1"/>
  <c r="O28" i="2" s="1"/>
  <c r="L28" i="2"/>
  <c r="N26" i="2"/>
  <c r="M26" i="2"/>
  <c r="L26" i="2"/>
  <c r="O26" i="2" s="1"/>
  <c r="D26" i="2"/>
  <c r="E26" i="2" s="1"/>
  <c r="F26" i="2" s="1"/>
  <c r="C26" i="2"/>
  <c r="E25" i="2"/>
  <c r="D25" i="2"/>
  <c r="C25" i="2"/>
  <c r="F25" i="2" s="1"/>
  <c r="M24" i="2"/>
  <c r="N24" i="2" s="1"/>
  <c r="O24" i="2" s="1"/>
  <c r="L24" i="2"/>
  <c r="F24" i="2"/>
  <c r="E24" i="2"/>
  <c r="D24" i="2"/>
  <c r="C24" i="2"/>
  <c r="N23" i="2"/>
  <c r="M23" i="2"/>
  <c r="L23" i="2"/>
  <c r="O23" i="2" s="1"/>
  <c r="E23" i="2"/>
  <c r="F23" i="2" s="1"/>
  <c r="D23" i="2"/>
  <c r="C23" i="2"/>
  <c r="E22" i="2"/>
  <c r="D22" i="2"/>
  <c r="C22" i="2"/>
  <c r="F22" i="2" s="1"/>
  <c r="M21" i="2"/>
  <c r="N21" i="2" s="1"/>
  <c r="O21" i="2" s="1"/>
  <c r="L21" i="2"/>
  <c r="F21" i="2"/>
  <c r="E21" i="2"/>
  <c r="D21" i="2"/>
  <c r="C21" i="2"/>
  <c r="Q20" i="2"/>
  <c r="M27" i="2" s="1"/>
  <c r="N27" i="2" s="1"/>
  <c r="M20" i="2"/>
  <c r="N20" i="2" s="1"/>
  <c r="L20" i="2"/>
  <c r="E20" i="2"/>
  <c r="F20" i="2" s="1"/>
  <c r="D20" i="2"/>
  <c r="C20" i="2"/>
  <c r="L19" i="2"/>
  <c r="D19" i="2"/>
  <c r="E19" i="2" s="1"/>
  <c r="C19" i="2"/>
  <c r="F18" i="2"/>
  <c r="E18" i="2"/>
  <c r="D18" i="2"/>
  <c r="C18" i="2"/>
  <c r="E17" i="2"/>
  <c r="D17" i="2"/>
  <c r="C17" i="2"/>
  <c r="F17" i="2" s="1"/>
  <c r="D16" i="2"/>
  <c r="E16" i="2" s="1"/>
  <c r="C16" i="2"/>
  <c r="F16" i="2" s="1"/>
  <c r="E15" i="2"/>
  <c r="F15" i="2" s="1"/>
  <c r="D15" i="2"/>
  <c r="C15" i="2"/>
  <c r="E14" i="2"/>
  <c r="D14" i="2"/>
  <c r="C14" i="2"/>
  <c r="F14" i="2" s="1"/>
  <c r="D13" i="2"/>
  <c r="E13" i="2" s="1"/>
  <c r="C13" i="2"/>
  <c r="F13" i="2" s="1"/>
  <c r="E12" i="2"/>
  <c r="F12" i="2" s="1"/>
  <c r="D12" i="2"/>
  <c r="C12" i="2"/>
  <c r="N11" i="2"/>
  <c r="M11" i="2"/>
  <c r="L11" i="2"/>
  <c r="O11" i="2" s="1"/>
  <c r="D11" i="2"/>
  <c r="E11" i="2" s="1"/>
  <c r="C11" i="2"/>
  <c r="F11" i="2" s="1"/>
  <c r="O10" i="2"/>
  <c r="N10" i="2"/>
  <c r="M10" i="2"/>
  <c r="L10" i="2"/>
  <c r="E10" i="2"/>
  <c r="D10" i="2"/>
  <c r="C10" i="2"/>
  <c r="F10" i="2" s="1"/>
  <c r="M9" i="2"/>
  <c r="N9" i="2" s="1"/>
  <c r="L9" i="2"/>
  <c r="E9" i="2"/>
  <c r="F9" i="2" s="1"/>
  <c r="D9" i="2"/>
  <c r="C9" i="2"/>
  <c r="N8" i="2"/>
  <c r="M8" i="2"/>
  <c r="L8" i="2"/>
  <c r="O8" i="2" s="1"/>
  <c r="D8" i="2"/>
  <c r="E8" i="2" s="1"/>
  <c r="C8" i="2"/>
  <c r="F8" i="2" s="1"/>
  <c r="N7" i="2"/>
  <c r="O7" i="2" s="1"/>
  <c r="M7" i="2"/>
  <c r="L7" i="2"/>
  <c r="E7" i="2"/>
  <c r="D7" i="2"/>
  <c r="C7" i="2"/>
  <c r="F7" i="2" s="1"/>
  <c r="L20" i="1"/>
  <c r="L14" i="1" s="1"/>
  <c r="L16" i="1"/>
  <c r="I16" i="1"/>
  <c r="L15" i="1"/>
  <c r="N9" i="1"/>
  <c r="N8" i="1"/>
  <c r="E9" i="1" s="1"/>
  <c r="I8" i="1"/>
  <c r="E7" i="1"/>
  <c r="I6" i="1"/>
  <c r="L17" i="1" l="1"/>
  <c r="E13" i="1" s="1"/>
  <c r="O20" i="2"/>
  <c r="C18" i="1"/>
  <c r="E15" i="1" s="1"/>
  <c r="E16" i="1" s="1"/>
  <c r="O9" i="2"/>
  <c r="F19" i="2"/>
  <c r="O19" i="2"/>
  <c r="D36" i="2"/>
  <c r="E36" i="2" s="1"/>
  <c r="C39" i="2"/>
  <c r="C43" i="2"/>
  <c r="F43" i="2" s="1"/>
  <c r="D39" i="2"/>
  <c r="E39" i="2" s="1"/>
  <c r="D29" i="4"/>
  <c r="D33" i="4" s="1"/>
  <c r="B7" i="3"/>
  <c r="M19" i="2"/>
  <c r="N19" i="2" s="1"/>
  <c r="L22" i="2"/>
  <c r="L25" i="2"/>
  <c r="L27" i="2"/>
  <c r="O27" i="2" s="1"/>
  <c r="E33" i="4"/>
  <c r="C36" i="2"/>
  <c r="M22" i="2"/>
  <c r="N22" i="2" s="1"/>
  <c r="M25" i="2"/>
  <c r="N25" i="2" s="1"/>
  <c r="C38" i="2"/>
  <c r="C41" i="2"/>
  <c r="F41" i="2" s="1"/>
  <c r="C44" i="2"/>
  <c r="F44" i="2" s="1"/>
  <c r="D38" i="2"/>
  <c r="E38" i="2" s="1"/>
  <c r="D41" i="2"/>
  <c r="E41" i="2" s="1"/>
  <c r="D44" i="2"/>
  <c r="E44" i="2" s="1"/>
  <c r="D43" i="2"/>
  <c r="E43" i="2" s="1"/>
  <c r="D28" i="4" l="1"/>
  <c r="D34" i="4" s="1"/>
  <c r="E28" i="4"/>
  <c r="E34" i="4" s="1"/>
  <c r="F38" i="2"/>
  <c r="F39" i="2"/>
  <c r="O25" i="2"/>
  <c r="O22" i="2"/>
  <c r="F36" i="2"/>
  <c r="H237" i="3"/>
  <c r="H225" i="3"/>
  <c r="H213" i="3"/>
  <c r="H201" i="3"/>
  <c r="H189" i="3"/>
  <c r="H177" i="3"/>
  <c r="H165" i="3"/>
  <c r="H153" i="3"/>
  <c r="H141" i="3"/>
  <c r="H129" i="3"/>
  <c r="H117" i="3"/>
  <c r="H105" i="3"/>
  <c r="H93" i="3"/>
  <c r="H81" i="3"/>
  <c r="H69" i="3"/>
  <c r="H57" i="3"/>
  <c r="H244" i="3"/>
  <c r="H232" i="3"/>
  <c r="H220" i="3"/>
  <c r="H208" i="3"/>
  <c r="H196" i="3"/>
  <c r="H184" i="3"/>
  <c r="H172" i="3"/>
  <c r="H160" i="3"/>
  <c r="H148" i="3"/>
  <c r="H136" i="3"/>
  <c r="H124" i="3"/>
  <c r="H112" i="3"/>
  <c r="H100" i="3"/>
  <c r="H88" i="3"/>
  <c r="H76" i="3"/>
  <c r="H64" i="3"/>
  <c r="H52" i="3"/>
  <c r="H239" i="3"/>
  <c r="H227" i="3"/>
  <c r="H215" i="3"/>
  <c r="H203" i="3"/>
  <c r="H191" i="3"/>
  <c r="H179" i="3"/>
  <c r="H167" i="3"/>
  <c r="H155" i="3"/>
  <c r="H143" i="3"/>
  <c r="H131" i="3"/>
  <c r="H119" i="3"/>
  <c r="H107" i="3"/>
  <c r="H95" i="3"/>
  <c r="H83" i="3"/>
  <c r="H246" i="3"/>
  <c r="H234" i="3"/>
  <c r="H222" i="3"/>
  <c r="H210" i="3"/>
  <c r="H198" i="3"/>
  <c r="H186" i="3"/>
  <c r="H174" i="3"/>
  <c r="H162" i="3"/>
  <c r="H150" i="3"/>
  <c r="H138" i="3"/>
  <c r="H126" i="3"/>
  <c r="H114" i="3"/>
  <c r="H102" i="3"/>
  <c r="H241" i="3"/>
  <c r="H229" i="3"/>
  <c r="H217" i="3"/>
  <c r="H205" i="3"/>
  <c r="H193" i="3"/>
  <c r="H181" i="3"/>
  <c r="H169" i="3"/>
  <c r="H157" i="3"/>
  <c r="H145" i="3"/>
  <c r="H133" i="3"/>
  <c r="H121" i="3"/>
  <c r="H109" i="3"/>
  <c r="H236" i="3"/>
  <c r="H224" i="3"/>
  <c r="H212" i="3"/>
  <c r="H200" i="3"/>
  <c r="H188" i="3"/>
  <c r="H176" i="3"/>
  <c r="H164" i="3"/>
  <c r="H152" i="3"/>
  <c r="H140" i="3"/>
  <c r="H128" i="3"/>
  <c r="H116" i="3"/>
  <c r="H104" i="3"/>
  <c r="H92" i="3"/>
  <c r="H80" i="3"/>
  <c r="H68" i="3"/>
  <c r="H56" i="3"/>
  <c r="H238" i="3"/>
  <c r="H226" i="3"/>
  <c r="H214" i="3"/>
  <c r="H202" i="3"/>
  <c r="H190" i="3"/>
  <c r="H178" i="3"/>
  <c r="H166" i="3"/>
  <c r="H154" i="3"/>
  <c r="H142" i="3"/>
  <c r="H130" i="3"/>
  <c r="H118" i="3"/>
  <c r="H106" i="3"/>
  <c r="H94" i="3"/>
  <c r="H82" i="3"/>
  <c r="H247" i="3"/>
  <c r="H235" i="3"/>
  <c r="H223" i="3"/>
  <c r="H211" i="3"/>
  <c r="H199" i="3"/>
  <c r="H187" i="3"/>
  <c r="H175" i="3"/>
  <c r="H163" i="3"/>
  <c r="H151" i="3"/>
  <c r="H139" i="3"/>
  <c r="H127" i="3"/>
  <c r="H115" i="3"/>
  <c r="H103" i="3"/>
  <c r="H91" i="3"/>
  <c r="H230" i="3"/>
  <c r="H194" i="3"/>
  <c r="H158" i="3"/>
  <c r="H122" i="3"/>
  <c r="H85" i="3"/>
  <c r="H77" i="3"/>
  <c r="H70" i="3"/>
  <c r="H67" i="3"/>
  <c r="H54" i="3"/>
  <c r="H51" i="3"/>
  <c r="H41" i="3"/>
  <c r="H29" i="3"/>
  <c r="H17" i="3"/>
  <c r="H243" i="3"/>
  <c r="H207" i="3"/>
  <c r="H171" i="3"/>
  <c r="H135" i="3"/>
  <c r="H73" i="3"/>
  <c r="H48" i="3"/>
  <c r="H36" i="3"/>
  <c r="H24" i="3"/>
  <c r="H8" i="3"/>
  <c r="G8" i="3" s="1"/>
  <c r="H35" i="3"/>
  <c r="H159" i="3"/>
  <c r="H221" i="3"/>
  <c r="H185" i="3"/>
  <c r="H149" i="3"/>
  <c r="H113" i="3"/>
  <c r="H89" i="3"/>
  <c r="H63" i="3"/>
  <c r="H60" i="3"/>
  <c r="H43" i="3"/>
  <c r="H31" i="3"/>
  <c r="H19" i="3"/>
  <c r="H10" i="3"/>
  <c r="H23" i="3"/>
  <c r="H71" i="3"/>
  <c r="H9" i="3"/>
  <c r="H231" i="3"/>
  <c r="H123" i="3"/>
  <c r="H55" i="3"/>
  <c r="H228" i="3"/>
  <c r="H192" i="3"/>
  <c r="H156" i="3"/>
  <c r="H120" i="3"/>
  <c r="H99" i="3"/>
  <c r="H84" i="3"/>
  <c r="H66" i="3"/>
  <c r="H38" i="3"/>
  <c r="H26" i="3"/>
  <c r="H12" i="3"/>
  <c r="H146" i="3"/>
  <c r="H110" i="3"/>
  <c r="H37" i="3"/>
  <c r="H242" i="3"/>
  <c r="H206" i="3"/>
  <c r="H170" i="3"/>
  <c r="H134" i="3"/>
  <c r="H53" i="3"/>
  <c r="H45" i="3"/>
  <c r="H33" i="3"/>
  <c r="H21" i="3"/>
  <c r="H14" i="3"/>
  <c r="H125" i="3"/>
  <c r="H78" i="3"/>
  <c r="H11" i="3"/>
  <c r="H58" i="3"/>
  <c r="H219" i="3"/>
  <c r="H183" i="3"/>
  <c r="H147" i="3"/>
  <c r="H111" i="3"/>
  <c r="H72" i="3"/>
  <c r="H59" i="3"/>
  <c r="H50" i="3"/>
  <c r="H40" i="3"/>
  <c r="H28" i="3"/>
  <c r="H16" i="3"/>
  <c r="H79" i="3"/>
  <c r="H195" i="3"/>
  <c r="H44" i="3"/>
  <c r="H233" i="3"/>
  <c r="H197" i="3"/>
  <c r="H161" i="3"/>
  <c r="H98" i="3"/>
  <c r="H75" i="3"/>
  <c r="H47" i="3"/>
  <c r="H240" i="3"/>
  <c r="H204" i="3"/>
  <c r="H168" i="3"/>
  <c r="H132" i="3"/>
  <c r="H97" i="3"/>
  <c r="H87" i="3"/>
  <c r="H65" i="3"/>
  <c r="H62" i="3"/>
  <c r="H42" i="3"/>
  <c r="H30" i="3"/>
  <c r="H18" i="3"/>
  <c r="H218" i="3"/>
  <c r="H182" i="3"/>
  <c r="H49" i="3"/>
  <c r="H245" i="3"/>
  <c r="H209" i="3"/>
  <c r="H173" i="3"/>
  <c r="H137" i="3"/>
  <c r="H96" i="3"/>
  <c r="H86" i="3"/>
  <c r="H61" i="3"/>
  <c r="H39" i="3"/>
  <c r="H27" i="3"/>
  <c r="H15" i="3"/>
  <c r="H13" i="3"/>
  <c r="H101" i="3"/>
  <c r="H74" i="3"/>
  <c r="H180" i="3"/>
  <c r="H20" i="3"/>
  <c r="H90" i="3"/>
  <c r="H25" i="3"/>
  <c r="H34" i="3"/>
  <c r="H108" i="3"/>
  <c r="H46" i="3"/>
  <c r="H144" i="3"/>
  <c r="H216" i="3"/>
  <c r="H32" i="3"/>
  <c r="H22" i="3"/>
  <c r="I8" i="3" l="1"/>
  <c r="E9" i="3" s="1"/>
  <c r="F9" i="3" l="1"/>
  <c r="G9" i="3" l="1"/>
  <c r="I9" i="3" l="1"/>
  <c r="E10" i="3" s="1"/>
  <c r="F10" i="3" l="1"/>
  <c r="G10" i="3" l="1"/>
  <c r="I10" i="3" l="1"/>
  <c r="E11" i="3" s="1"/>
  <c r="F11" i="3" l="1"/>
  <c r="G11" i="3" l="1"/>
  <c r="I11" i="3" l="1"/>
  <c r="E12" i="3" s="1"/>
  <c r="F12" i="3" l="1"/>
  <c r="G12" i="3" s="1"/>
  <c r="I12" i="3" l="1"/>
  <c r="E13" i="3" s="1"/>
  <c r="F13" i="3" l="1"/>
  <c r="G13" i="3" s="1"/>
  <c r="I13" i="3"/>
  <c r="E14" i="3" s="1"/>
  <c r="F14" i="3" l="1"/>
  <c r="G14" i="3" s="1"/>
  <c r="I14" i="3" s="1"/>
  <c r="E15" i="3" s="1"/>
  <c r="F15" i="3" l="1"/>
  <c r="G15" i="3" s="1"/>
  <c r="I15" i="3"/>
  <c r="E16" i="3" s="1"/>
  <c r="F16" i="3" l="1"/>
  <c r="G16" i="3" s="1"/>
  <c r="I16" i="3" s="1"/>
  <c r="E17" i="3" s="1"/>
  <c r="F17" i="3" l="1"/>
  <c r="G17" i="3" s="1"/>
  <c r="I17" i="3"/>
  <c r="E18" i="3" s="1"/>
  <c r="F18" i="3" l="1"/>
  <c r="G18" i="3" s="1"/>
  <c r="I18" i="3" s="1"/>
  <c r="E19" i="3" s="1"/>
  <c r="F19" i="3" l="1"/>
  <c r="G19" i="3" l="1"/>
  <c r="L9" i="3"/>
  <c r="L13" i="3" l="1"/>
  <c r="I19" i="3"/>
  <c r="E20" i="3" s="1"/>
  <c r="F20" i="3" l="1"/>
  <c r="G20" i="3" l="1"/>
  <c r="I20" i="3" l="1"/>
  <c r="E21" i="3" s="1"/>
  <c r="F21" i="3" l="1"/>
  <c r="G21" i="3" l="1"/>
  <c r="I21" i="3" l="1"/>
  <c r="E22" i="3" s="1"/>
  <c r="F22" i="3" l="1"/>
  <c r="G22" i="3" l="1"/>
  <c r="I22" i="3" l="1"/>
  <c r="E23" i="3" s="1"/>
  <c r="F23" i="3" l="1"/>
  <c r="G23" i="3" l="1"/>
  <c r="I23" i="3" l="1"/>
  <c r="E24" i="3" s="1"/>
  <c r="F24" i="3" l="1"/>
  <c r="G24" i="3" l="1"/>
  <c r="I24" i="3" l="1"/>
  <c r="E25" i="3" s="1"/>
  <c r="F25" i="3" l="1"/>
  <c r="G25" i="3" s="1"/>
  <c r="I25" i="3" s="1"/>
  <c r="E26" i="3" s="1"/>
  <c r="F26" i="3" l="1"/>
  <c r="G26" i="3" s="1"/>
  <c r="I26" i="3" s="1"/>
  <c r="E27" i="3" s="1"/>
  <c r="F27" i="3" l="1"/>
  <c r="G27" i="3" s="1"/>
  <c r="I27" i="3"/>
  <c r="E28" i="3" s="1"/>
  <c r="F28" i="3" l="1"/>
  <c r="G28" i="3" s="1"/>
  <c r="I28" i="3" s="1"/>
  <c r="E29" i="3" s="1"/>
  <c r="F29" i="3" l="1"/>
  <c r="G29" i="3" s="1"/>
  <c r="I29" i="3" s="1"/>
  <c r="E30" i="3" s="1"/>
  <c r="F30" i="3" l="1"/>
  <c r="G30" i="3" s="1"/>
  <c r="I30" i="3" s="1"/>
  <c r="E31" i="3" s="1"/>
  <c r="F31" i="3" l="1"/>
  <c r="G31" i="3" l="1"/>
  <c r="L10" i="3"/>
  <c r="L14" i="3" l="1"/>
  <c r="I31" i="3"/>
  <c r="E32" i="3" s="1"/>
  <c r="F32" i="3" l="1"/>
  <c r="G32" i="3" s="1"/>
  <c r="I32" i="3" s="1"/>
  <c r="E33" i="3" s="1"/>
  <c r="F33" i="3" l="1"/>
  <c r="G33" i="3" s="1"/>
  <c r="I33" i="3" s="1"/>
  <c r="E34" i="3" s="1"/>
  <c r="F34" i="3" l="1"/>
  <c r="G34" i="3" s="1"/>
  <c r="I34" i="3"/>
  <c r="E35" i="3" s="1"/>
  <c r="F35" i="3" l="1"/>
  <c r="G35" i="3" s="1"/>
  <c r="I35" i="3"/>
  <c r="E36" i="3" s="1"/>
  <c r="F36" i="3" l="1"/>
  <c r="G36" i="3" s="1"/>
  <c r="I36" i="3" s="1"/>
  <c r="E37" i="3" s="1"/>
  <c r="F37" i="3" l="1"/>
  <c r="G37" i="3" s="1"/>
  <c r="I37" i="3" s="1"/>
  <c r="E38" i="3" s="1"/>
  <c r="F38" i="3" l="1"/>
  <c r="G38" i="3" s="1"/>
  <c r="I38" i="3" s="1"/>
  <c r="E39" i="3" s="1"/>
  <c r="F39" i="3" l="1"/>
  <c r="G39" i="3" s="1"/>
  <c r="I39" i="3" s="1"/>
  <c r="E40" i="3" s="1"/>
  <c r="F40" i="3" l="1"/>
  <c r="G40" i="3" s="1"/>
  <c r="I40" i="3" s="1"/>
  <c r="E41" i="3" s="1"/>
  <c r="F41" i="3" l="1"/>
  <c r="G41" i="3" s="1"/>
  <c r="I41" i="3"/>
  <c r="E42" i="3" s="1"/>
  <c r="F42" i="3" l="1"/>
  <c r="G42" i="3" s="1"/>
  <c r="I42" i="3" s="1"/>
  <c r="E43" i="3" s="1"/>
  <c r="F43" i="3" l="1"/>
  <c r="G43" i="3" s="1"/>
  <c r="I43" i="3" s="1"/>
  <c r="E44" i="3" s="1"/>
  <c r="F44" i="3" l="1"/>
  <c r="G44" i="3" s="1"/>
  <c r="I44" i="3" s="1"/>
  <c r="E45" i="3" s="1"/>
  <c r="F45" i="3" l="1"/>
  <c r="G45" i="3" s="1"/>
  <c r="I45" i="3"/>
  <c r="E46" i="3" s="1"/>
  <c r="F46" i="3" l="1"/>
  <c r="G46" i="3" s="1"/>
  <c r="I46" i="3"/>
  <c r="E47" i="3" s="1"/>
  <c r="F47" i="3" l="1"/>
  <c r="G47" i="3" s="1"/>
  <c r="I47" i="3"/>
  <c r="E48" i="3" s="1"/>
  <c r="F48" i="3" l="1"/>
  <c r="G48" i="3" s="1"/>
  <c r="I48" i="3" s="1"/>
  <c r="E49" i="3" s="1"/>
  <c r="F49" i="3" l="1"/>
  <c r="G49" i="3" s="1"/>
  <c r="I49" i="3" s="1"/>
  <c r="E50" i="3" s="1"/>
  <c r="F50" i="3" l="1"/>
  <c r="G50" i="3" s="1"/>
  <c r="I50" i="3"/>
  <c r="E51" i="3" s="1"/>
  <c r="F51" i="3" l="1"/>
  <c r="G51" i="3" s="1"/>
  <c r="I51" i="3" s="1"/>
  <c r="E52" i="3" s="1"/>
  <c r="F52" i="3" l="1"/>
  <c r="G52" i="3" s="1"/>
  <c r="I52" i="3" s="1"/>
  <c r="E53" i="3" s="1"/>
  <c r="F53" i="3" l="1"/>
  <c r="G53" i="3" s="1"/>
  <c r="I53" i="3" s="1"/>
  <c r="E54" i="3" s="1"/>
  <c r="F54" i="3" l="1"/>
  <c r="G54" i="3" s="1"/>
  <c r="I54" i="3"/>
  <c r="E55" i="3" s="1"/>
  <c r="F55" i="3" l="1"/>
  <c r="G55" i="3" s="1"/>
  <c r="I55" i="3"/>
  <c r="E56" i="3" s="1"/>
  <c r="F56" i="3" l="1"/>
  <c r="G56" i="3" s="1"/>
  <c r="I56" i="3" s="1"/>
  <c r="E57" i="3" s="1"/>
  <c r="F57" i="3" l="1"/>
  <c r="G57" i="3" s="1"/>
  <c r="I57" i="3" s="1"/>
  <c r="E58" i="3" s="1"/>
  <c r="F58" i="3" l="1"/>
  <c r="G58" i="3" s="1"/>
  <c r="I58" i="3" s="1"/>
  <c r="E59" i="3" s="1"/>
  <c r="F59" i="3" l="1"/>
  <c r="G59" i="3" s="1"/>
  <c r="I59" i="3" s="1"/>
  <c r="E60" i="3" s="1"/>
  <c r="F60" i="3" l="1"/>
  <c r="G60" i="3" s="1"/>
  <c r="I60" i="3" s="1"/>
  <c r="E61" i="3" s="1"/>
  <c r="F61" i="3" l="1"/>
  <c r="G61" i="3" s="1"/>
  <c r="I61" i="3" s="1"/>
  <c r="E62" i="3" s="1"/>
  <c r="F62" i="3" l="1"/>
  <c r="G62" i="3" s="1"/>
  <c r="I62" i="3" s="1"/>
  <c r="E63" i="3" s="1"/>
  <c r="F63" i="3" l="1"/>
  <c r="G63" i="3" s="1"/>
  <c r="I63" i="3" s="1"/>
  <c r="E64" i="3" s="1"/>
  <c r="F64" i="3" l="1"/>
  <c r="G64" i="3" s="1"/>
  <c r="I64" i="3" s="1"/>
  <c r="E65" i="3" s="1"/>
  <c r="F65" i="3" l="1"/>
  <c r="G65" i="3" s="1"/>
  <c r="I65" i="3" s="1"/>
  <c r="E66" i="3" s="1"/>
  <c r="F66" i="3" l="1"/>
  <c r="G66" i="3" s="1"/>
  <c r="I66" i="3"/>
  <c r="E67" i="3" s="1"/>
  <c r="F67" i="3" l="1"/>
  <c r="G67" i="3" s="1"/>
  <c r="I67" i="3"/>
  <c r="E68" i="3" s="1"/>
  <c r="F68" i="3" l="1"/>
  <c r="G68" i="3" s="1"/>
  <c r="I68" i="3"/>
  <c r="E69" i="3" s="1"/>
  <c r="F69" i="3" l="1"/>
  <c r="G69" i="3" s="1"/>
  <c r="I69" i="3" s="1"/>
  <c r="E70" i="3" s="1"/>
  <c r="F70" i="3" l="1"/>
  <c r="G70" i="3" s="1"/>
  <c r="I70" i="3" s="1"/>
  <c r="E71" i="3" s="1"/>
  <c r="F71" i="3" l="1"/>
  <c r="G71" i="3" s="1"/>
  <c r="I71" i="3" s="1"/>
  <c r="E72" i="3" s="1"/>
  <c r="F72" i="3" l="1"/>
  <c r="G72" i="3" s="1"/>
  <c r="I72" i="3" s="1"/>
  <c r="E73" i="3" s="1"/>
  <c r="F73" i="3" l="1"/>
  <c r="G73" i="3" s="1"/>
  <c r="I73" i="3" s="1"/>
  <c r="E74" i="3" s="1"/>
  <c r="F74" i="3" l="1"/>
  <c r="G74" i="3" s="1"/>
  <c r="I74" i="3"/>
  <c r="E75" i="3" s="1"/>
  <c r="F75" i="3" l="1"/>
  <c r="G75" i="3" s="1"/>
  <c r="I75" i="3" s="1"/>
  <c r="E76" i="3" s="1"/>
  <c r="F76" i="3" l="1"/>
  <c r="G76" i="3" s="1"/>
  <c r="I76" i="3" s="1"/>
  <c r="E77" i="3" s="1"/>
  <c r="F77" i="3" l="1"/>
  <c r="G77" i="3" s="1"/>
  <c r="I77" i="3" s="1"/>
  <c r="E78" i="3" s="1"/>
  <c r="F78" i="3" l="1"/>
  <c r="G78" i="3" s="1"/>
  <c r="I78" i="3" s="1"/>
  <c r="E79" i="3" s="1"/>
  <c r="F79" i="3" l="1"/>
  <c r="G79" i="3" s="1"/>
  <c r="I79" i="3"/>
  <c r="E80" i="3" s="1"/>
  <c r="F80" i="3" l="1"/>
  <c r="G80" i="3" s="1"/>
  <c r="I80" i="3"/>
  <c r="E81" i="3" s="1"/>
  <c r="F81" i="3" l="1"/>
  <c r="G81" i="3" s="1"/>
  <c r="I81" i="3"/>
  <c r="E82" i="3" s="1"/>
  <c r="F82" i="3" l="1"/>
  <c r="G82" i="3" s="1"/>
  <c r="I82" i="3" s="1"/>
  <c r="E83" i="3" s="1"/>
  <c r="F83" i="3" l="1"/>
  <c r="G83" i="3" s="1"/>
  <c r="I83" i="3" s="1"/>
  <c r="E84" i="3" s="1"/>
  <c r="F84" i="3" l="1"/>
  <c r="G84" i="3" s="1"/>
  <c r="I84" i="3" s="1"/>
  <c r="E85" i="3" s="1"/>
  <c r="F85" i="3" l="1"/>
  <c r="G85" i="3" s="1"/>
  <c r="I85" i="3"/>
  <c r="E86" i="3" s="1"/>
  <c r="F86" i="3" l="1"/>
  <c r="G86" i="3" s="1"/>
  <c r="I86" i="3"/>
  <c r="E87" i="3" s="1"/>
  <c r="F87" i="3" l="1"/>
  <c r="G87" i="3" s="1"/>
  <c r="I87" i="3" s="1"/>
  <c r="E88" i="3" s="1"/>
  <c r="F88" i="3" l="1"/>
  <c r="G88" i="3" s="1"/>
  <c r="I88" i="3" s="1"/>
  <c r="E89" i="3" s="1"/>
  <c r="F89" i="3" l="1"/>
  <c r="G89" i="3" s="1"/>
  <c r="I89" i="3" s="1"/>
  <c r="E90" i="3" s="1"/>
  <c r="F90" i="3" l="1"/>
  <c r="G90" i="3" s="1"/>
  <c r="I90" i="3" s="1"/>
  <c r="E91" i="3" s="1"/>
  <c r="F91" i="3" l="1"/>
  <c r="G91" i="3" s="1"/>
  <c r="I91" i="3"/>
  <c r="E92" i="3" s="1"/>
  <c r="F92" i="3" l="1"/>
  <c r="G92" i="3" s="1"/>
  <c r="I92" i="3" s="1"/>
  <c r="E93" i="3" s="1"/>
  <c r="F93" i="3" l="1"/>
  <c r="G93" i="3" s="1"/>
  <c r="I93" i="3"/>
  <c r="E94" i="3" s="1"/>
  <c r="F94" i="3" l="1"/>
  <c r="G94" i="3" s="1"/>
  <c r="I94" i="3" s="1"/>
  <c r="E95" i="3" s="1"/>
  <c r="F95" i="3" l="1"/>
  <c r="G95" i="3" s="1"/>
  <c r="I95" i="3" s="1"/>
  <c r="E96" i="3" s="1"/>
  <c r="F96" i="3" l="1"/>
  <c r="G96" i="3" s="1"/>
  <c r="I96" i="3" s="1"/>
  <c r="E97" i="3" s="1"/>
  <c r="F97" i="3" l="1"/>
  <c r="G97" i="3" s="1"/>
  <c r="I97" i="3" s="1"/>
  <c r="E98" i="3" s="1"/>
  <c r="F98" i="3" l="1"/>
  <c r="G98" i="3" s="1"/>
  <c r="I98" i="3"/>
  <c r="E99" i="3" s="1"/>
  <c r="F99" i="3" l="1"/>
  <c r="G99" i="3" s="1"/>
  <c r="I99" i="3" s="1"/>
  <c r="E100" i="3" s="1"/>
  <c r="F100" i="3" l="1"/>
  <c r="G100" i="3" s="1"/>
  <c r="I100" i="3" s="1"/>
  <c r="E101" i="3" s="1"/>
  <c r="F101" i="3" l="1"/>
  <c r="G101" i="3" s="1"/>
  <c r="I101" i="3" s="1"/>
  <c r="E102" i="3" s="1"/>
  <c r="F102" i="3" l="1"/>
  <c r="G102" i="3" s="1"/>
  <c r="I102" i="3" s="1"/>
  <c r="E103" i="3" s="1"/>
  <c r="F103" i="3" l="1"/>
  <c r="G103" i="3" s="1"/>
  <c r="I103" i="3"/>
  <c r="E104" i="3" s="1"/>
  <c r="F104" i="3" l="1"/>
  <c r="G104" i="3" s="1"/>
  <c r="I104" i="3" s="1"/>
  <c r="E105" i="3" s="1"/>
  <c r="F105" i="3" l="1"/>
  <c r="G105" i="3" s="1"/>
  <c r="I105" i="3" s="1"/>
  <c r="E106" i="3" s="1"/>
  <c r="F106" i="3" l="1"/>
  <c r="G106" i="3" s="1"/>
  <c r="I106" i="3" s="1"/>
  <c r="E107" i="3" s="1"/>
  <c r="F107" i="3" l="1"/>
  <c r="G107" i="3" s="1"/>
  <c r="I107" i="3" s="1"/>
  <c r="E108" i="3" s="1"/>
  <c r="F108" i="3" l="1"/>
  <c r="G108" i="3" s="1"/>
  <c r="I108" i="3" s="1"/>
  <c r="E109" i="3" s="1"/>
  <c r="F109" i="3" l="1"/>
  <c r="G109" i="3" s="1"/>
  <c r="I109" i="3" s="1"/>
  <c r="E110" i="3" s="1"/>
  <c r="F110" i="3" l="1"/>
  <c r="G110" i="3" s="1"/>
  <c r="I110" i="3"/>
  <c r="E111" i="3" s="1"/>
  <c r="F111" i="3" l="1"/>
  <c r="G111" i="3" s="1"/>
  <c r="I111" i="3" s="1"/>
  <c r="E112" i="3" s="1"/>
  <c r="F112" i="3" l="1"/>
  <c r="G112" i="3" s="1"/>
  <c r="I112" i="3" s="1"/>
  <c r="E113" i="3" s="1"/>
  <c r="F113" i="3" l="1"/>
  <c r="G113" i="3" s="1"/>
  <c r="I113" i="3" s="1"/>
  <c r="E114" i="3" s="1"/>
  <c r="F114" i="3" l="1"/>
  <c r="G114" i="3" s="1"/>
  <c r="I114" i="3" s="1"/>
  <c r="E115" i="3" s="1"/>
  <c r="F115" i="3" l="1"/>
  <c r="G115" i="3" s="1"/>
  <c r="I115" i="3"/>
  <c r="E116" i="3" s="1"/>
  <c r="F116" i="3" l="1"/>
  <c r="G116" i="3" s="1"/>
  <c r="I116" i="3" s="1"/>
  <c r="E117" i="3" s="1"/>
  <c r="F117" i="3" l="1"/>
  <c r="G117" i="3" s="1"/>
  <c r="I117" i="3"/>
  <c r="E118" i="3" s="1"/>
  <c r="F118" i="3" l="1"/>
  <c r="G118" i="3" s="1"/>
  <c r="I118" i="3" s="1"/>
  <c r="E119" i="3" s="1"/>
  <c r="F119" i="3" l="1"/>
  <c r="G119" i="3" s="1"/>
  <c r="I119" i="3" s="1"/>
  <c r="E120" i="3" s="1"/>
  <c r="F120" i="3" l="1"/>
  <c r="G120" i="3" s="1"/>
  <c r="I120" i="3" s="1"/>
  <c r="E121" i="3" s="1"/>
  <c r="F121" i="3" l="1"/>
  <c r="G121" i="3" s="1"/>
  <c r="I121" i="3" s="1"/>
  <c r="E122" i="3" s="1"/>
  <c r="F122" i="3" l="1"/>
  <c r="G122" i="3" s="1"/>
  <c r="I122" i="3"/>
  <c r="E123" i="3" s="1"/>
  <c r="F123" i="3" l="1"/>
  <c r="G123" i="3" s="1"/>
  <c r="I123" i="3" s="1"/>
  <c r="E124" i="3" s="1"/>
  <c r="F124" i="3" l="1"/>
  <c r="G124" i="3" s="1"/>
  <c r="I124" i="3" s="1"/>
  <c r="E125" i="3" s="1"/>
  <c r="F125" i="3" l="1"/>
  <c r="G125" i="3" s="1"/>
  <c r="I125" i="3" s="1"/>
  <c r="E126" i="3" s="1"/>
  <c r="F126" i="3" l="1"/>
  <c r="G126" i="3" s="1"/>
  <c r="I126" i="3" s="1"/>
  <c r="E127" i="3" s="1"/>
  <c r="F127" i="3" l="1"/>
  <c r="G127" i="3" s="1"/>
  <c r="I127" i="3"/>
  <c r="E128" i="3" s="1"/>
  <c r="F128" i="3" l="1"/>
  <c r="G128" i="3" s="1"/>
  <c r="I128" i="3" s="1"/>
  <c r="E129" i="3" s="1"/>
  <c r="F129" i="3" l="1"/>
  <c r="G129" i="3" s="1"/>
  <c r="I129" i="3"/>
  <c r="E130" i="3" s="1"/>
  <c r="F130" i="3" l="1"/>
  <c r="G130" i="3" s="1"/>
  <c r="I130" i="3" s="1"/>
  <c r="E131" i="3" s="1"/>
  <c r="F131" i="3" l="1"/>
  <c r="G131" i="3" s="1"/>
  <c r="I131" i="3" s="1"/>
  <c r="E132" i="3" s="1"/>
  <c r="F132" i="3" l="1"/>
  <c r="G132" i="3" s="1"/>
  <c r="I132" i="3" s="1"/>
  <c r="E133" i="3" s="1"/>
  <c r="F133" i="3" l="1"/>
  <c r="G133" i="3" s="1"/>
  <c r="I133" i="3" s="1"/>
  <c r="E134" i="3" s="1"/>
  <c r="F134" i="3" l="1"/>
  <c r="G134" i="3" s="1"/>
  <c r="I134" i="3"/>
  <c r="E135" i="3" s="1"/>
  <c r="F135" i="3" l="1"/>
  <c r="G135" i="3" s="1"/>
  <c r="I135" i="3" s="1"/>
  <c r="E136" i="3" s="1"/>
  <c r="F136" i="3" l="1"/>
  <c r="G136" i="3" s="1"/>
  <c r="I136" i="3" s="1"/>
  <c r="E137" i="3" s="1"/>
  <c r="F137" i="3" l="1"/>
  <c r="G137" i="3" s="1"/>
  <c r="I137" i="3" s="1"/>
  <c r="E138" i="3" s="1"/>
  <c r="F138" i="3" l="1"/>
  <c r="G138" i="3" s="1"/>
  <c r="I138" i="3" s="1"/>
  <c r="E139" i="3" s="1"/>
  <c r="F139" i="3" l="1"/>
  <c r="G139" i="3" s="1"/>
  <c r="I139" i="3"/>
  <c r="E140" i="3" s="1"/>
  <c r="F140" i="3" l="1"/>
  <c r="G140" i="3" s="1"/>
  <c r="I140" i="3" s="1"/>
  <c r="E141" i="3" s="1"/>
  <c r="F141" i="3" l="1"/>
  <c r="G141" i="3" s="1"/>
  <c r="I141" i="3"/>
  <c r="E142" i="3" s="1"/>
  <c r="F142" i="3" l="1"/>
  <c r="G142" i="3" s="1"/>
  <c r="I142" i="3" s="1"/>
  <c r="E143" i="3" s="1"/>
  <c r="F143" i="3" l="1"/>
  <c r="G143" i="3" s="1"/>
  <c r="I143" i="3" s="1"/>
  <c r="E144" i="3" s="1"/>
  <c r="F144" i="3" l="1"/>
  <c r="G144" i="3" s="1"/>
  <c r="I144" i="3"/>
  <c r="E145" i="3" s="1"/>
  <c r="F145" i="3" l="1"/>
  <c r="G145" i="3" s="1"/>
  <c r="I145" i="3" s="1"/>
  <c r="E146" i="3" s="1"/>
  <c r="F146" i="3" l="1"/>
  <c r="G146" i="3" s="1"/>
  <c r="I146" i="3"/>
  <c r="E147" i="3" s="1"/>
  <c r="F147" i="3" l="1"/>
  <c r="G147" i="3" s="1"/>
  <c r="I147" i="3" s="1"/>
  <c r="E148" i="3" s="1"/>
  <c r="F148" i="3" l="1"/>
  <c r="G148" i="3" s="1"/>
  <c r="I148" i="3" s="1"/>
  <c r="E149" i="3" s="1"/>
  <c r="F149" i="3" l="1"/>
  <c r="G149" i="3" s="1"/>
  <c r="I149" i="3" s="1"/>
  <c r="E150" i="3" s="1"/>
  <c r="F150" i="3" l="1"/>
  <c r="G150" i="3" s="1"/>
  <c r="I150" i="3" s="1"/>
  <c r="E151" i="3" s="1"/>
  <c r="F151" i="3" l="1"/>
  <c r="G151" i="3" s="1"/>
  <c r="I151" i="3"/>
  <c r="E152" i="3" s="1"/>
  <c r="F152" i="3" l="1"/>
  <c r="G152" i="3" s="1"/>
  <c r="I152" i="3" s="1"/>
  <c r="E153" i="3" s="1"/>
  <c r="F153" i="3" l="1"/>
  <c r="G153" i="3" s="1"/>
  <c r="I153" i="3"/>
  <c r="E154" i="3" s="1"/>
  <c r="F154" i="3" l="1"/>
  <c r="G154" i="3" s="1"/>
  <c r="I154" i="3" s="1"/>
  <c r="E155" i="3" s="1"/>
  <c r="F155" i="3" l="1"/>
  <c r="G155" i="3" s="1"/>
  <c r="I155" i="3" s="1"/>
  <c r="E156" i="3" s="1"/>
  <c r="F156" i="3" l="1"/>
  <c r="G156" i="3" s="1"/>
  <c r="I156" i="3" s="1"/>
  <c r="E157" i="3" s="1"/>
  <c r="F157" i="3" l="1"/>
  <c r="G157" i="3" s="1"/>
  <c r="I157" i="3" s="1"/>
  <c r="E158" i="3" s="1"/>
  <c r="F158" i="3" l="1"/>
  <c r="G158" i="3" s="1"/>
  <c r="I158" i="3" s="1"/>
  <c r="E159" i="3" s="1"/>
  <c r="F159" i="3" l="1"/>
  <c r="G159" i="3" s="1"/>
  <c r="I159" i="3" s="1"/>
  <c r="E160" i="3" s="1"/>
  <c r="F160" i="3" l="1"/>
  <c r="G160" i="3" s="1"/>
  <c r="I160" i="3" s="1"/>
  <c r="E161" i="3" s="1"/>
  <c r="F161" i="3" l="1"/>
  <c r="G161" i="3" s="1"/>
  <c r="I161" i="3" s="1"/>
  <c r="E162" i="3" s="1"/>
  <c r="F162" i="3" l="1"/>
  <c r="G162" i="3" s="1"/>
  <c r="I162" i="3" s="1"/>
  <c r="E163" i="3" s="1"/>
  <c r="F163" i="3" l="1"/>
  <c r="G163" i="3" s="1"/>
  <c r="I163" i="3"/>
  <c r="E164" i="3" s="1"/>
  <c r="F164" i="3" l="1"/>
  <c r="G164" i="3" s="1"/>
  <c r="I164" i="3" s="1"/>
  <c r="E165" i="3" s="1"/>
  <c r="F165" i="3" l="1"/>
  <c r="G165" i="3" s="1"/>
  <c r="I165" i="3"/>
  <c r="E166" i="3" s="1"/>
  <c r="F166" i="3" l="1"/>
  <c r="G166" i="3" s="1"/>
  <c r="I166" i="3" s="1"/>
  <c r="E167" i="3" s="1"/>
  <c r="F167" i="3" l="1"/>
  <c r="G167" i="3" s="1"/>
  <c r="I167" i="3" s="1"/>
  <c r="E168" i="3" s="1"/>
  <c r="F168" i="3" l="1"/>
  <c r="G168" i="3" s="1"/>
  <c r="I168" i="3" s="1"/>
  <c r="E169" i="3" s="1"/>
  <c r="F169" i="3" l="1"/>
  <c r="G169" i="3" s="1"/>
  <c r="I169" i="3" s="1"/>
  <c r="E170" i="3" s="1"/>
  <c r="F170" i="3" l="1"/>
  <c r="G170" i="3" s="1"/>
  <c r="I170" i="3"/>
  <c r="E171" i="3" s="1"/>
  <c r="F171" i="3" l="1"/>
  <c r="G171" i="3" s="1"/>
  <c r="I171" i="3" s="1"/>
  <c r="E172" i="3" s="1"/>
  <c r="F172" i="3" l="1"/>
  <c r="G172" i="3" s="1"/>
  <c r="I172" i="3" s="1"/>
  <c r="E173" i="3" s="1"/>
  <c r="F173" i="3" l="1"/>
  <c r="G173" i="3" s="1"/>
  <c r="I173" i="3" s="1"/>
  <c r="E174" i="3" s="1"/>
  <c r="F174" i="3" l="1"/>
  <c r="G174" i="3" s="1"/>
  <c r="I174" i="3" s="1"/>
  <c r="E175" i="3" s="1"/>
  <c r="F175" i="3" l="1"/>
  <c r="G175" i="3" s="1"/>
  <c r="I175" i="3"/>
  <c r="E176" i="3" s="1"/>
  <c r="F176" i="3" l="1"/>
  <c r="G176" i="3" s="1"/>
  <c r="I176" i="3" s="1"/>
  <c r="E177" i="3" s="1"/>
  <c r="F177" i="3" l="1"/>
  <c r="G177" i="3" s="1"/>
  <c r="I177" i="3"/>
  <c r="E178" i="3" s="1"/>
  <c r="F178" i="3" l="1"/>
  <c r="G178" i="3" s="1"/>
  <c r="I178" i="3" s="1"/>
  <c r="E179" i="3" s="1"/>
  <c r="F179" i="3" l="1"/>
  <c r="G179" i="3" s="1"/>
  <c r="I179" i="3" s="1"/>
  <c r="E180" i="3" s="1"/>
  <c r="F180" i="3" l="1"/>
  <c r="G180" i="3" s="1"/>
  <c r="I180" i="3"/>
  <c r="E181" i="3" s="1"/>
  <c r="F181" i="3" l="1"/>
  <c r="G181" i="3" s="1"/>
  <c r="I181" i="3" s="1"/>
  <c r="E182" i="3" s="1"/>
  <c r="F182" i="3" l="1"/>
  <c r="G182" i="3" s="1"/>
  <c r="I182" i="3"/>
  <c r="E183" i="3" s="1"/>
  <c r="F183" i="3" l="1"/>
  <c r="G183" i="3" s="1"/>
  <c r="I183" i="3" s="1"/>
  <c r="E184" i="3" s="1"/>
  <c r="F184" i="3" l="1"/>
  <c r="G184" i="3" s="1"/>
  <c r="I184" i="3" s="1"/>
  <c r="E185" i="3" s="1"/>
  <c r="F185" i="3" l="1"/>
  <c r="G185" i="3" s="1"/>
  <c r="I185" i="3" s="1"/>
  <c r="E186" i="3" s="1"/>
  <c r="F186" i="3" l="1"/>
  <c r="G186" i="3" s="1"/>
  <c r="I186" i="3" s="1"/>
  <c r="E187" i="3" s="1"/>
  <c r="F187" i="3" l="1"/>
  <c r="G187" i="3" s="1"/>
  <c r="I187" i="3"/>
  <c r="E188" i="3" s="1"/>
  <c r="F188" i="3" l="1"/>
  <c r="G188" i="3" s="1"/>
  <c r="I188" i="3" s="1"/>
  <c r="E189" i="3" s="1"/>
  <c r="F189" i="3" l="1"/>
  <c r="G189" i="3" s="1"/>
  <c r="I189" i="3"/>
  <c r="E190" i="3" s="1"/>
  <c r="F190" i="3" l="1"/>
  <c r="G190" i="3" s="1"/>
  <c r="I190" i="3" s="1"/>
  <c r="E191" i="3" s="1"/>
  <c r="F191" i="3" l="1"/>
  <c r="G191" i="3" s="1"/>
  <c r="I191" i="3" s="1"/>
  <c r="E192" i="3" s="1"/>
  <c r="F192" i="3" l="1"/>
  <c r="G192" i="3" s="1"/>
  <c r="I192" i="3" s="1"/>
  <c r="E193" i="3" s="1"/>
  <c r="F193" i="3" l="1"/>
  <c r="G193" i="3" s="1"/>
  <c r="I193" i="3" s="1"/>
  <c r="E194" i="3" s="1"/>
  <c r="F194" i="3" l="1"/>
  <c r="G194" i="3" s="1"/>
  <c r="I194" i="3"/>
  <c r="E195" i="3" s="1"/>
  <c r="F195" i="3" l="1"/>
  <c r="G195" i="3" s="1"/>
  <c r="I195" i="3" s="1"/>
  <c r="E196" i="3" s="1"/>
  <c r="F196" i="3" l="1"/>
  <c r="G196" i="3" s="1"/>
  <c r="I196" i="3" s="1"/>
  <c r="E197" i="3" s="1"/>
  <c r="F197" i="3" l="1"/>
  <c r="G197" i="3" s="1"/>
  <c r="I197" i="3" s="1"/>
  <c r="E198" i="3" s="1"/>
  <c r="F198" i="3" l="1"/>
  <c r="G198" i="3" s="1"/>
  <c r="I198" i="3" s="1"/>
  <c r="E199" i="3" s="1"/>
  <c r="F199" i="3" l="1"/>
  <c r="G199" i="3" s="1"/>
  <c r="I199" i="3"/>
  <c r="E200" i="3" s="1"/>
  <c r="F200" i="3" l="1"/>
  <c r="G200" i="3" s="1"/>
  <c r="I200" i="3" s="1"/>
  <c r="E201" i="3" s="1"/>
  <c r="F201" i="3" l="1"/>
  <c r="G201" i="3" s="1"/>
  <c r="I201" i="3" s="1"/>
  <c r="E202" i="3" s="1"/>
  <c r="F202" i="3" l="1"/>
  <c r="G202" i="3" s="1"/>
  <c r="I202" i="3" s="1"/>
  <c r="E203" i="3" s="1"/>
  <c r="F203" i="3" l="1"/>
  <c r="G203" i="3" s="1"/>
  <c r="I203" i="3" s="1"/>
  <c r="E204" i="3" s="1"/>
  <c r="F204" i="3" l="1"/>
  <c r="G204" i="3" s="1"/>
  <c r="I204" i="3" s="1"/>
  <c r="E205" i="3" s="1"/>
  <c r="F205" i="3" l="1"/>
  <c r="G205" i="3" s="1"/>
  <c r="I205" i="3" s="1"/>
  <c r="E206" i="3" s="1"/>
  <c r="F206" i="3" l="1"/>
  <c r="G206" i="3" s="1"/>
  <c r="I206" i="3"/>
  <c r="E207" i="3" s="1"/>
  <c r="F207" i="3" l="1"/>
  <c r="G207" i="3" s="1"/>
  <c r="I207" i="3" s="1"/>
  <c r="E208" i="3" s="1"/>
  <c r="F208" i="3" l="1"/>
  <c r="G208" i="3" s="1"/>
  <c r="I208" i="3" s="1"/>
  <c r="E209" i="3" s="1"/>
  <c r="F209" i="3" l="1"/>
  <c r="G209" i="3" s="1"/>
  <c r="I209" i="3" s="1"/>
  <c r="E210" i="3" s="1"/>
  <c r="F210" i="3" l="1"/>
  <c r="G210" i="3" s="1"/>
  <c r="I210" i="3" s="1"/>
  <c r="E211" i="3" s="1"/>
  <c r="F211" i="3" l="1"/>
  <c r="G211" i="3" s="1"/>
  <c r="I211" i="3"/>
  <c r="E212" i="3" s="1"/>
  <c r="F212" i="3" l="1"/>
  <c r="G212" i="3" s="1"/>
  <c r="I212" i="3" s="1"/>
  <c r="E213" i="3" s="1"/>
  <c r="F213" i="3" l="1"/>
  <c r="G213" i="3" s="1"/>
  <c r="I213" i="3"/>
  <c r="E214" i="3" s="1"/>
  <c r="F214" i="3" l="1"/>
  <c r="G214" i="3" s="1"/>
  <c r="I214" i="3" s="1"/>
  <c r="E215" i="3" s="1"/>
  <c r="F215" i="3" l="1"/>
  <c r="G215" i="3" s="1"/>
  <c r="I215" i="3" s="1"/>
  <c r="E216" i="3" s="1"/>
  <c r="F216" i="3" l="1"/>
  <c r="G216" i="3" s="1"/>
  <c r="I216" i="3"/>
  <c r="E217" i="3" s="1"/>
  <c r="F217" i="3" l="1"/>
  <c r="G217" i="3" s="1"/>
  <c r="I217" i="3" s="1"/>
  <c r="E218" i="3" s="1"/>
  <c r="F218" i="3" l="1"/>
  <c r="G218" i="3" s="1"/>
  <c r="I218" i="3"/>
  <c r="E219" i="3" s="1"/>
  <c r="F219" i="3" l="1"/>
  <c r="G219" i="3" s="1"/>
  <c r="I219" i="3" s="1"/>
  <c r="E220" i="3" s="1"/>
  <c r="F220" i="3" l="1"/>
  <c r="G220" i="3" s="1"/>
  <c r="I220" i="3" s="1"/>
  <c r="E221" i="3" s="1"/>
  <c r="F221" i="3" l="1"/>
  <c r="G221" i="3" s="1"/>
  <c r="I221" i="3" s="1"/>
  <c r="E222" i="3" s="1"/>
  <c r="F222" i="3" l="1"/>
  <c r="G222" i="3" s="1"/>
  <c r="I222" i="3" s="1"/>
  <c r="E223" i="3" s="1"/>
  <c r="F223" i="3" l="1"/>
  <c r="G223" i="3" s="1"/>
  <c r="I223" i="3"/>
  <c r="E224" i="3" s="1"/>
  <c r="F224" i="3" l="1"/>
  <c r="G224" i="3" s="1"/>
  <c r="I224" i="3" s="1"/>
  <c r="E225" i="3" s="1"/>
  <c r="F225" i="3" l="1"/>
  <c r="G225" i="3" s="1"/>
  <c r="I225" i="3"/>
  <c r="E226" i="3" s="1"/>
  <c r="F226" i="3" l="1"/>
  <c r="G226" i="3" s="1"/>
  <c r="I226" i="3" s="1"/>
  <c r="E227" i="3" s="1"/>
  <c r="F227" i="3" l="1"/>
  <c r="G227" i="3" s="1"/>
  <c r="I227" i="3" s="1"/>
  <c r="E228" i="3" s="1"/>
  <c r="F228" i="3" l="1"/>
  <c r="G228" i="3" s="1"/>
  <c r="I228" i="3" s="1"/>
  <c r="E229" i="3" s="1"/>
  <c r="F229" i="3" l="1"/>
  <c r="G229" i="3" s="1"/>
  <c r="I229" i="3" s="1"/>
  <c r="E230" i="3" s="1"/>
  <c r="F230" i="3" l="1"/>
  <c r="G230" i="3" s="1"/>
  <c r="I230" i="3"/>
  <c r="E231" i="3" s="1"/>
  <c r="F231" i="3" l="1"/>
  <c r="G231" i="3" s="1"/>
  <c r="I231" i="3" s="1"/>
  <c r="E232" i="3" s="1"/>
  <c r="F232" i="3" l="1"/>
  <c r="G232" i="3" s="1"/>
  <c r="I232" i="3" s="1"/>
  <c r="E233" i="3" s="1"/>
  <c r="F233" i="3" l="1"/>
  <c r="G233" i="3" s="1"/>
  <c r="I233" i="3" s="1"/>
  <c r="E234" i="3" s="1"/>
  <c r="I234" i="3" l="1"/>
  <c r="E235" i="3" s="1"/>
  <c r="F234" i="3"/>
  <c r="G234" i="3" s="1"/>
  <c r="F235" i="3" l="1"/>
  <c r="G235" i="3" s="1"/>
  <c r="I235" i="3" s="1"/>
  <c r="E236" i="3" s="1"/>
  <c r="F236" i="3" l="1"/>
  <c r="G236" i="3" s="1"/>
  <c r="I236" i="3" s="1"/>
  <c r="E237" i="3" s="1"/>
  <c r="F237" i="3" l="1"/>
  <c r="G237" i="3" s="1"/>
  <c r="I237" i="3"/>
  <c r="E238" i="3" s="1"/>
  <c r="F238" i="3" l="1"/>
  <c r="G238" i="3" s="1"/>
  <c r="I238" i="3" s="1"/>
  <c r="E239" i="3" s="1"/>
  <c r="F239" i="3" l="1"/>
  <c r="G239" i="3" s="1"/>
  <c r="I239" i="3" s="1"/>
  <c r="E240" i="3" s="1"/>
  <c r="F240" i="3" l="1"/>
  <c r="G240" i="3" s="1"/>
  <c r="I240" i="3" s="1"/>
  <c r="E241" i="3" s="1"/>
  <c r="F241" i="3" l="1"/>
  <c r="G241" i="3" s="1"/>
  <c r="I241" i="3" s="1"/>
  <c r="E242" i="3" s="1"/>
  <c r="F242" i="3" l="1"/>
  <c r="G242" i="3" s="1"/>
  <c r="I242" i="3" s="1"/>
  <c r="E243" i="3" s="1"/>
  <c r="F243" i="3" l="1"/>
  <c r="G243" i="3" s="1"/>
  <c r="I243" i="3" s="1"/>
  <c r="E244" i="3" s="1"/>
  <c r="F244" i="3" l="1"/>
  <c r="G244" i="3" s="1"/>
  <c r="I244" i="3" s="1"/>
  <c r="E245" i="3" s="1"/>
  <c r="F245" i="3" l="1"/>
  <c r="G245" i="3" s="1"/>
  <c r="I245" i="3" s="1"/>
  <c r="E246" i="3" s="1"/>
  <c r="F246" i="3" l="1"/>
  <c r="G246" i="3" s="1"/>
  <c r="I246" i="3" s="1"/>
  <c r="E247" i="3" s="1"/>
  <c r="F247" i="3" l="1"/>
  <c r="G247" i="3" s="1"/>
  <c r="I247" i="3"/>
</calcChain>
</file>

<file path=xl/sharedStrings.xml><?xml version="1.0" encoding="utf-8"?>
<sst xmlns="http://schemas.openxmlformats.org/spreadsheetml/2006/main" count="233" uniqueCount="149">
  <si>
    <t>Plan de financement</t>
  </si>
  <si>
    <t>Nature du frais</t>
  </si>
  <si>
    <t>Cout</t>
  </si>
  <si>
    <t>Amortissement</t>
  </si>
  <si>
    <t>HT</t>
  </si>
  <si>
    <t>Acquisition du fonds</t>
  </si>
  <si>
    <t>/</t>
  </si>
  <si>
    <t>Besoins</t>
  </si>
  <si>
    <t>Murs</t>
  </si>
  <si>
    <t>Emprunt</t>
  </si>
  <si>
    <t>Montant</t>
  </si>
  <si>
    <t>Ressources</t>
  </si>
  <si>
    <t>- Fond de la clientele</t>
  </si>
  <si>
    <t>Frais de notaire</t>
  </si>
  <si>
    <t>Tableau d'amortissement</t>
  </si>
  <si>
    <t>Variables</t>
  </si>
  <si>
    <t>Année</t>
  </si>
  <si>
    <t>Mois</t>
  </si>
  <si>
    <t>Années</t>
  </si>
  <si>
    <t>V.O H.T</t>
  </si>
  <si>
    <t>Dotations</t>
  </si>
  <si>
    <t>Cumul dotations</t>
  </si>
  <si>
    <t>VNC</t>
  </si>
  <si>
    <t>- Acquisition materiel</t>
  </si>
  <si>
    <t>5 ans</t>
  </si>
  <si>
    <t>Taux annuel</t>
  </si>
  <si>
    <t>Libellé</t>
  </si>
  <si>
    <t>Taux mensuel</t>
  </si>
  <si>
    <t>Mensualité</t>
  </si>
  <si>
    <t>Détail</t>
  </si>
  <si>
    <t>Emprunt restant dû</t>
  </si>
  <si>
    <t>Intérêt</t>
  </si>
  <si>
    <t>Valeur nette</t>
  </si>
  <si>
    <t>Valeur</t>
  </si>
  <si>
    <t>Apports personnels ou Capital</t>
  </si>
  <si>
    <t>Intérêts emprunts</t>
  </si>
  <si>
    <t>Valeur des murs</t>
  </si>
  <si>
    <t>20 ans</t>
  </si>
  <si>
    <t>Investissements incorporels HT</t>
  </si>
  <si>
    <t>Fonds, Frais notaire</t>
  </si>
  <si>
    <t>Prix HT</t>
  </si>
  <si>
    <t>Emprunts</t>
  </si>
  <si>
    <t>Mise aux normes élec (TTC)</t>
  </si>
  <si>
    <t>10 ans</t>
  </si>
  <si>
    <t>Remboursement capital</t>
  </si>
  <si>
    <t>Investissements corporels HT</t>
  </si>
  <si>
    <t>Acquisition matériel, mise aux normes élec, aménagements, valeur des murs</t>
  </si>
  <si>
    <t>Aménagements (TTC)</t>
  </si>
  <si>
    <t>Capital social</t>
  </si>
  <si>
    <t>Investissements financiers</t>
  </si>
  <si>
    <t>Apports personnels</t>
  </si>
  <si>
    <t>Emprunt bancaire</t>
  </si>
  <si>
    <t>BFR</t>
  </si>
  <si>
    <t>Stock moyen</t>
  </si>
  <si>
    <t>Travaux</t>
  </si>
  <si>
    <t>Reserve trésorerie</t>
  </si>
  <si>
    <t>Créances clients</t>
  </si>
  <si>
    <t>TOTAL BESOINS</t>
  </si>
  <si>
    <t>TOTAL RESSOURCES</t>
  </si>
  <si>
    <t>Dettes fournisseurs</t>
  </si>
  <si>
    <t>Trésorerie</t>
  </si>
  <si>
    <t>CA ventes HT</t>
  </si>
  <si>
    <t>Achat HT</t>
  </si>
  <si>
    <t xml:space="preserve">Marges </t>
  </si>
  <si>
    <t>Aménagements</t>
  </si>
  <si>
    <t>Compte de résultat prévisionnel H.T</t>
  </si>
  <si>
    <t>Acquisition de matériel</t>
  </si>
  <si>
    <t>ACHATS FOURNITURES NON STOCKES (1)</t>
  </si>
  <si>
    <t>Emballages</t>
  </si>
  <si>
    <t>CHARGES</t>
  </si>
  <si>
    <t>PRODUITS</t>
  </si>
  <si>
    <t>Electricité</t>
  </si>
  <si>
    <t>Eau</t>
  </si>
  <si>
    <t>ACHATS</t>
  </si>
  <si>
    <t>CHIFFRE D'AFFAIRES</t>
  </si>
  <si>
    <t>Produits d'entretien</t>
  </si>
  <si>
    <t>Achats consommés marchandises (60%)</t>
  </si>
  <si>
    <t>Ventes de marchandises</t>
  </si>
  <si>
    <t>Vetements de travail</t>
  </si>
  <si>
    <t>Achats de fournitures non stockées (1)</t>
  </si>
  <si>
    <t>Fournitures administratives</t>
  </si>
  <si>
    <t>CHARGES EXTERNES (2)</t>
  </si>
  <si>
    <t>TOTAL ACHATS</t>
  </si>
  <si>
    <t>Entretien et réparations</t>
  </si>
  <si>
    <t>Assurances</t>
  </si>
  <si>
    <t>Documentation</t>
  </si>
  <si>
    <t>Honoraires comptables</t>
  </si>
  <si>
    <t>Publicité</t>
  </si>
  <si>
    <t>Déplacements</t>
  </si>
  <si>
    <t>Frais postaux</t>
  </si>
  <si>
    <t>Frais communication</t>
  </si>
  <si>
    <t>Services bancaires</t>
  </si>
  <si>
    <t>IMPOTS ET TAXES (CET)</t>
  </si>
  <si>
    <t>CHARGES DE PERSONNEL</t>
  </si>
  <si>
    <t>Rémunération dirigeant</t>
  </si>
  <si>
    <t>TOTAL CHARGES</t>
  </si>
  <si>
    <t>Cotisation sociales dirigeant</t>
  </si>
  <si>
    <t>Impots et taxes (CET)</t>
  </si>
  <si>
    <t>CHARGES FINANCIERES</t>
  </si>
  <si>
    <t>Intérêts des emprunts (4)</t>
  </si>
  <si>
    <t>DOTATIONS ET AMORTISSEMENTS (3)</t>
  </si>
  <si>
    <t>DOTATION AUX AMORTISSEMENTS (3)</t>
  </si>
  <si>
    <t>INTERETS EMPRUNTS (4)</t>
  </si>
  <si>
    <t>CAF 2020 (Capacité Auto Financement)</t>
  </si>
  <si>
    <t>IMPOT SOCIETES</t>
  </si>
  <si>
    <t>Résultat net</t>
  </si>
  <si>
    <t>Dotations amortissements</t>
  </si>
  <si>
    <t>CAF</t>
  </si>
  <si>
    <t>TOTAL DES CHARGES</t>
  </si>
  <si>
    <t>TOTAL DES PRODUITS</t>
  </si>
  <si>
    <t>Notaire</t>
  </si>
  <si>
    <t>Matériel</t>
  </si>
  <si>
    <t>CAF 2021 (Capacité Auto Financement)</t>
  </si>
  <si>
    <t>Faisabilité du projet</t>
  </si>
  <si>
    <t>RESULTAT</t>
  </si>
  <si>
    <t>TOTAL</t>
  </si>
  <si>
    <t>La capacité d'auto financement est en hausse entre l'année 2020 et l'année 2021. Je pense donc que ce projet est réalisable</t>
  </si>
  <si>
    <t xml:space="preserve">RESULTAT NET </t>
  </si>
  <si>
    <t>Auto financement 2020</t>
  </si>
  <si>
    <t>CAF 2020</t>
  </si>
  <si>
    <t>URSAAF</t>
  </si>
  <si>
    <t>Remboursement capital emprunt</t>
  </si>
  <si>
    <t>Prélèvement exploitant</t>
  </si>
  <si>
    <t>AF</t>
  </si>
  <si>
    <t>Taux</t>
  </si>
  <si>
    <t>Assurance maladie</t>
  </si>
  <si>
    <t>Auto financement 2021</t>
  </si>
  <si>
    <t>Solidarité autonomie</t>
  </si>
  <si>
    <t>0.3</t>
  </si>
  <si>
    <t>Allocations familiales</t>
  </si>
  <si>
    <t>3.45</t>
  </si>
  <si>
    <t>Assurance vieillesse déplafonée</t>
  </si>
  <si>
    <t>Assurance vieillesse plafonée</t>
  </si>
  <si>
    <t>8.55</t>
  </si>
  <si>
    <t>Accident du travail</t>
  </si>
  <si>
    <t>Fnal</t>
  </si>
  <si>
    <t>0.1</t>
  </si>
  <si>
    <t>Contribution au dialogue social</t>
  </si>
  <si>
    <t>0.02</t>
  </si>
  <si>
    <t>Retraites</t>
  </si>
  <si>
    <t>Agric arrco TA</t>
  </si>
  <si>
    <t>4.72</t>
  </si>
  <si>
    <t>Assurance décès</t>
  </si>
  <si>
    <t>CEG TA</t>
  </si>
  <si>
    <t>1.29</t>
  </si>
  <si>
    <t>Apec</t>
  </si>
  <si>
    <t>0.04</t>
  </si>
  <si>
    <t>CET</t>
  </si>
  <si>
    <t>0.21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</si>
</sst>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\ [$€-1]"/>
    <numFmt numFmtId="165" formatCode="#,##0.00&quot;€&quot;"/>
    <numFmt numFmtId="166" formatCode="#,##0\ [$€-1]"/>
    <numFmt numFmtId="167" formatCode="d\.m"/>
  </numFmts>
  <fonts count="11" x14ac:knownFonts="1">
    <font>
      <sz val="10"/>
      <color rgb="FF000000"/>
      <name val="Arial"/>
    </font>
    <font>
      <b/>
      <sz val="10"/>
      <color theme="1"/>
      <name val="Arial"/>
    </font>
    <font>
      <sz val="10"/>
      <name val="Arial"/>
    </font>
    <font>
      <sz val="10"/>
      <color theme="1"/>
      <name val="Arial"/>
    </font>
    <font>
      <sz val="10"/>
      <name val="Arial"/>
    </font>
    <font>
      <b/>
      <sz val="10"/>
      <name val="Arial"/>
    </font>
    <font>
      <b/>
      <i/>
      <sz val="10"/>
      <name val="Arial"/>
    </font>
    <font>
      <sz val="10"/>
      <color rgb="FF000000"/>
      <name val="Arial"/>
    </font>
    <font>
      <b/>
      <i/>
      <sz val="10"/>
      <name val="Arial"/>
    </font>
    <font>
      <sz val="11"/>
      <color theme="1"/>
      <name val="Calibri"/>
    </font>
    <font>
      <b/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5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1">
    <xf numFmtId="0" fontId="0" fillId="0" borderId="0"/>
  </cellStyleXfs>
  <cellXfs count="112">
    <xf numFmtId="0" fontId="0" fillId="0" borderId="0" xfId="0" applyFont="1" applyAlignment="1"/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164" fontId="2" fillId="0" borderId="4" xfId="0" applyNumberFormat="1" applyFont="1" applyBorder="1" applyAlignment="1">
      <alignment horizontal="right" vertical="center"/>
    </xf>
    <xf numFmtId="0" fontId="2" fillId="0" borderId="4" xfId="0" applyFont="1" applyBorder="1" applyAlignment="1"/>
    <xf numFmtId="164" fontId="2" fillId="0" borderId="4" xfId="0" applyNumberFormat="1" applyFont="1" applyBorder="1" applyAlignment="1"/>
    <xf numFmtId="0" fontId="3" fillId="0" borderId="4" xfId="0" applyFont="1" applyBorder="1" applyAlignment="1">
      <alignment horizontal="center"/>
    </xf>
    <xf numFmtId="0" fontId="2" fillId="0" borderId="4" xfId="0" applyFont="1" applyBorder="1" applyAlignment="1">
      <alignment horizontal="center"/>
    </xf>
    <xf numFmtId="164" fontId="2" fillId="0" borderId="4" xfId="0" applyNumberFormat="1" applyFont="1" applyBorder="1" applyAlignment="1">
      <alignment horizontal="right"/>
    </xf>
    <xf numFmtId="0" fontId="3" fillId="0" borderId="4" xfId="0" applyFont="1" applyBorder="1" applyAlignment="1"/>
    <xf numFmtId="0" fontId="3" fillId="0" borderId="4" xfId="0" applyFont="1" applyBorder="1" applyAlignment="1">
      <alignment horizontal="right"/>
    </xf>
    <xf numFmtId="9" fontId="2" fillId="0" borderId="4" xfId="0" applyNumberFormat="1" applyFont="1" applyBorder="1" applyAlignment="1"/>
    <xf numFmtId="164" fontId="3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/>
    <xf numFmtId="0" fontId="2" fillId="0" borderId="4" xfId="0" applyFont="1" applyBorder="1" applyAlignment="1">
      <alignment vertical="center" wrapText="1"/>
    </xf>
    <xf numFmtId="164" fontId="3" fillId="0" borderId="4" xfId="0" applyNumberFormat="1" applyFont="1" applyBorder="1"/>
    <xf numFmtId="0" fontId="2" fillId="0" borderId="4" xfId="0" applyFont="1" applyBorder="1" applyAlignment="1">
      <alignment horizontal="right"/>
    </xf>
    <xf numFmtId="164" fontId="3" fillId="0" borderId="4" xfId="0" applyNumberFormat="1" applyFont="1" applyBorder="1" applyAlignment="1">
      <alignment horizontal="center"/>
    </xf>
    <xf numFmtId="164" fontId="3" fillId="0" borderId="4" xfId="0" applyNumberFormat="1" applyFont="1" applyBorder="1" applyAlignment="1">
      <alignment horizontal="right" vertical="center"/>
    </xf>
    <xf numFmtId="164" fontId="3" fillId="0" borderId="4" xfId="0" applyNumberFormat="1" applyFont="1" applyBorder="1" applyAlignment="1">
      <alignment horizontal="center" vertical="center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right" vertical="center"/>
    </xf>
    <xf numFmtId="0" fontId="2" fillId="0" borderId="4" xfId="0" applyFont="1" applyBorder="1" applyAlignment="1">
      <alignment vertical="center" wrapText="1"/>
    </xf>
    <xf numFmtId="164" fontId="3" fillId="0" borderId="4" xfId="0" applyNumberFormat="1" applyFont="1" applyBorder="1" applyAlignment="1">
      <alignment vertical="center" wrapText="1"/>
    </xf>
    <xf numFmtId="164" fontId="2" fillId="0" borderId="8" xfId="0" applyNumberFormat="1" applyFont="1" applyBorder="1" applyAlignment="1"/>
    <xf numFmtId="0" fontId="3" fillId="0" borderId="13" xfId="0" applyFont="1" applyBorder="1"/>
    <xf numFmtId="164" fontId="3" fillId="0" borderId="8" xfId="0" applyNumberFormat="1" applyFont="1" applyBorder="1"/>
    <xf numFmtId="9" fontId="2" fillId="0" borderId="8" xfId="0" applyNumberFormat="1" applyFont="1" applyBorder="1" applyAlignment="1"/>
    <xf numFmtId="9" fontId="2" fillId="0" borderId="0" xfId="0" applyNumberFormat="1" applyFont="1" applyAlignment="1"/>
    <xf numFmtId="0" fontId="3" fillId="0" borderId="0" xfId="0" applyFont="1" applyAlignment="1"/>
    <xf numFmtId="0" fontId="4" fillId="0" borderId="4" xfId="0" applyFont="1" applyBorder="1" applyAlignment="1"/>
    <xf numFmtId="164" fontId="4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/>
    <xf numFmtId="164" fontId="1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>
      <alignment horizontal="right"/>
    </xf>
    <xf numFmtId="0" fontId="7" fillId="2" borderId="4" xfId="0" applyFont="1" applyFill="1" applyBorder="1" applyAlignment="1">
      <alignment horizontal="left"/>
    </xf>
    <xf numFmtId="0" fontId="4" fillId="0" borderId="4" xfId="0" applyFont="1" applyBorder="1" applyAlignment="1"/>
    <xf numFmtId="164" fontId="4" fillId="0" borderId="4" xfId="0" applyNumberFormat="1" applyFont="1" applyBorder="1" applyAlignment="1"/>
    <xf numFmtId="0" fontId="5" fillId="0" borderId="4" xfId="0" applyFont="1" applyBorder="1" applyAlignment="1"/>
    <xf numFmtId="164" fontId="2" fillId="0" borderId="0" xfId="0" applyNumberFormat="1" applyFont="1" applyAlignment="1">
      <alignment horizontal="right"/>
    </xf>
    <xf numFmtId="0" fontId="8" fillId="0" borderId="4" xfId="0" applyFont="1" applyBorder="1" applyAlignment="1"/>
    <xf numFmtId="0" fontId="3" fillId="0" borderId="4" xfId="0" applyFont="1" applyBorder="1"/>
    <xf numFmtId="0" fontId="3" fillId="0" borderId="0" xfId="0" applyFont="1" applyAlignment="1"/>
    <xf numFmtId="0" fontId="2" fillId="0" borderId="0" xfId="0" applyFont="1" applyAlignment="1"/>
    <xf numFmtId="0" fontId="5" fillId="0" borderId="11" xfId="0" applyFont="1" applyBorder="1" applyAlignment="1"/>
    <xf numFmtId="164" fontId="3" fillId="0" borderId="11" xfId="0" applyNumberFormat="1" applyFont="1" applyBorder="1" applyAlignment="1">
      <alignment horizontal="right"/>
    </xf>
    <xf numFmtId="164" fontId="9" fillId="0" borderId="4" xfId="0" applyNumberFormat="1" applyFont="1" applyBorder="1" applyAlignment="1">
      <alignment horizontal="right"/>
    </xf>
    <xf numFmtId="164" fontId="3" fillId="0" borderId="4" xfId="0" applyNumberFormat="1" applyFont="1" applyBorder="1" applyAlignment="1"/>
    <xf numFmtId="164" fontId="4" fillId="2" borderId="4" xfId="0" applyNumberFormat="1" applyFont="1" applyFill="1" applyBorder="1" applyAlignment="1">
      <alignment horizontal="right"/>
    </xf>
    <xf numFmtId="164" fontId="5" fillId="0" borderId="4" xfId="0" applyNumberFormat="1" applyFont="1" applyBorder="1" applyAlignment="1">
      <alignment horizontal="right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/>
    </xf>
    <xf numFmtId="165" fontId="4" fillId="0" borderId="4" xfId="0" applyNumberFormat="1" applyFont="1" applyBorder="1" applyAlignment="1">
      <alignment horizontal="right"/>
    </xf>
    <xf numFmtId="164" fontId="2" fillId="0" borderId="4" xfId="0" applyNumberFormat="1" applyFont="1" applyBorder="1" applyAlignment="1">
      <alignment horizontal="center" vertical="center"/>
    </xf>
    <xf numFmtId="164" fontId="2" fillId="0" borderId="4" xfId="0" applyNumberFormat="1" applyFont="1" applyBorder="1" applyAlignment="1">
      <alignment horizontal="center" vertical="center"/>
    </xf>
    <xf numFmtId="166" fontId="4" fillId="0" borderId="4" xfId="0" applyNumberFormat="1" applyFont="1" applyBorder="1" applyAlignment="1">
      <alignment horizontal="center" vertical="center"/>
    </xf>
    <xf numFmtId="0" fontId="1" fillId="0" borderId="4" xfId="0" applyFont="1" applyBorder="1" applyAlignment="1">
      <alignment horizontal="right"/>
    </xf>
    <xf numFmtId="166" fontId="3" fillId="0" borderId="4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center"/>
    </xf>
    <xf numFmtId="0" fontId="3" fillId="0" borderId="4" xfId="0" applyFont="1" applyBorder="1" applyAlignment="1"/>
    <xf numFmtId="0" fontId="1" fillId="0" borderId="4" xfId="0" applyFont="1" applyBorder="1" applyAlignment="1">
      <alignment horizontal="center"/>
    </xf>
    <xf numFmtId="0" fontId="5" fillId="0" borderId="4" xfId="0" applyFont="1" applyBorder="1" applyAlignment="1">
      <alignment horizontal="right"/>
    </xf>
    <xf numFmtId="166" fontId="3" fillId="0" borderId="4" xfId="0" applyNumberFormat="1" applyFont="1" applyBorder="1" applyAlignment="1">
      <alignment horizontal="center"/>
    </xf>
    <xf numFmtId="0" fontId="4" fillId="0" borderId="0" xfId="0" applyFont="1" applyAlignment="1"/>
    <xf numFmtId="165" fontId="3" fillId="0" borderId="4" xfId="0" applyNumberFormat="1" applyFont="1" applyBorder="1" applyAlignment="1">
      <alignment horizontal="right"/>
    </xf>
    <xf numFmtId="166" fontId="3" fillId="0" borderId="4" xfId="0" applyNumberFormat="1" applyFont="1" applyBorder="1" applyAlignment="1">
      <alignment horizontal="center"/>
    </xf>
    <xf numFmtId="0" fontId="2" fillId="0" borderId="0" xfId="0" applyFont="1" applyAlignment="1">
      <alignment wrapText="1"/>
    </xf>
    <xf numFmtId="0" fontId="4" fillId="0" borderId="4" xfId="0" applyFont="1" applyBorder="1" applyAlignment="1">
      <alignment horizontal="center" vertical="center"/>
    </xf>
    <xf numFmtId="0" fontId="5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164" fontId="1" fillId="0" borderId="4" xfId="0" applyNumberFormat="1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164" fontId="4" fillId="0" borderId="4" xfId="0" applyNumberFormat="1" applyFont="1" applyBorder="1" applyAlignment="1">
      <alignment horizontal="center"/>
    </xf>
    <xf numFmtId="0" fontId="5" fillId="0" borderId="0" xfId="0" applyFont="1" applyAlignment="1">
      <alignment horizontal="center"/>
    </xf>
    <xf numFmtId="0" fontId="4" fillId="0" borderId="4" xfId="0" applyFont="1" applyBorder="1" applyAlignment="1">
      <alignment horizontal="left"/>
    </xf>
    <xf numFmtId="164" fontId="4" fillId="0" borderId="4" xfId="0" applyNumberFormat="1" applyFont="1" applyBorder="1" applyAlignment="1"/>
    <xf numFmtId="10" fontId="5" fillId="0" borderId="0" xfId="0" applyNumberFormat="1" applyFont="1" applyAlignment="1">
      <alignment horizontal="center"/>
    </xf>
    <xf numFmtId="167" fontId="2" fillId="0" borderId="4" xfId="0" applyNumberFormat="1" applyFont="1" applyBorder="1" applyAlignment="1">
      <alignment horizontal="right"/>
    </xf>
    <xf numFmtId="0" fontId="5" fillId="0" borderId="4" xfId="0" applyFont="1" applyBorder="1" applyAlignment="1">
      <alignment horizontal="left"/>
    </xf>
    <xf numFmtId="164" fontId="1" fillId="0" borderId="4" xfId="0" applyNumberFormat="1" applyFont="1" applyBorder="1" applyAlignment="1"/>
    <xf numFmtId="0" fontId="2" fillId="0" borderId="4" xfId="0" applyFont="1" applyBorder="1" applyAlignment="1">
      <alignment horizontal="left"/>
    </xf>
    <xf numFmtId="0" fontId="3" fillId="0" borderId="1" xfId="0" applyFont="1" applyBorder="1" applyAlignment="1">
      <alignment vertical="center" wrapText="1"/>
    </xf>
    <xf numFmtId="0" fontId="2" fillId="0" borderId="2" xfId="0" applyFont="1" applyBorder="1"/>
    <xf numFmtId="0" fontId="2" fillId="0" borderId="3" xfId="0" applyFont="1" applyBorder="1"/>
    <xf numFmtId="0" fontId="2" fillId="0" borderId="13" xfId="0" applyFont="1" applyBorder="1"/>
    <xf numFmtId="0" fontId="0" fillId="0" borderId="0" xfId="0" applyFont="1" applyAlignment="1"/>
    <xf numFmtId="0" fontId="2" fillId="0" borderId="14" xfId="0" applyFont="1" applyBorder="1"/>
    <xf numFmtId="0" fontId="2" fillId="0" borderId="5" xfId="0" applyFont="1" applyBorder="1"/>
    <xf numFmtId="0" fontId="2" fillId="0" borderId="6" xfId="0" applyFont="1" applyBorder="1"/>
    <xf numFmtId="0" fontId="2" fillId="0" borderId="7" xfId="0" applyFont="1" applyBorder="1"/>
    <xf numFmtId="0" fontId="3" fillId="0" borderId="8" xfId="0" applyFont="1" applyBorder="1" applyAlignment="1"/>
    <xf numFmtId="0" fontId="2" fillId="0" borderId="10" xfId="0" applyFont="1" applyBorder="1"/>
    <xf numFmtId="0" fontId="2" fillId="0" borderId="9" xfId="0" applyFont="1" applyBorder="1"/>
    <xf numFmtId="164" fontId="3" fillId="0" borderId="11" xfId="0" applyNumberFormat="1" applyFont="1" applyBorder="1" applyAlignment="1">
      <alignment vertical="center" wrapText="1"/>
    </xf>
    <xf numFmtId="0" fontId="2" fillId="0" borderId="12" xfId="0" applyFont="1" applyBorder="1"/>
    <xf numFmtId="0" fontId="3" fillId="0" borderId="11" xfId="0" applyFont="1" applyBorder="1" applyAlignment="1">
      <alignment vertical="center" wrapText="1"/>
    </xf>
    <xf numFmtId="0" fontId="1" fillId="0" borderId="1" xfId="0" applyFont="1" applyBorder="1" applyAlignment="1">
      <alignment horizontal="center" vertical="center"/>
    </xf>
    <xf numFmtId="0" fontId="3" fillId="0" borderId="8" xfId="0" applyFont="1" applyBorder="1" applyAlignment="1">
      <alignment vertical="center" wrapText="1"/>
    </xf>
    <xf numFmtId="0" fontId="3" fillId="0" borderId="1" xfId="0" applyFont="1" applyBorder="1"/>
    <xf numFmtId="0" fontId="3" fillId="0" borderId="8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3" fillId="0" borderId="8" xfId="0" applyFont="1" applyBorder="1" applyAlignment="1">
      <alignment horizontal="center" vertical="center"/>
    </xf>
    <xf numFmtId="0" fontId="1" fillId="0" borderId="8" xfId="0" applyFont="1" applyBorder="1" applyAlignment="1">
      <alignment horizontal="center"/>
    </xf>
    <xf numFmtId="0" fontId="1" fillId="0" borderId="8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/>
    </xf>
    <xf numFmtId="164" fontId="3" fillId="0" borderId="8" xfId="0" applyNumberFormat="1" applyFont="1" applyBorder="1" applyAlignment="1">
      <alignment horizontal="center"/>
    </xf>
    <xf numFmtId="164" fontId="3" fillId="0" borderId="8" xfId="0" applyNumberFormat="1" applyFont="1" applyBorder="1" applyAlignment="1">
      <alignment horizontal="center" vertical="center"/>
    </xf>
    <xf numFmtId="0" fontId="3" fillId="0" borderId="8" xfId="0" applyFont="1" applyBorder="1" applyAlignment="1">
      <alignment wrapText="1"/>
    </xf>
    <xf numFmtId="0" fontId="2" fillId="0" borderId="10" xfId="0" applyFont="1" applyBorder="1" applyAlignment="1">
      <alignment wrapText="1"/>
    </xf>
    <xf numFmtId="0" fontId="2" fillId="0" borderId="9" xfId="0" applyFont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B2:N21"/>
  <sheetViews>
    <sheetView workbookViewId="0">
      <selection activeCell="I6" sqref="I6:I7"/>
    </sheetView>
  </sheetViews>
  <sheetFormatPr baseColWidth="10" defaultColWidth="14.42578125" defaultRowHeight="15.75" customHeight="1" x14ac:dyDescent="0.2"/>
  <cols>
    <col min="4" max="4" width="19.42578125" customWidth="1"/>
    <col min="11" max="11" width="19.140625" customWidth="1"/>
  </cols>
  <sheetData>
    <row r="2" spans="2:14" ht="12.75" x14ac:dyDescent="0.2">
      <c r="B2" s="98" t="s">
        <v>0</v>
      </c>
      <c r="C2" s="84"/>
      <c r="D2" s="84"/>
      <c r="E2" s="84"/>
      <c r="F2" s="84"/>
      <c r="G2" s="84"/>
      <c r="H2" s="84"/>
      <c r="I2" s="85"/>
      <c r="K2" s="1" t="s">
        <v>1</v>
      </c>
      <c r="L2" s="1" t="s">
        <v>2</v>
      </c>
      <c r="M2" s="1" t="s">
        <v>3</v>
      </c>
      <c r="N2" s="1" t="s">
        <v>4</v>
      </c>
    </row>
    <row r="3" spans="2:14" ht="12.75" x14ac:dyDescent="0.2">
      <c r="B3" s="89"/>
      <c r="C3" s="90"/>
      <c r="D3" s="90"/>
      <c r="E3" s="90"/>
      <c r="F3" s="90"/>
      <c r="G3" s="90"/>
      <c r="H3" s="90"/>
      <c r="I3" s="91"/>
      <c r="K3" s="2" t="s">
        <v>5</v>
      </c>
      <c r="L3" s="3">
        <v>80000</v>
      </c>
      <c r="M3" s="1" t="s">
        <v>6</v>
      </c>
      <c r="N3" s="1" t="s">
        <v>6</v>
      </c>
    </row>
    <row r="4" spans="2:14" ht="12.75" x14ac:dyDescent="0.2">
      <c r="B4" s="83" t="s">
        <v>7</v>
      </c>
      <c r="C4" s="84"/>
      <c r="D4" s="84"/>
      <c r="E4" s="85"/>
      <c r="F4" s="83" t="s">
        <v>11</v>
      </c>
      <c r="G4" s="84"/>
      <c r="H4" s="84"/>
      <c r="I4" s="85"/>
      <c r="K4" s="4" t="s">
        <v>12</v>
      </c>
      <c r="L4" s="5">
        <v>74500</v>
      </c>
      <c r="M4" s="1" t="s">
        <v>6</v>
      </c>
      <c r="N4" s="1" t="s">
        <v>6</v>
      </c>
    </row>
    <row r="5" spans="2:14" ht="12.75" x14ac:dyDescent="0.2">
      <c r="B5" s="89"/>
      <c r="C5" s="90"/>
      <c r="D5" s="90"/>
      <c r="E5" s="91"/>
      <c r="F5" s="89"/>
      <c r="G5" s="90"/>
      <c r="H5" s="90"/>
      <c r="I5" s="91"/>
      <c r="K5" s="4" t="s">
        <v>23</v>
      </c>
      <c r="L5" s="5">
        <v>5500</v>
      </c>
      <c r="M5" s="1" t="s">
        <v>24</v>
      </c>
      <c r="N5" s="1" t="s">
        <v>6</v>
      </c>
    </row>
    <row r="6" spans="2:14" ht="12.75" x14ac:dyDescent="0.2">
      <c r="B6" s="99" t="s">
        <v>26</v>
      </c>
      <c r="C6" s="94"/>
      <c r="D6" s="14" t="s">
        <v>29</v>
      </c>
      <c r="E6" s="14" t="s">
        <v>33</v>
      </c>
      <c r="F6" s="83" t="s">
        <v>34</v>
      </c>
      <c r="G6" s="84"/>
      <c r="H6" s="85"/>
      <c r="I6" s="95">
        <f>L11+L10</f>
        <v>88500</v>
      </c>
      <c r="K6" s="2" t="s">
        <v>36</v>
      </c>
      <c r="L6" s="3">
        <v>65000</v>
      </c>
      <c r="M6" s="1" t="s">
        <v>37</v>
      </c>
      <c r="N6" s="1" t="s">
        <v>6</v>
      </c>
    </row>
    <row r="7" spans="2:14" ht="12.75" x14ac:dyDescent="0.2">
      <c r="B7" s="83" t="s">
        <v>38</v>
      </c>
      <c r="C7" s="85"/>
      <c r="D7" s="97" t="s">
        <v>39</v>
      </c>
      <c r="E7" s="95">
        <f>L4+L7</f>
        <v>79300</v>
      </c>
      <c r="F7" s="89"/>
      <c r="G7" s="90"/>
      <c r="H7" s="91"/>
      <c r="I7" s="96"/>
      <c r="K7" s="2" t="s">
        <v>13</v>
      </c>
      <c r="L7" s="3">
        <v>4800</v>
      </c>
      <c r="M7" s="1" t="s">
        <v>24</v>
      </c>
      <c r="N7" s="1" t="s">
        <v>6</v>
      </c>
    </row>
    <row r="8" spans="2:14" ht="25.5" x14ac:dyDescent="0.2">
      <c r="B8" s="89"/>
      <c r="C8" s="91"/>
      <c r="D8" s="96"/>
      <c r="E8" s="96"/>
      <c r="F8" s="83" t="s">
        <v>41</v>
      </c>
      <c r="G8" s="84"/>
      <c r="H8" s="85"/>
      <c r="I8" s="95">
        <f>L12</f>
        <v>80000</v>
      </c>
      <c r="K8" s="2" t="s">
        <v>42</v>
      </c>
      <c r="L8" s="3">
        <v>1200</v>
      </c>
      <c r="M8" s="1" t="s">
        <v>43</v>
      </c>
      <c r="N8" s="18">
        <f t="shared" ref="N8:N9" si="0">L8/1.2</f>
        <v>1000</v>
      </c>
    </row>
    <row r="9" spans="2:14" ht="12.75" x14ac:dyDescent="0.2">
      <c r="B9" s="83" t="s">
        <v>45</v>
      </c>
      <c r="C9" s="85"/>
      <c r="D9" s="97" t="s">
        <v>46</v>
      </c>
      <c r="E9" s="95">
        <f>L5+L6+N8+N9</f>
        <v>72000</v>
      </c>
      <c r="F9" s="89"/>
      <c r="G9" s="90"/>
      <c r="H9" s="91"/>
      <c r="I9" s="96"/>
      <c r="K9" s="1" t="s">
        <v>47</v>
      </c>
      <c r="L9" s="3">
        <v>600</v>
      </c>
      <c r="M9" s="1" t="s">
        <v>6</v>
      </c>
      <c r="N9" s="18">
        <f t="shared" si="0"/>
        <v>500</v>
      </c>
    </row>
    <row r="10" spans="2:14" ht="35.25" customHeight="1" x14ac:dyDescent="0.2">
      <c r="B10" s="89"/>
      <c r="C10" s="91"/>
      <c r="D10" s="96"/>
      <c r="E10" s="96"/>
      <c r="F10" s="83"/>
      <c r="G10" s="84"/>
      <c r="H10" s="84"/>
      <c r="I10" s="85"/>
      <c r="K10" s="1" t="s">
        <v>48</v>
      </c>
      <c r="L10" s="3">
        <v>50000</v>
      </c>
      <c r="M10" s="1" t="s">
        <v>6</v>
      </c>
      <c r="N10" s="1" t="s">
        <v>6</v>
      </c>
    </row>
    <row r="11" spans="2:14" ht="12.75" x14ac:dyDescent="0.2">
      <c r="B11" s="83" t="s">
        <v>49</v>
      </c>
      <c r="C11" s="85"/>
      <c r="D11" s="97"/>
      <c r="E11" s="97"/>
      <c r="F11" s="86"/>
      <c r="G11" s="87"/>
      <c r="H11" s="87"/>
      <c r="I11" s="88"/>
      <c r="K11" s="1" t="s">
        <v>50</v>
      </c>
      <c r="L11" s="3">
        <v>38500</v>
      </c>
      <c r="M11" s="1" t="s">
        <v>6</v>
      </c>
      <c r="N11" s="1" t="s">
        <v>6</v>
      </c>
    </row>
    <row r="12" spans="2:14" ht="12.75" x14ac:dyDescent="0.2">
      <c r="B12" s="89"/>
      <c r="C12" s="91"/>
      <c r="D12" s="96"/>
      <c r="E12" s="96"/>
      <c r="F12" s="86"/>
      <c r="G12" s="87"/>
      <c r="H12" s="87"/>
      <c r="I12" s="88"/>
      <c r="K12" s="1" t="s">
        <v>51</v>
      </c>
      <c r="L12" s="3">
        <v>80000</v>
      </c>
      <c r="M12" s="1" t="s">
        <v>6</v>
      </c>
      <c r="N12" s="1" t="s">
        <v>6</v>
      </c>
    </row>
    <row r="13" spans="2:14" ht="12.75" x14ac:dyDescent="0.2">
      <c r="B13" s="83" t="s">
        <v>52</v>
      </c>
      <c r="C13" s="85"/>
      <c r="D13" s="97"/>
      <c r="E13" s="95">
        <f>L17</f>
        <v>11095.890410958902</v>
      </c>
      <c r="F13" s="86"/>
      <c r="G13" s="87"/>
      <c r="H13" s="87"/>
      <c r="I13" s="88"/>
      <c r="K13" s="21"/>
      <c r="L13" s="22"/>
      <c r="M13" s="21"/>
      <c r="N13" s="22"/>
    </row>
    <row r="14" spans="2:14" ht="12.75" x14ac:dyDescent="0.2">
      <c r="B14" s="89"/>
      <c r="C14" s="91"/>
      <c r="D14" s="96"/>
      <c r="E14" s="96"/>
      <c r="F14" s="86"/>
      <c r="G14" s="87"/>
      <c r="H14" s="87"/>
      <c r="I14" s="88"/>
      <c r="K14" s="1" t="s">
        <v>53</v>
      </c>
      <c r="L14" s="18">
        <f>L20*30/365</f>
        <v>6164.3835616438355</v>
      </c>
      <c r="M14" s="21"/>
      <c r="N14" s="22"/>
    </row>
    <row r="15" spans="2:14" ht="12.75" x14ac:dyDescent="0.2">
      <c r="B15" s="99" t="s">
        <v>55</v>
      </c>
      <c r="C15" s="94"/>
      <c r="D15" s="23"/>
      <c r="E15" s="24">
        <f>C18</f>
        <v>6104.1095890410943</v>
      </c>
      <c r="F15" s="89"/>
      <c r="G15" s="90"/>
      <c r="H15" s="90"/>
      <c r="I15" s="91"/>
      <c r="K15" s="1" t="s">
        <v>56</v>
      </c>
      <c r="L15" s="18">
        <f t="shared" ref="L15:L16" si="1">L19*1.2*30/365</f>
        <v>12328.767123287671</v>
      </c>
      <c r="M15" s="21"/>
      <c r="N15" s="22"/>
    </row>
    <row r="16" spans="2:14" ht="12.75" x14ac:dyDescent="0.2">
      <c r="B16" s="92" t="s">
        <v>57</v>
      </c>
      <c r="C16" s="93"/>
      <c r="D16" s="94"/>
      <c r="E16" s="13">
        <f>E7+E9+E15+E13</f>
        <v>168500</v>
      </c>
      <c r="F16" s="92" t="s">
        <v>58</v>
      </c>
      <c r="G16" s="93"/>
      <c r="H16" s="94"/>
      <c r="I16" s="13">
        <f>I6+I8</f>
        <v>168500</v>
      </c>
      <c r="K16" s="1" t="s">
        <v>59</v>
      </c>
      <c r="L16" s="18">
        <f t="shared" si="1"/>
        <v>7397.2602739726026</v>
      </c>
      <c r="M16" s="21"/>
      <c r="N16" s="22"/>
    </row>
    <row r="17" spans="2:14" ht="12.75" x14ac:dyDescent="0.2">
      <c r="K17" s="7" t="s">
        <v>52</v>
      </c>
      <c r="L17" s="15">
        <f>L14+L15-L16</f>
        <v>11095.890410958902</v>
      </c>
    </row>
    <row r="18" spans="2:14" ht="12.75" x14ac:dyDescent="0.2">
      <c r="B18" s="4" t="s">
        <v>60</v>
      </c>
      <c r="C18" s="15">
        <f>I16-(E7+E9+E13+E11)</f>
        <v>6104.1095890410943</v>
      </c>
    </row>
    <row r="19" spans="2:14" ht="12.75" x14ac:dyDescent="0.2">
      <c r="K19" s="4" t="s">
        <v>61</v>
      </c>
      <c r="L19" s="25">
        <v>125000</v>
      </c>
      <c r="M19" s="26"/>
    </row>
    <row r="20" spans="2:14" ht="12.75" x14ac:dyDescent="0.2">
      <c r="K20" s="4" t="s">
        <v>62</v>
      </c>
      <c r="L20" s="27">
        <f>L19-(L19*L21)</f>
        <v>75000</v>
      </c>
      <c r="M20" s="26"/>
    </row>
    <row r="21" spans="2:14" ht="12.75" x14ac:dyDescent="0.2">
      <c r="K21" s="9" t="s">
        <v>63</v>
      </c>
      <c r="L21" s="28">
        <v>0.4</v>
      </c>
      <c r="M21" s="26"/>
      <c r="N21" s="29"/>
    </row>
  </sheetData>
  <mergeCells count="24">
    <mergeCell ref="D11:D12"/>
    <mergeCell ref="B11:C12"/>
    <mergeCell ref="D13:D14"/>
    <mergeCell ref="B15:C15"/>
    <mergeCell ref="B16:D16"/>
    <mergeCell ref="B13:C14"/>
    <mergeCell ref="F6:H7"/>
    <mergeCell ref="E7:E8"/>
    <mergeCell ref="I8:I9"/>
    <mergeCell ref="F8:H9"/>
    <mergeCell ref="B2:I3"/>
    <mergeCell ref="B4:E5"/>
    <mergeCell ref="F4:I5"/>
    <mergeCell ref="B6:C6"/>
    <mergeCell ref="I6:I7"/>
    <mergeCell ref="B7:C8"/>
    <mergeCell ref="D7:D8"/>
    <mergeCell ref="B9:C10"/>
    <mergeCell ref="D9:D10"/>
    <mergeCell ref="F10:I15"/>
    <mergeCell ref="F16:H16"/>
    <mergeCell ref="E13:E14"/>
    <mergeCell ref="E9:E10"/>
    <mergeCell ref="E11:E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B4:Q50"/>
  <sheetViews>
    <sheetView topLeftCell="A7" workbookViewId="0">
      <selection activeCell="I35" sqref="I35"/>
    </sheetView>
  </sheetViews>
  <sheetFormatPr baseColWidth="10" defaultColWidth="14.42578125" defaultRowHeight="15.75" customHeight="1" x14ac:dyDescent="0.2"/>
  <sheetData>
    <row r="4" spans="2:17" x14ac:dyDescent="0.2">
      <c r="B4" s="101" t="s">
        <v>8</v>
      </c>
      <c r="C4" s="93"/>
      <c r="D4" s="93"/>
      <c r="E4" s="93"/>
      <c r="F4" s="93"/>
      <c r="G4" s="93"/>
      <c r="H4" s="94"/>
      <c r="K4" s="101" t="s">
        <v>13</v>
      </c>
      <c r="L4" s="93"/>
      <c r="M4" s="93"/>
      <c r="N4" s="93"/>
      <c r="O4" s="93"/>
      <c r="P4" s="93"/>
      <c r="Q4" s="94"/>
    </row>
    <row r="5" spans="2:17" x14ac:dyDescent="0.2">
      <c r="B5" s="101" t="s">
        <v>14</v>
      </c>
      <c r="C5" s="93"/>
      <c r="D5" s="93"/>
      <c r="E5" s="93"/>
      <c r="F5" s="94"/>
      <c r="G5" s="101" t="s">
        <v>15</v>
      </c>
      <c r="H5" s="94"/>
      <c r="K5" s="101" t="s">
        <v>14</v>
      </c>
      <c r="L5" s="93"/>
      <c r="M5" s="93"/>
      <c r="N5" s="93"/>
      <c r="O5" s="94"/>
      <c r="P5" s="101" t="s">
        <v>15</v>
      </c>
      <c r="Q5" s="94"/>
    </row>
    <row r="6" spans="2:17" x14ac:dyDescent="0.2">
      <c r="B6" s="6" t="s">
        <v>18</v>
      </c>
      <c r="C6" s="6" t="s">
        <v>19</v>
      </c>
      <c r="D6" s="7" t="s">
        <v>20</v>
      </c>
      <c r="E6" s="7" t="s">
        <v>21</v>
      </c>
      <c r="F6" s="7" t="s">
        <v>22</v>
      </c>
      <c r="G6" s="7" t="s">
        <v>2</v>
      </c>
      <c r="H6" s="8">
        <v>65000</v>
      </c>
      <c r="K6" s="6" t="s">
        <v>18</v>
      </c>
      <c r="L6" s="6" t="s">
        <v>19</v>
      </c>
      <c r="M6" s="6" t="s">
        <v>20</v>
      </c>
      <c r="N6" s="6" t="s">
        <v>21</v>
      </c>
      <c r="O6" s="6" t="s">
        <v>22</v>
      </c>
      <c r="P6" s="6" t="s">
        <v>2</v>
      </c>
      <c r="Q6" s="8">
        <v>4800</v>
      </c>
    </row>
    <row r="7" spans="2:17" x14ac:dyDescent="0.2">
      <c r="B7" s="10">
        <v>1</v>
      </c>
      <c r="C7" s="12">
        <f t="shared" ref="C7:C26" si="0">H$6</f>
        <v>65000</v>
      </c>
      <c r="D7" s="12">
        <f t="shared" ref="D7:D26" si="1">H$8/H$7</f>
        <v>3250</v>
      </c>
      <c r="E7" s="12">
        <f t="shared" ref="E7:E26" si="2">D7*B7</f>
        <v>3250</v>
      </c>
      <c r="F7" s="12">
        <f t="shared" ref="F7:F26" si="3">C7-E7</f>
        <v>61750</v>
      </c>
      <c r="G7" s="7" t="s">
        <v>3</v>
      </c>
      <c r="H7" s="16">
        <v>20</v>
      </c>
      <c r="K7" s="10">
        <v>1</v>
      </c>
      <c r="L7" s="12">
        <f t="shared" ref="L7:L11" si="4">Q$8</f>
        <v>4800</v>
      </c>
      <c r="M7" s="12">
        <f t="shared" ref="M7:M11" si="5">Q$8/Q$7</f>
        <v>960</v>
      </c>
      <c r="N7" s="12">
        <f t="shared" ref="N7:N11" si="6">M7*K7</f>
        <v>960</v>
      </c>
      <c r="O7" s="12">
        <f t="shared" ref="O7:O11" si="7">L7-N7</f>
        <v>3840</v>
      </c>
      <c r="P7" s="6" t="s">
        <v>3</v>
      </c>
      <c r="Q7" s="16">
        <v>5</v>
      </c>
    </row>
    <row r="8" spans="2:17" x14ac:dyDescent="0.2">
      <c r="B8" s="10">
        <v>2</v>
      </c>
      <c r="C8" s="12">
        <f t="shared" si="0"/>
        <v>65000</v>
      </c>
      <c r="D8" s="12">
        <f t="shared" si="1"/>
        <v>3250</v>
      </c>
      <c r="E8" s="12">
        <f t="shared" si="2"/>
        <v>6500</v>
      </c>
      <c r="F8" s="12">
        <f t="shared" si="3"/>
        <v>58500</v>
      </c>
      <c r="G8" s="7" t="s">
        <v>40</v>
      </c>
      <c r="H8" s="8">
        <v>65000</v>
      </c>
      <c r="K8" s="10">
        <v>2</v>
      </c>
      <c r="L8" s="12">
        <f t="shared" si="4"/>
        <v>4800</v>
      </c>
      <c r="M8" s="12">
        <f t="shared" si="5"/>
        <v>960</v>
      </c>
      <c r="N8" s="12">
        <f t="shared" si="6"/>
        <v>1920</v>
      </c>
      <c r="O8" s="12">
        <f t="shared" si="7"/>
        <v>2880</v>
      </c>
      <c r="P8" s="6" t="s">
        <v>40</v>
      </c>
      <c r="Q8" s="8">
        <v>4800</v>
      </c>
    </row>
    <row r="9" spans="2:17" x14ac:dyDescent="0.2">
      <c r="B9" s="10">
        <v>3</v>
      </c>
      <c r="C9" s="12">
        <f t="shared" si="0"/>
        <v>65000</v>
      </c>
      <c r="D9" s="12">
        <f t="shared" si="1"/>
        <v>3250</v>
      </c>
      <c r="E9" s="12">
        <f t="shared" si="2"/>
        <v>9750</v>
      </c>
      <c r="F9" s="12">
        <f t="shared" si="3"/>
        <v>55250</v>
      </c>
      <c r="G9" s="100"/>
      <c r="H9" s="85"/>
      <c r="K9" s="16">
        <v>3</v>
      </c>
      <c r="L9" s="12">
        <f t="shared" si="4"/>
        <v>4800</v>
      </c>
      <c r="M9" s="12">
        <f t="shared" si="5"/>
        <v>960</v>
      </c>
      <c r="N9" s="12">
        <f t="shared" si="6"/>
        <v>2880</v>
      </c>
      <c r="O9" s="12">
        <f t="shared" si="7"/>
        <v>1920</v>
      </c>
      <c r="P9" s="100"/>
      <c r="Q9" s="85"/>
    </row>
    <row r="10" spans="2:17" x14ac:dyDescent="0.2">
      <c r="B10" s="10">
        <v>4</v>
      </c>
      <c r="C10" s="12">
        <f t="shared" si="0"/>
        <v>65000</v>
      </c>
      <c r="D10" s="12">
        <f t="shared" si="1"/>
        <v>3250</v>
      </c>
      <c r="E10" s="12">
        <f t="shared" si="2"/>
        <v>13000</v>
      </c>
      <c r="F10" s="12">
        <f t="shared" si="3"/>
        <v>52000</v>
      </c>
      <c r="G10" s="86"/>
      <c r="H10" s="88"/>
      <c r="K10" s="16">
        <v>4</v>
      </c>
      <c r="L10" s="12">
        <f t="shared" si="4"/>
        <v>4800</v>
      </c>
      <c r="M10" s="12">
        <f t="shared" si="5"/>
        <v>960</v>
      </c>
      <c r="N10" s="12">
        <f t="shared" si="6"/>
        <v>3840</v>
      </c>
      <c r="O10" s="12">
        <f t="shared" si="7"/>
        <v>960</v>
      </c>
      <c r="P10" s="86"/>
      <c r="Q10" s="88"/>
    </row>
    <row r="11" spans="2:17" x14ac:dyDescent="0.2">
      <c r="B11" s="10">
        <v>5</v>
      </c>
      <c r="C11" s="12">
        <f t="shared" si="0"/>
        <v>65000</v>
      </c>
      <c r="D11" s="12">
        <f t="shared" si="1"/>
        <v>3250</v>
      </c>
      <c r="E11" s="12">
        <f t="shared" si="2"/>
        <v>16250</v>
      </c>
      <c r="F11" s="12">
        <f t="shared" si="3"/>
        <v>48750</v>
      </c>
      <c r="G11" s="86"/>
      <c r="H11" s="88"/>
      <c r="K11" s="16">
        <v>5</v>
      </c>
      <c r="L11" s="12">
        <f t="shared" si="4"/>
        <v>4800</v>
      </c>
      <c r="M11" s="12">
        <f t="shared" si="5"/>
        <v>960</v>
      </c>
      <c r="N11" s="12">
        <f t="shared" si="6"/>
        <v>4800</v>
      </c>
      <c r="O11" s="12">
        <f t="shared" si="7"/>
        <v>0</v>
      </c>
      <c r="P11" s="89"/>
      <c r="Q11" s="91"/>
    </row>
    <row r="12" spans="2:17" x14ac:dyDescent="0.2">
      <c r="B12" s="10">
        <v>6</v>
      </c>
      <c r="C12" s="12">
        <f t="shared" si="0"/>
        <v>65000</v>
      </c>
      <c r="D12" s="12">
        <f t="shared" si="1"/>
        <v>3250</v>
      </c>
      <c r="E12" s="12">
        <f t="shared" si="2"/>
        <v>19500</v>
      </c>
      <c r="F12" s="12">
        <f t="shared" si="3"/>
        <v>45500</v>
      </c>
      <c r="G12" s="86"/>
      <c r="H12" s="88"/>
      <c r="K12" s="20"/>
      <c r="L12" s="20"/>
      <c r="M12" s="20"/>
      <c r="N12" s="20"/>
      <c r="O12" s="20"/>
      <c r="P12" s="20"/>
      <c r="Q12" s="20"/>
    </row>
    <row r="13" spans="2:17" x14ac:dyDescent="0.2">
      <c r="B13" s="10">
        <v>7</v>
      </c>
      <c r="C13" s="12">
        <f t="shared" si="0"/>
        <v>65000</v>
      </c>
      <c r="D13" s="12">
        <f t="shared" si="1"/>
        <v>3250</v>
      </c>
      <c r="E13" s="12">
        <f t="shared" si="2"/>
        <v>22750</v>
      </c>
      <c r="F13" s="12">
        <f t="shared" si="3"/>
        <v>42250</v>
      </c>
      <c r="G13" s="86"/>
      <c r="H13" s="88"/>
      <c r="K13" s="20"/>
      <c r="L13" s="20"/>
      <c r="M13" s="20"/>
      <c r="N13" s="20"/>
      <c r="O13" s="20"/>
      <c r="P13" s="20"/>
      <c r="Q13" s="20"/>
    </row>
    <row r="14" spans="2:17" x14ac:dyDescent="0.2">
      <c r="B14" s="10">
        <v>8</v>
      </c>
      <c r="C14" s="12">
        <f t="shared" si="0"/>
        <v>65000</v>
      </c>
      <c r="D14" s="12">
        <f t="shared" si="1"/>
        <v>3250</v>
      </c>
      <c r="E14" s="12">
        <f t="shared" si="2"/>
        <v>26000</v>
      </c>
      <c r="F14" s="12">
        <f t="shared" si="3"/>
        <v>39000</v>
      </c>
      <c r="G14" s="86"/>
      <c r="H14" s="88"/>
      <c r="K14" s="20"/>
      <c r="L14" s="20"/>
      <c r="M14" s="20"/>
      <c r="N14" s="20"/>
      <c r="O14" s="20"/>
      <c r="P14" s="20"/>
      <c r="Q14" s="20"/>
    </row>
    <row r="15" spans="2:17" x14ac:dyDescent="0.2">
      <c r="B15" s="10">
        <v>9</v>
      </c>
      <c r="C15" s="12">
        <f t="shared" si="0"/>
        <v>65000</v>
      </c>
      <c r="D15" s="12">
        <f t="shared" si="1"/>
        <v>3250</v>
      </c>
      <c r="E15" s="12">
        <f t="shared" si="2"/>
        <v>29250</v>
      </c>
      <c r="F15" s="12">
        <f t="shared" si="3"/>
        <v>35750</v>
      </c>
      <c r="G15" s="86"/>
      <c r="H15" s="88"/>
      <c r="K15" s="20"/>
      <c r="L15" s="20"/>
      <c r="M15" s="20"/>
      <c r="N15" s="20"/>
      <c r="O15" s="20"/>
      <c r="P15" s="20"/>
      <c r="Q15" s="20"/>
    </row>
    <row r="16" spans="2:17" x14ac:dyDescent="0.2">
      <c r="B16" s="10">
        <v>10</v>
      </c>
      <c r="C16" s="12">
        <f t="shared" si="0"/>
        <v>65000</v>
      </c>
      <c r="D16" s="12">
        <f t="shared" si="1"/>
        <v>3250</v>
      </c>
      <c r="E16" s="12">
        <f t="shared" si="2"/>
        <v>32500</v>
      </c>
      <c r="F16" s="12">
        <f t="shared" si="3"/>
        <v>32500</v>
      </c>
      <c r="G16" s="86"/>
      <c r="H16" s="88"/>
      <c r="K16" s="101" t="s">
        <v>54</v>
      </c>
      <c r="L16" s="93"/>
      <c r="M16" s="93"/>
      <c r="N16" s="93"/>
      <c r="O16" s="93"/>
      <c r="P16" s="93"/>
      <c r="Q16" s="94"/>
    </row>
    <row r="17" spans="2:17" x14ac:dyDescent="0.2">
      <c r="B17" s="10">
        <v>11</v>
      </c>
      <c r="C17" s="12">
        <f t="shared" si="0"/>
        <v>65000</v>
      </c>
      <c r="D17" s="12">
        <f t="shared" si="1"/>
        <v>3250</v>
      </c>
      <c r="E17" s="12">
        <f t="shared" si="2"/>
        <v>35750</v>
      </c>
      <c r="F17" s="12">
        <f t="shared" si="3"/>
        <v>29250</v>
      </c>
      <c r="G17" s="86"/>
      <c r="H17" s="88"/>
      <c r="K17" s="101" t="s">
        <v>14</v>
      </c>
      <c r="L17" s="93"/>
      <c r="M17" s="93"/>
      <c r="N17" s="93"/>
      <c r="O17" s="94"/>
      <c r="P17" s="101" t="s">
        <v>15</v>
      </c>
      <c r="Q17" s="94"/>
    </row>
    <row r="18" spans="2:17" x14ac:dyDescent="0.2">
      <c r="B18" s="10">
        <v>12</v>
      </c>
      <c r="C18" s="12">
        <f t="shared" si="0"/>
        <v>65000</v>
      </c>
      <c r="D18" s="12">
        <f t="shared" si="1"/>
        <v>3250</v>
      </c>
      <c r="E18" s="12">
        <f t="shared" si="2"/>
        <v>39000</v>
      </c>
      <c r="F18" s="12">
        <f t="shared" si="3"/>
        <v>26000</v>
      </c>
      <c r="G18" s="86"/>
      <c r="H18" s="88"/>
      <c r="K18" s="7" t="s">
        <v>18</v>
      </c>
      <c r="L18" s="7" t="s">
        <v>19</v>
      </c>
      <c r="M18" s="7" t="s">
        <v>20</v>
      </c>
      <c r="N18" s="7" t="s">
        <v>21</v>
      </c>
      <c r="O18" s="7" t="s">
        <v>22</v>
      </c>
      <c r="P18" s="7" t="s">
        <v>2</v>
      </c>
      <c r="Q18" s="8">
        <v>1200</v>
      </c>
    </row>
    <row r="19" spans="2:17" x14ac:dyDescent="0.2">
      <c r="B19" s="10">
        <v>13</v>
      </c>
      <c r="C19" s="12">
        <f t="shared" si="0"/>
        <v>65000</v>
      </c>
      <c r="D19" s="12">
        <f t="shared" si="1"/>
        <v>3250</v>
      </c>
      <c r="E19" s="12">
        <f t="shared" si="2"/>
        <v>42250</v>
      </c>
      <c r="F19" s="12">
        <f t="shared" si="3"/>
        <v>22750</v>
      </c>
      <c r="G19" s="86"/>
      <c r="H19" s="88"/>
      <c r="K19" s="16">
        <v>1</v>
      </c>
      <c r="L19" s="12">
        <f t="shared" ref="L19:L28" si="8">Q$20</f>
        <v>1000</v>
      </c>
      <c r="M19" s="12">
        <f t="shared" ref="M19:M28" si="9">Q$20/Q$19</f>
        <v>100</v>
      </c>
      <c r="N19" s="12">
        <f t="shared" ref="N19:N28" si="10">M19*K19</f>
        <v>100</v>
      </c>
      <c r="O19" s="12">
        <f t="shared" ref="O19:O28" si="11">L19-N19</f>
        <v>900</v>
      </c>
      <c r="P19" s="7" t="s">
        <v>3</v>
      </c>
      <c r="Q19" s="16">
        <v>10</v>
      </c>
    </row>
    <row r="20" spans="2:17" x14ac:dyDescent="0.2">
      <c r="B20" s="10">
        <v>14</v>
      </c>
      <c r="C20" s="12">
        <f t="shared" si="0"/>
        <v>65000</v>
      </c>
      <c r="D20" s="12">
        <f t="shared" si="1"/>
        <v>3250</v>
      </c>
      <c r="E20" s="12">
        <f t="shared" si="2"/>
        <v>45500</v>
      </c>
      <c r="F20" s="12">
        <f t="shared" si="3"/>
        <v>19500</v>
      </c>
      <c r="G20" s="86"/>
      <c r="H20" s="88"/>
      <c r="K20" s="16">
        <v>2</v>
      </c>
      <c r="L20" s="12">
        <f t="shared" si="8"/>
        <v>1000</v>
      </c>
      <c r="M20" s="12">
        <f t="shared" si="9"/>
        <v>100</v>
      </c>
      <c r="N20" s="12">
        <f t="shared" si="10"/>
        <v>200</v>
      </c>
      <c r="O20" s="12">
        <f t="shared" si="11"/>
        <v>800</v>
      </c>
      <c r="P20" s="7" t="s">
        <v>40</v>
      </c>
      <c r="Q20" s="12">
        <f>Q18/1.2</f>
        <v>1000</v>
      </c>
    </row>
    <row r="21" spans="2:17" x14ac:dyDescent="0.2">
      <c r="B21" s="10">
        <v>15</v>
      </c>
      <c r="C21" s="12">
        <f t="shared" si="0"/>
        <v>65000</v>
      </c>
      <c r="D21" s="12">
        <f t="shared" si="1"/>
        <v>3250</v>
      </c>
      <c r="E21" s="12">
        <f t="shared" si="2"/>
        <v>48750</v>
      </c>
      <c r="F21" s="12">
        <f t="shared" si="3"/>
        <v>16250</v>
      </c>
      <c r="G21" s="86"/>
      <c r="H21" s="88"/>
      <c r="K21" s="16">
        <v>3</v>
      </c>
      <c r="L21" s="12">
        <f t="shared" si="8"/>
        <v>1000</v>
      </c>
      <c r="M21" s="12">
        <f t="shared" si="9"/>
        <v>100</v>
      </c>
      <c r="N21" s="12">
        <f t="shared" si="10"/>
        <v>300</v>
      </c>
      <c r="O21" s="12">
        <f t="shared" si="11"/>
        <v>700</v>
      </c>
      <c r="P21" s="100"/>
      <c r="Q21" s="85"/>
    </row>
    <row r="22" spans="2:17" x14ac:dyDescent="0.2">
      <c r="B22" s="10">
        <v>16</v>
      </c>
      <c r="C22" s="12">
        <f t="shared" si="0"/>
        <v>65000</v>
      </c>
      <c r="D22" s="12">
        <f t="shared" si="1"/>
        <v>3250</v>
      </c>
      <c r="E22" s="12">
        <f t="shared" si="2"/>
        <v>52000</v>
      </c>
      <c r="F22" s="12">
        <f t="shared" si="3"/>
        <v>13000</v>
      </c>
      <c r="G22" s="86"/>
      <c r="H22" s="88"/>
      <c r="K22" s="16">
        <v>4</v>
      </c>
      <c r="L22" s="12">
        <f t="shared" si="8"/>
        <v>1000</v>
      </c>
      <c r="M22" s="12">
        <f t="shared" si="9"/>
        <v>100</v>
      </c>
      <c r="N22" s="12">
        <f t="shared" si="10"/>
        <v>400</v>
      </c>
      <c r="O22" s="12">
        <f t="shared" si="11"/>
        <v>600</v>
      </c>
      <c r="P22" s="86"/>
      <c r="Q22" s="88"/>
    </row>
    <row r="23" spans="2:17" x14ac:dyDescent="0.2">
      <c r="B23" s="10">
        <v>17</v>
      </c>
      <c r="C23" s="12">
        <f t="shared" si="0"/>
        <v>65000</v>
      </c>
      <c r="D23" s="12">
        <f t="shared" si="1"/>
        <v>3250</v>
      </c>
      <c r="E23" s="12">
        <f t="shared" si="2"/>
        <v>55250</v>
      </c>
      <c r="F23" s="12">
        <f t="shared" si="3"/>
        <v>9750</v>
      </c>
      <c r="G23" s="86"/>
      <c r="H23" s="88"/>
      <c r="K23" s="16">
        <v>5</v>
      </c>
      <c r="L23" s="12">
        <f t="shared" si="8"/>
        <v>1000</v>
      </c>
      <c r="M23" s="12">
        <f t="shared" si="9"/>
        <v>100</v>
      </c>
      <c r="N23" s="12">
        <f t="shared" si="10"/>
        <v>500</v>
      </c>
      <c r="O23" s="12">
        <f t="shared" si="11"/>
        <v>500</v>
      </c>
      <c r="P23" s="86"/>
      <c r="Q23" s="88"/>
    </row>
    <row r="24" spans="2:17" x14ac:dyDescent="0.2">
      <c r="B24" s="10">
        <v>18</v>
      </c>
      <c r="C24" s="12">
        <f t="shared" si="0"/>
        <v>65000</v>
      </c>
      <c r="D24" s="12">
        <f t="shared" si="1"/>
        <v>3250</v>
      </c>
      <c r="E24" s="12">
        <f t="shared" si="2"/>
        <v>58500</v>
      </c>
      <c r="F24" s="12">
        <f t="shared" si="3"/>
        <v>6500</v>
      </c>
      <c r="G24" s="86"/>
      <c r="H24" s="88"/>
      <c r="K24" s="16">
        <v>6</v>
      </c>
      <c r="L24" s="12">
        <f t="shared" si="8"/>
        <v>1000</v>
      </c>
      <c r="M24" s="12">
        <f t="shared" si="9"/>
        <v>100</v>
      </c>
      <c r="N24" s="12">
        <f t="shared" si="10"/>
        <v>600</v>
      </c>
      <c r="O24" s="12">
        <f t="shared" si="11"/>
        <v>400</v>
      </c>
      <c r="P24" s="86"/>
      <c r="Q24" s="88"/>
    </row>
    <row r="25" spans="2:17" x14ac:dyDescent="0.2">
      <c r="B25" s="10">
        <v>19</v>
      </c>
      <c r="C25" s="12">
        <f t="shared" si="0"/>
        <v>65000</v>
      </c>
      <c r="D25" s="12">
        <f t="shared" si="1"/>
        <v>3250</v>
      </c>
      <c r="E25" s="12">
        <f t="shared" si="2"/>
        <v>61750</v>
      </c>
      <c r="F25" s="12">
        <f t="shared" si="3"/>
        <v>3250</v>
      </c>
      <c r="G25" s="86"/>
      <c r="H25" s="88"/>
      <c r="K25" s="16">
        <v>7</v>
      </c>
      <c r="L25" s="12">
        <f t="shared" si="8"/>
        <v>1000</v>
      </c>
      <c r="M25" s="12">
        <f t="shared" si="9"/>
        <v>100</v>
      </c>
      <c r="N25" s="12">
        <f t="shared" si="10"/>
        <v>700</v>
      </c>
      <c r="O25" s="12">
        <f t="shared" si="11"/>
        <v>300</v>
      </c>
      <c r="P25" s="86"/>
      <c r="Q25" s="88"/>
    </row>
    <row r="26" spans="2:17" x14ac:dyDescent="0.2">
      <c r="B26" s="10">
        <v>20</v>
      </c>
      <c r="C26" s="12">
        <f t="shared" si="0"/>
        <v>65000</v>
      </c>
      <c r="D26" s="12">
        <f t="shared" si="1"/>
        <v>3250</v>
      </c>
      <c r="E26" s="12">
        <f t="shared" si="2"/>
        <v>65000</v>
      </c>
      <c r="F26" s="12">
        <f t="shared" si="3"/>
        <v>0</v>
      </c>
      <c r="G26" s="89"/>
      <c r="H26" s="91"/>
      <c r="K26" s="16">
        <v>8</v>
      </c>
      <c r="L26" s="12">
        <f t="shared" si="8"/>
        <v>1000</v>
      </c>
      <c r="M26" s="12">
        <f t="shared" si="9"/>
        <v>100</v>
      </c>
      <c r="N26" s="12">
        <f t="shared" si="10"/>
        <v>800</v>
      </c>
      <c r="O26" s="12">
        <f t="shared" si="11"/>
        <v>200</v>
      </c>
      <c r="P26" s="86"/>
      <c r="Q26" s="88"/>
    </row>
    <row r="27" spans="2:17" x14ac:dyDescent="0.2">
      <c r="K27" s="10">
        <v>9</v>
      </c>
      <c r="L27" s="12">
        <f t="shared" si="8"/>
        <v>1000</v>
      </c>
      <c r="M27" s="12">
        <f t="shared" si="9"/>
        <v>100</v>
      </c>
      <c r="N27" s="12">
        <f t="shared" si="10"/>
        <v>900</v>
      </c>
      <c r="O27" s="12">
        <f t="shared" si="11"/>
        <v>100</v>
      </c>
      <c r="P27" s="86"/>
      <c r="Q27" s="88"/>
    </row>
    <row r="28" spans="2:17" x14ac:dyDescent="0.2">
      <c r="K28" s="10">
        <v>10</v>
      </c>
      <c r="L28" s="12">
        <f t="shared" si="8"/>
        <v>1000</v>
      </c>
      <c r="M28" s="12">
        <f t="shared" si="9"/>
        <v>100</v>
      </c>
      <c r="N28" s="12">
        <f t="shared" si="10"/>
        <v>1000</v>
      </c>
      <c r="O28" s="12">
        <f t="shared" si="11"/>
        <v>0</v>
      </c>
      <c r="P28" s="89"/>
      <c r="Q28" s="91"/>
    </row>
    <row r="33" spans="2:17" x14ac:dyDescent="0.2">
      <c r="B33" s="101" t="s">
        <v>64</v>
      </c>
      <c r="C33" s="93"/>
      <c r="D33" s="93"/>
      <c r="E33" s="93"/>
      <c r="F33" s="93"/>
      <c r="G33" s="93"/>
      <c r="H33" s="94"/>
      <c r="K33" s="101" t="s">
        <v>66</v>
      </c>
      <c r="L33" s="93"/>
      <c r="M33" s="93"/>
      <c r="N33" s="93"/>
      <c r="O33" s="93"/>
      <c r="P33" s="93"/>
      <c r="Q33" s="94"/>
    </row>
    <row r="34" spans="2:17" x14ac:dyDescent="0.2">
      <c r="B34" s="101" t="s">
        <v>14</v>
      </c>
      <c r="C34" s="93"/>
      <c r="D34" s="93"/>
      <c r="E34" s="93"/>
      <c r="F34" s="94"/>
      <c r="G34" s="101" t="s">
        <v>15</v>
      </c>
      <c r="H34" s="94"/>
      <c r="K34" s="101" t="s">
        <v>14</v>
      </c>
      <c r="L34" s="93"/>
      <c r="M34" s="93"/>
      <c r="N34" s="93"/>
      <c r="O34" s="94"/>
      <c r="P34" s="101" t="s">
        <v>15</v>
      </c>
      <c r="Q34" s="94"/>
    </row>
    <row r="35" spans="2:17" x14ac:dyDescent="0.2">
      <c r="B35" s="6" t="s">
        <v>18</v>
      </c>
      <c r="C35" s="6" t="s">
        <v>19</v>
      </c>
      <c r="D35" s="6" t="s">
        <v>20</v>
      </c>
      <c r="E35" s="6" t="s">
        <v>21</v>
      </c>
      <c r="F35" s="6" t="s">
        <v>22</v>
      </c>
      <c r="G35" s="6" t="s">
        <v>2</v>
      </c>
      <c r="H35" s="8">
        <v>600</v>
      </c>
      <c r="K35" s="7" t="s">
        <v>18</v>
      </c>
      <c r="L35" s="7" t="s">
        <v>19</v>
      </c>
      <c r="M35" s="7" t="s">
        <v>20</v>
      </c>
      <c r="N35" s="7" t="s">
        <v>21</v>
      </c>
      <c r="O35" s="7" t="s">
        <v>22</v>
      </c>
      <c r="P35" s="7" t="s">
        <v>2</v>
      </c>
      <c r="Q35" s="8">
        <v>5500</v>
      </c>
    </row>
    <row r="36" spans="2:17" x14ac:dyDescent="0.2">
      <c r="B36" s="10">
        <v>1</v>
      </c>
      <c r="C36" s="12">
        <f t="shared" ref="C36:C45" si="12">H$37</f>
        <v>500</v>
      </c>
      <c r="D36" s="12">
        <f t="shared" ref="D36:D45" si="13">H$37/H$36</f>
        <v>50</v>
      </c>
      <c r="E36" s="12">
        <f t="shared" ref="E36:E45" si="14">D36*B36</f>
        <v>50</v>
      </c>
      <c r="F36" s="12">
        <f t="shared" ref="F36:F45" si="15">C36-E36</f>
        <v>450</v>
      </c>
      <c r="G36" s="6" t="s">
        <v>3</v>
      </c>
      <c r="H36" s="10">
        <v>10</v>
      </c>
      <c r="K36" s="16">
        <v>1</v>
      </c>
      <c r="L36" s="12">
        <f t="shared" ref="L36:L40" si="16">Q$37</f>
        <v>5500</v>
      </c>
      <c r="M36" s="12">
        <f t="shared" ref="M36:M40" si="17">Q$37/Q$36</f>
        <v>1100</v>
      </c>
      <c r="N36" s="12">
        <f t="shared" ref="N36:N40" si="18">M36*K36</f>
        <v>1100</v>
      </c>
      <c r="O36" s="12">
        <f t="shared" ref="O36:O40" si="19">L36-N36</f>
        <v>4400</v>
      </c>
      <c r="P36" s="7" t="s">
        <v>3</v>
      </c>
      <c r="Q36" s="16">
        <v>5</v>
      </c>
    </row>
    <row r="37" spans="2:17" x14ac:dyDescent="0.2">
      <c r="B37" s="10">
        <v>2</v>
      </c>
      <c r="C37" s="12">
        <f t="shared" si="12"/>
        <v>500</v>
      </c>
      <c r="D37" s="12">
        <f t="shared" si="13"/>
        <v>50</v>
      </c>
      <c r="E37" s="12">
        <f t="shared" si="14"/>
        <v>100</v>
      </c>
      <c r="F37" s="12">
        <f t="shared" si="15"/>
        <v>400</v>
      </c>
      <c r="G37" s="6" t="s">
        <v>40</v>
      </c>
      <c r="H37" s="12">
        <f>H35/1.2</f>
        <v>500</v>
      </c>
      <c r="K37" s="16">
        <v>2</v>
      </c>
      <c r="L37" s="12">
        <f t="shared" si="16"/>
        <v>5500</v>
      </c>
      <c r="M37" s="12">
        <f t="shared" si="17"/>
        <v>1100</v>
      </c>
      <c r="N37" s="12">
        <f t="shared" si="18"/>
        <v>2200</v>
      </c>
      <c r="O37" s="12">
        <f t="shared" si="19"/>
        <v>3300</v>
      </c>
      <c r="P37" s="7" t="s">
        <v>40</v>
      </c>
      <c r="Q37" s="8">
        <v>5500</v>
      </c>
    </row>
    <row r="38" spans="2:17" x14ac:dyDescent="0.2">
      <c r="B38" s="10">
        <v>3</v>
      </c>
      <c r="C38" s="12">
        <f t="shared" si="12"/>
        <v>500</v>
      </c>
      <c r="D38" s="12">
        <f t="shared" si="13"/>
        <v>50</v>
      </c>
      <c r="E38" s="12">
        <f t="shared" si="14"/>
        <v>150</v>
      </c>
      <c r="F38" s="12">
        <f t="shared" si="15"/>
        <v>350</v>
      </c>
      <c r="G38" s="100"/>
      <c r="H38" s="85"/>
      <c r="K38" s="16">
        <v>3</v>
      </c>
      <c r="L38" s="12">
        <f t="shared" si="16"/>
        <v>5500</v>
      </c>
      <c r="M38" s="12">
        <f t="shared" si="17"/>
        <v>1100</v>
      </c>
      <c r="N38" s="12">
        <f t="shared" si="18"/>
        <v>3300</v>
      </c>
      <c r="O38" s="12">
        <f t="shared" si="19"/>
        <v>2200</v>
      </c>
      <c r="P38" s="100"/>
      <c r="Q38" s="85"/>
    </row>
    <row r="39" spans="2:17" x14ac:dyDescent="0.2">
      <c r="B39" s="10">
        <v>4</v>
      </c>
      <c r="C39" s="12">
        <f t="shared" si="12"/>
        <v>500</v>
      </c>
      <c r="D39" s="12">
        <f t="shared" si="13"/>
        <v>50</v>
      </c>
      <c r="E39" s="12">
        <f t="shared" si="14"/>
        <v>200</v>
      </c>
      <c r="F39" s="12">
        <f t="shared" si="15"/>
        <v>300</v>
      </c>
      <c r="G39" s="86"/>
      <c r="H39" s="88"/>
      <c r="K39" s="16">
        <v>4</v>
      </c>
      <c r="L39" s="12">
        <f t="shared" si="16"/>
        <v>5500</v>
      </c>
      <c r="M39" s="12">
        <f t="shared" si="17"/>
        <v>1100</v>
      </c>
      <c r="N39" s="12">
        <f t="shared" si="18"/>
        <v>4400</v>
      </c>
      <c r="O39" s="12">
        <f t="shared" si="19"/>
        <v>1100</v>
      </c>
      <c r="P39" s="86"/>
      <c r="Q39" s="88"/>
    </row>
    <row r="40" spans="2:17" x14ac:dyDescent="0.2">
      <c r="B40" s="10">
        <v>5</v>
      </c>
      <c r="C40" s="12">
        <f t="shared" si="12"/>
        <v>500</v>
      </c>
      <c r="D40" s="12">
        <f t="shared" si="13"/>
        <v>50</v>
      </c>
      <c r="E40" s="12">
        <f t="shared" si="14"/>
        <v>250</v>
      </c>
      <c r="F40" s="12">
        <f t="shared" si="15"/>
        <v>250</v>
      </c>
      <c r="G40" s="86"/>
      <c r="H40" s="88"/>
      <c r="K40" s="16">
        <v>5</v>
      </c>
      <c r="L40" s="12">
        <f t="shared" si="16"/>
        <v>5500</v>
      </c>
      <c r="M40" s="12">
        <f t="shared" si="17"/>
        <v>1100</v>
      </c>
      <c r="N40" s="12">
        <f t="shared" si="18"/>
        <v>5500</v>
      </c>
      <c r="O40" s="12">
        <f t="shared" si="19"/>
        <v>0</v>
      </c>
      <c r="P40" s="89"/>
      <c r="Q40" s="91"/>
    </row>
    <row r="41" spans="2:17" x14ac:dyDescent="0.2">
      <c r="B41" s="10">
        <v>6</v>
      </c>
      <c r="C41" s="12">
        <f t="shared" si="12"/>
        <v>500</v>
      </c>
      <c r="D41" s="12">
        <f t="shared" si="13"/>
        <v>50</v>
      </c>
      <c r="E41" s="12">
        <f t="shared" si="14"/>
        <v>300</v>
      </c>
      <c r="F41" s="12">
        <f t="shared" si="15"/>
        <v>200</v>
      </c>
      <c r="G41" s="86"/>
      <c r="H41" s="88"/>
    </row>
    <row r="42" spans="2:17" x14ac:dyDescent="0.2">
      <c r="B42" s="10">
        <v>7</v>
      </c>
      <c r="C42" s="12">
        <f t="shared" si="12"/>
        <v>500</v>
      </c>
      <c r="D42" s="12">
        <f t="shared" si="13"/>
        <v>50</v>
      </c>
      <c r="E42" s="12">
        <f t="shared" si="14"/>
        <v>350</v>
      </c>
      <c r="F42" s="12">
        <f t="shared" si="15"/>
        <v>150</v>
      </c>
      <c r="G42" s="86"/>
      <c r="H42" s="88"/>
      <c r="K42" s="20"/>
      <c r="L42" s="41"/>
      <c r="M42" s="41"/>
      <c r="N42" s="41"/>
      <c r="O42" s="41"/>
    </row>
    <row r="43" spans="2:17" x14ac:dyDescent="0.2">
      <c r="B43" s="10">
        <v>8</v>
      </c>
      <c r="C43" s="12">
        <f t="shared" si="12"/>
        <v>500</v>
      </c>
      <c r="D43" s="12">
        <f t="shared" si="13"/>
        <v>50</v>
      </c>
      <c r="E43" s="12">
        <f t="shared" si="14"/>
        <v>400</v>
      </c>
      <c r="F43" s="12">
        <f t="shared" si="15"/>
        <v>100</v>
      </c>
      <c r="G43" s="86"/>
      <c r="H43" s="88"/>
      <c r="K43" s="20"/>
      <c r="L43" s="41"/>
      <c r="M43" s="41"/>
      <c r="N43" s="41"/>
      <c r="O43" s="41"/>
    </row>
    <row r="44" spans="2:17" x14ac:dyDescent="0.2">
      <c r="B44" s="10">
        <v>9</v>
      </c>
      <c r="C44" s="12">
        <f t="shared" si="12"/>
        <v>500</v>
      </c>
      <c r="D44" s="12">
        <f t="shared" si="13"/>
        <v>50</v>
      </c>
      <c r="E44" s="12">
        <f t="shared" si="14"/>
        <v>450</v>
      </c>
      <c r="F44" s="12">
        <f t="shared" si="15"/>
        <v>50</v>
      </c>
      <c r="G44" s="86"/>
      <c r="H44" s="88"/>
      <c r="K44" s="20"/>
      <c r="L44" s="41"/>
      <c r="M44" s="41"/>
      <c r="N44" s="41"/>
      <c r="O44" s="41"/>
    </row>
    <row r="45" spans="2:17" x14ac:dyDescent="0.2">
      <c r="B45" s="10">
        <v>10</v>
      </c>
      <c r="C45" s="12">
        <f t="shared" si="12"/>
        <v>500</v>
      </c>
      <c r="D45" s="12">
        <f t="shared" si="13"/>
        <v>50</v>
      </c>
      <c r="E45" s="12">
        <f t="shared" si="14"/>
        <v>500</v>
      </c>
      <c r="F45" s="12">
        <f t="shared" si="15"/>
        <v>0</v>
      </c>
      <c r="G45" s="89"/>
      <c r="H45" s="91"/>
      <c r="K45" s="20"/>
      <c r="L45" s="41"/>
      <c r="M45" s="41"/>
      <c r="N45" s="41"/>
      <c r="O45" s="41"/>
    </row>
    <row r="46" spans="2:17" x14ac:dyDescent="0.2">
      <c r="K46" s="20"/>
      <c r="L46" s="41"/>
      <c r="M46" s="41"/>
      <c r="N46" s="41"/>
      <c r="O46" s="41"/>
    </row>
    <row r="49" spans="3:5" x14ac:dyDescent="0.2">
      <c r="C49" s="102"/>
      <c r="D49" s="87"/>
      <c r="E49" s="44"/>
    </row>
    <row r="50" spans="3:5" x14ac:dyDescent="0.2">
      <c r="C50" s="45"/>
    </row>
  </sheetData>
  <mergeCells count="21">
    <mergeCell ref="K33:Q33"/>
    <mergeCell ref="K34:O34"/>
    <mergeCell ref="P34:Q34"/>
    <mergeCell ref="P38:Q40"/>
    <mergeCell ref="B4:H4"/>
    <mergeCell ref="B5:F5"/>
    <mergeCell ref="G5:H5"/>
    <mergeCell ref="K4:Q4"/>
    <mergeCell ref="K5:O5"/>
    <mergeCell ref="P5:Q5"/>
    <mergeCell ref="P21:Q28"/>
    <mergeCell ref="B33:H33"/>
    <mergeCell ref="B34:F34"/>
    <mergeCell ref="G34:H34"/>
    <mergeCell ref="G38:H45"/>
    <mergeCell ref="C49:D49"/>
    <mergeCell ref="P9:Q11"/>
    <mergeCell ref="K16:Q16"/>
    <mergeCell ref="K17:O17"/>
    <mergeCell ref="P17:Q17"/>
    <mergeCell ref="G9:H26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L247"/>
  <sheetViews>
    <sheetView workbookViewId="0">
      <selection sqref="A1:B1"/>
    </sheetView>
  </sheetViews>
  <sheetFormatPr baseColWidth="10" defaultColWidth="14.42578125" defaultRowHeight="15.75" customHeight="1" x14ac:dyDescent="0.2"/>
  <sheetData>
    <row r="1" spans="1:12" x14ac:dyDescent="0.2">
      <c r="A1" s="92" t="s">
        <v>9</v>
      </c>
      <c r="B1" s="94"/>
    </row>
    <row r="2" spans="1:12" x14ac:dyDescent="0.2">
      <c r="A2" s="4" t="s">
        <v>10</v>
      </c>
      <c r="B2" s="5">
        <v>80000</v>
      </c>
    </row>
    <row r="3" spans="1:12" x14ac:dyDescent="0.2">
      <c r="A3" s="4" t="s">
        <v>16</v>
      </c>
      <c r="B3" s="4">
        <v>20</v>
      </c>
    </row>
    <row r="4" spans="1:12" x14ac:dyDescent="0.2">
      <c r="A4" s="4" t="s">
        <v>17</v>
      </c>
      <c r="B4" s="9">
        <f>B3*12</f>
        <v>240</v>
      </c>
    </row>
    <row r="5" spans="1:12" x14ac:dyDescent="0.2">
      <c r="A5" s="4" t="s">
        <v>25</v>
      </c>
      <c r="B5" s="11">
        <v>0.02</v>
      </c>
    </row>
    <row r="6" spans="1:12" x14ac:dyDescent="0.2">
      <c r="A6" s="4" t="s">
        <v>27</v>
      </c>
      <c r="B6" s="9">
        <f>B5/12</f>
        <v>1.6666666666666668E-3</v>
      </c>
    </row>
    <row r="7" spans="1:12" x14ac:dyDescent="0.2">
      <c r="A7" s="4" t="s">
        <v>28</v>
      </c>
      <c r="B7" s="13">
        <f>B2*(B6/(1-(1+B6)^-B4))</f>
        <v>404.70666803608015</v>
      </c>
      <c r="D7" s="4" t="s">
        <v>17</v>
      </c>
      <c r="E7" s="4" t="s">
        <v>30</v>
      </c>
      <c r="F7" s="4" t="s">
        <v>31</v>
      </c>
      <c r="G7" s="4" t="s">
        <v>3</v>
      </c>
      <c r="H7" s="4" t="s">
        <v>28</v>
      </c>
      <c r="I7" s="4" t="s">
        <v>32</v>
      </c>
    </row>
    <row r="8" spans="1:12" x14ac:dyDescent="0.2">
      <c r="D8" s="4">
        <v>1</v>
      </c>
      <c r="E8" s="15">
        <f>B2</f>
        <v>80000</v>
      </c>
      <c r="F8" s="15">
        <f t="shared" ref="F8:F247" si="0">E8*B$6</f>
        <v>133.33333333333334</v>
      </c>
      <c r="G8" s="15">
        <f t="shared" ref="G8:G247" si="1">H8-F8</f>
        <v>271.37333470274677</v>
      </c>
      <c r="H8" s="15">
        <f t="shared" ref="H8:H247" si="2">B$7</f>
        <v>404.70666803608015</v>
      </c>
      <c r="I8" s="15">
        <f t="shared" ref="I8:I247" si="3">E8-G8</f>
        <v>79728.626665297255</v>
      </c>
      <c r="K8" s="103" t="s">
        <v>35</v>
      </c>
      <c r="L8" s="94"/>
    </row>
    <row r="9" spans="1:12" x14ac:dyDescent="0.2">
      <c r="D9" s="4">
        <v>2</v>
      </c>
      <c r="E9" s="15">
        <f t="shared" ref="E9:E247" si="4">I8</f>
        <v>79728.626665297255</v>
      </c>
      <c r="F9" s="15">
        <f t="shared" si="0"/>
        <v>132.88104444216211</v>
      </c>
      <c r="G9" s="15">
        <f t="shared" si="1"/>
        <v>271.82562359391807</v>
      </c>
      <c r="H9" s="15">
        <f t="shared" si="2"/>
        <v>404.70666803608015</v>
      </c>
      <c r="I9" s="15">
        <f t="shared" si="3"/>
        <v>79456.801041703337</v>
      </c>
      <c r="K9" s="7">
        <v>2020</v>
      </c>
      <c r="L9" s="17">
        <f>SUM(F8:F19)</f>
        <v>1569.9824703637548</v>
      </c>
    </row>
    <row r="10" spans="1:12" x14ac:dyDescent="0.2">
      <c r="D10" s="4">
        <v>3</v>
      </c>
      <c r="E10" s="15">
        <f t="shared" si="4"/>
        <v>79456.801041703337</v>
      </c>
      <c r="F10" s="15">
        <f t="shared" si="0"/>
        <v>132.42800173617223</v>
      </c>
      <c r="G10" s="15">
        <f t="shared" si="1"/>
        <v>272.27866629990791</v>
      </c>
      <c r="H10" s="15">
        <f t="shared" si="2"/>
        <v>404.70666803608015</v>
      </c>
      <c r="I10" s="15">
        <f t="shared" si="3"/>
        <v>79184.522375403423</v>
      </c>
      <c r="K10" s="7">
        <v>2021</v>
      </c>
      <c r="L10" s="17">
        <f>SUM(F20:F31)</f>
        <v>1503.6466349475129</v>
      </c>
    </row>
    <row r="11" spans="1:12" x14ac:dyDescent="0.2">
      <c r="D11" s="4">
        <v>4</v>
      </c>
      <c r="E11" s="15">
        <f t="shared" si="4"/>
        <v>79184.522375403423</v>
      </c>
      <c r="F11" s="15">
        <f t="shared" si="0"/>
        <v>131.97420395900571</v>
      </c>
      <c r="G11" s="15">
        <f t="shared" si="1"/>
        <v>272.73246407707444</v>
      </c>
      <c r="H11" s="15">
        <f t="shared" si="2"/>
        <v>404.70666803608015</v>
      </c>
      <c r="I11" s="15">
        <f t="shared" si="3"/>
        <v>78911.789911326356</v>
      </c>
    </row>
    <row r="12" spans="1:12" x14ac:dyDescent="0.2">
      <c r="D12" s="4">
        <v>5</v>
      </c>
      <c r="E12" s="15">
        <f t="shared" si="4"/>
        <v>78911.789911326356</v>
      </c>
      <c r="F12" s="15">
        <f t="shared" si="0"/>
        <v>131.51964985221059</v>
      </c>
      <c r="G12" s="15">
        <f t="shared" si="1"/>
        <v>273.18701818386955</v>
      </c>
      <c r="H12" s="15">
        <f t="shared" si="2"/>
        <v>404.70666803608015</v>
      </c>
      <c r="I12" s="15">
        <f t="shared" si="3"/>
        <v>78638.602893142481</v>
      </c>
      <c r="K12" s="103" t="s">
        <v>44</v>
      </c>
      <c r="L12" s="94"/>
    </row>
    <row r="13" spans="1:12" x14ac:dyDescent="0.2">
      <c r="D13" s="4">
        <v>6</v>
      </c>
      <c r="E13" s="15">
        <f t="shared" si="4"/>
        <v>78638.602893142481</v>
      </c>
      <c r="F13" s="15">
        <f t="shared" si="0"/>
        <v>131.06433815523746</v>
      </c>
      <c r="G13" s="15">
        <f t="shared" si="1"/>
        <v>273.64232988084268</v>
      </c>
      <c r="H13" s="15">
        <f t="shared" si="2"/>
        <v>404.70666803608015</v>
      </c>
      <c r="I13" s="15">
        <f t="shared" si="3"/>
        <v>78364.960563261644</v>
      </c>
      <c r="K13" s="1">
        <v>2020</v>
      </c>
      <c r="L13" s="19">
        <f>SUM(G8:G19)</f>
        <v>3286.4975460692067</v>
      </c>
    </row>
    <row r="14" spans="1:12" x14ac:dyDescent="0.2">
      <c r="D14" s="4">
        <v>7</v>
      </c>
      <c r="E14" s="15">
        <f t="shared" si="4"/>
        <v>78364.960563261644</v>
      </c>
      <c r="F14" s="15">
        <f t="shared" si="0"/>
        <v>130.60826760543608</v>
      </c>
      <c r="G14" s="15">
        <f t="shared" si="1"/>
        <v>274.09840043064406</v>
      </c>
      <c r="H14" s="15">
        <f t="shared" si="2"/>
        <v>404.70666803608015</v>
      </c>
      <c r="I14" s="15">
        <f t="shared" si="3"/>
        <v>78090.862162831007</v>
      </c>
      <c r="K14" s="1">
        <v>2021</v>
      </c>
      <c r="L14" s="19">
        <f>SUM(G20:G31)</f>
        <v>3352.8333814854491</v>
      </c>
    </row>
    <row r="15" spans="1:12" x14ac:dyDescent="0.2">
      <c r="D15" s="4">
        <v>8</v>
      </c>
      <c r="E15" s="15">
        <f t="shared" si="4"/>
        <v>78090.862162831007</v>
      </c>
      <c r="F15" s="15">
        <f t="shared" si="0"/>
        <v>130.15143693805169</v>
      </c>
      <c r="G15" s="15">
        <f t="shared" si="1"/>
        <v>274.55523109802846</v>
      </c>
      <c r="H15" s="15">
        <f t="shared" si="2"/>
        <v>404.70666803608015</v>
      </c>
      <c r="I15" s="15">
        <f t="shared" si="3"/>
        <v>77816.306931732979</v>
      </c>
    </row>
    <row r="16" spans="1:12" x14ac:dyDescent="0.2">
      <c r="D16" s="4">
        <v>9</v>
      </c>
      <c r="E16" s="15">
        <f t="shared" si="4"/>
        <v>77816.306931732979</v>
      </c>
      <c r="F16" s="15">
        <f t="shared" si="0"/>
        <v>129.69384488622163</v>
      </c>
      <c r="G16" s="15">
        <f t="shared" si="1"/>
        <v>275.01282314985849</v>
      </c>
      <c r="H16" s="15">
        <f t="shared" si="2"/>
        <v>404.70666803608015</v>
      </c>
      <c r="I16" s="15">
        <f t="shared" si="3"/>
        <v>77541.294108583126</v>
      </c>
    </row>
    <row r="17" spans="4:9" x14ac:dyDescent="0.2">
      <c r="D17" s="4">
        <v>10</v>
      </c>
      <c r="E17" s="15">
        <f t="shared" si="4"/>
        <v>77541.294108583126</v>
      </c>
      <c r="F17" s="15">
        <f t="shared" si="0"/>
        <v>129.23549018097188</v>
      </c>
      <c r="G17" s="15">
        <f t="shared" si="1"/>
        <v>275.47117785510829</v>
      </c>
      <c r="H17" s="15">
        <f t="shared" si="2"/>
        <v>404.70666803608015</v>
      </c>
      <c r="I17" s="15">
        <f t="shared" si="3"/>
        <v>77265.822930728013</v>
      </c>
    </row>
    <row r="18" spans="4:9" x14ac:dyDescent="0.2">
      <c r="D18" s="4">
        <v>11</v>
      </c>
      <c r="E18" s="15">
        <f t="shared" si="4"/>
        <v>77265.822930728013</v>
      </c>
      <c r="F18" s="15">
        <f t="shared" si="0"/>
        <v>128.77637155121337</v>
      </c>
      <c r="G18" s="15">
        <f t="shared" si="1"/>
        <v>275.93029648486674</v>
      </c>
      <c r="H18" s="15">
        <f t="shared" si="2"/>
        <v>404.70666803608015</v>
      </c>
      <c r="I18" s="15">
        <f t="shared" si="3"/>
        <v>76989.892634243151</v>
      </c>
    </row>
    <row r="19" spans="4:9" x14ac:dyDescent="0.2">
      <c r="D19" s="4">
        <v>12</v>
      </c>
      <c r="E19" s="15">
        <f t="shared" si="4"/>
        <v>76989.892634243151</v>
      </c>
      <c r="F19" s="15">
        <f t="shared" si="0"/>
        <v>128.31648772373859</v>
      </c>
      <c r="G19" s="15">
        <f t="shared" si="1"/>
        <v>276.39018031234156</v>
      </c>
      <c r="H19" s="15">
        <f t="shared" si="2"/>
        <v>404.70666803608015</v>
      </c>
      <c r="I19" s="15">
        <f t="shared" si="3"/>
        <v>76713.502453930807</v>
      </c>
    </row>
    <row r="20" spans="4:9" x14ac:dyDescent="0.2">
      <c r="D20" s="4">
        <v>13</v>
      </c>
      <c r="E20" s="15">
        <f t="shared" si="4"/>
        <v>76713.502453930807</v>
      </c>
      <c r="F20" s="15">
        <f t="shared" si="0"/>
        <v>127.85583742321802</v>
      </c>
      <c r="G20" s="15">
        <f t="shared" si="1"/>
        <v>276.85083061286213</v>
      </c>
      <c r="H20" s="15">
        <f t="shared" si="2"/>
        <v>404.70666803608015</v>
      </c>
      <c r="I20" s="15">
        <f t="shared" si="3"/>
        <v>76436.651623317943</v>
      </c>
    </row>
    <row r="21" spans="4:9" x14ac:dyDescent="0.2">
      <c r="D21" s="4">
        <v>14</v>
      </c>
      <c r="E21" s="15">
        <f t="shared" si="4"/>
        <v>76436.651623317943</v>
      </c>
      <c r="F21" s="15">
        <f t="shared" si="0"/>
        <v>127.39441937219658</v>
      </c>
      <c r="G21" s="15">
        <f t="shared" si="1"/>
        <v>277.31224866388357</v>
      </c>
      <c r="H21" s="15">
        <f t="shared" si="2"/>
        <v>404.70666803608015</v>
      </c>
      <c r="I21" s="15">
        <f t="shared" si="3"/>
        <v>76159.339374654053</v>
      </c>
    </row>
    <row r="22" spans="4:9" x14ac:dyDescent="0.2">
      <c r="D22" s="4">
        <v>15</v>
      </c>
      <c r="E22" s="15">
        <f t="shared" si="4"/>
        <v>76159.339374654053</v>
      </c>
      <c r="F22" s="15">
        <f t="shared" si="0"/>
        <v>126.9322322910901</v>
      </c>
      <c r="G22" s="15">
        <f t="shared" si="1"/>
        <v>277.77443574499006</v>
      </c>
      <c r="H22" s="15">
        <f t="shared" si="2"/>
        <v>404.70666803608015</v>
      </c>
      <c r="I22" s="15">
        <f t="shared" si="3"/>
        <v>75881.564938909069</v>
      </c>
    </row>
    <row r="23" spans="4:9" x14ac:dyDescent="0.2">
      <c r="D23" s="4">
        <v>16</v>
      </c>
      <c r="E23" s="15">
        <f t="shared" si="4"/>
        <v>75881.564938909069</v>
      </c>
      <c r="F23" s="15">
        <f t="shared" si="0"/>
        <v>126.46927489818179</v>
      </c>
      <c r="G23" s="15">
        <f t="shared" si="1"/>
        <v>278.23739313789838</v>
      </c>
      <c r="H23" s="15">
        <f t="shared" si="2"/>
        <v>404.70666803608015</v>
      </c>
      <c r="I23" s="15">
        <f t="shared" si="3"/>
        <v>75603.327545771172</v>
      </c>
    </row>
    <row r="24" spans="4:9" x14ac:dyDescent="0.2">
      <c r="D24" s="4">
        <v>17</v>
      </c>
      <c r="E24" s="15">
        <f t="shared" si="4"/>
        <v>75603.327545771172</v>
      </c>
      <c r="F24" s="15">
        <f t="shared" si="0"/>
        <v>126.00554590961863</v>
      </c>
      <c r="G24" s="15">
        <f t="shared" si="1"/>
        <v>278.70112212646154</v>
      </c>
      <c r="H24" s="15">
        <f t="shared" si="2"/>
        <v>404.70666803608015</v>
      </c>
      <c r="I24" s="15">
        <f t="shared" si="3"/>
        <v>75324.626423644717</v>
      </c>
    </row>
    <row r="25" spans="4:9" x14ac:dyDescent="0.2">
      <c r="D25" s="4">
        <v>18</v>
      </c>
      <c r="E25" s="15">
        <f t="shared" si="4"/>
        <v>75324.626423644717</v>
      </c>
      <c r="F25" s="15">
        <f t="shared" si="0"/>
        <v>125.54104403940786</v>
      </c>
      <c r="G25" s="15">
        <f t="shared" si="1"/>
        <v>279.16562399667225</v>
      </c>
      <c r="H25" s="15">
        <f t="shared" si="2"/>
        <v>404.70666803608015</v>
      </c>
      <c r="I25" s="15">
        <f t="shared" si="3"/>
        <v>75045.460799648048</v>
      </c>
    </row>
    <row r="26" spans="4:9" x14ac:dyDescent="0.2">
      <c r="D26" s="4">
        <v>19</v>
      </c>
      <c r="E26" s="15">
        <f t="shared" si="4"/>
        <v>75045.460799648048</v>
      </c>
      <c r="F26" s="15">
        <f t="shared" si="0"/>
        <v>125.07576799941342</v>
      </c>
      <c r="G26" s="15">
        <f t="shared" si="1"/>
        <v>279.63090003666673</v>
      </c>
      <c r="H26" s="15">
        <f t="shared" si="2"/>
        <v>404.70666803608015</v>
      </c>
      <c r="I26" s="15">
        <f t="shared" si="3"/>
        <v>74765.829899611388</v>
      </c>
    </row>
    <row r="27" spans="4:9" x14ac:dyDescent="0.2">
      <c r="D27" s="4">
        <v>20</v>
      </c>
      <c r="E27" s="15">
        <f t="shared" si="4"/>
        <v>74765.829899611388</v>
      </c>
      <c r="F27" s="15">
        <f t="shared" si="0"/>
        <v>124.60971649935232</v>
      </c>
      <c r="G27" s="15">
        <f t="shared" si="1"/>
        <v>280.09695153672783</v>
      </c>
      <c r="H27" s="15">
        <f t="shared" si="2"/>
        <v>404.70666803608015</v>
      </c>
      <c r="I27" s="15">
        <f t="shared" si="3"/>
        <v>74485.732948074656</v>
      </c>
    </row>
    <row r="28" spans="4:9" x14ac:dyDescent="0.2">
      <c r="D28" s="4">
        <v>21</v>
      </c>
      <c r="E28" s="15">
        <f t="shared" si="4"/>
        <v>74485.732948074656</v>
      </c>
      <c r="F28" s="15">
        <f t="shared" si="0"/>
        <v>124.1428882467911</v>
      </c>
      <c r="G28" s="15">
        <f t="shared" si="1"/>
        <v>280.56377978928901</v>
      </c>
      <c r="H28" s="15">
        <f t="shared" si="2"/>
        <v>404.70666803608015</v>
      </c>
      <c r="I28" s="15">
        <f t="shared" si="3"/>
        <v>74205.169168285371</v>
      </c>
    </row>
    <row r="29" spans="4:9" x14ac:dyDescent="0.2">
      <c r="D29" s="4">
        <v>22</v>
      </c>
      <c r="E29" s="15">
        <f t="shared" si="4"/>
        <v>74205.169168285371</v>
      </c>
      <c r="F29" s="15">
        <f t="shared" si="0"/>
        <v>123.6752819471423</v>
      </c>
      <c r="G29" s="15">
        <f t="shared" si="1"/>
        <v>281.03138608893784</v>
      </c>
      <c r="H29" s="15">
        <f t="shared" si="2"/>
        <v>404.70666803608015</v>
      </c>
      <c r="I29" s="15">
        <f t="shared" si="3"/>
        <v>73924.137782196427</v>
      </c>
    </row>
    <row r="30" spans="4:9" x14ac:dyDescent="0.2">
      <c r="D30" s="4">
        <v>23</v>
      </c>
      <c r="E30" s="15">
        <f t="shared" si="4"/>
        <v>73924.137782196427</v>
      </c>
      <c r="F30" s="15">
        <f t="shared" si="0"/>
        <v>123.20689630366071</v>
      </c>
      <c r="G30" s="15">
        <f t="shared" si="1"/>
        <v>281.49977173241945</v>
      </c>
      <c r="H30" s="15">
        <f t="shared" si="2"/>
        <v>404.70666803608015</v>
      </c>
      <c r="I30" s="15">
        <f t="shared" si="3"/>
        <v>73642.638010464012</v>
      </c>
    </row>
    <row r="31" spans="4:9" x14ac:dyDescent="0.2">
      <c r="D31" s="4">
        <v>24</v>
      </c>
      <c r="E31" s="15">
        <f t="shared" si="4"/>
        <v>73642.638010464012</v>
      </c>
      <c r="F31" s="15">
        <f t="shared" si="0"/>
        <v>122.73773001744003</v>
      </c>
      <c r="G31" s="15">
        <f t="shared" si="1"/>
        <v>281.96893801864013</v>
      </c>
      <c r="H31" s="15">
        <f t="shared" si="2"/>
        <v>404.70666803608015</v>
      </c>
      <c r="I31" s="15">
        <f t="shared" si="3"/>
        <v>73360.669072445366</v>
      </c>
    </row>
    <row r="32" spans="4:9" x14ac:dyDescent="0.2">
      <c r="D32" s="4">
        <v>25</v>
      </c>
      <c r="E32" s="15">
        <f t="shared" si="4"/>
        <v>73360.669072445366</v>
      </c>
      <c r="F32" s="15">
        <f t="shared" si="0"/>
        <v>122.26778178740895</v>
      </c>
      <c r="G32" s="15">
        <f t="shared" si="1"/>
        <v>282.43888624867122</v>
      </c>
      <c r="H32" s="15">
        <f t="shared" si="2"/>
        <v>404.70666803608015</v>
      </c>
      <c r="I32" s="15">
        <f t="shared" si="3"/>
        <v>73078.230186196699</v>
      </c>
    </row>
    <row r="33" spans="4:9" x14ac:dyDescent="0.2">
      <c r="D33" s="4">
        <v>26</v>
      </c>
      <c r="E33" s="15">
        <f t="shared" si="4"/>
        <v>73078.230186196699</v>
      </c>
      <c r="F33" s="15">
        <f t="shared" si="0"/>
        <v>121.79705031032783</v>
      </c>
      <c r="G33" s="15">
        <f t="shared" si="1"/>
        <v>282.9096177257523</v>
      </c>
      <c r="H33" s="15">
        <f t="shared" si="2"/>
        <v>404.70666803608015</v>
      </c>
      <c r="I33" s="15">
        <f t="shared" si="3"/>
        <v>72795.320568470954</v>
      </c>
    </row>
    <row r="34" spans="4:9" x14ac:dyDescent="0.2">
      <c r="D34" s="4">
        <v>27</v>
      </c>
      <c r="E34" s="15">
        <f t="shared" si="4"/>
        <v>72795.320568470954</v>
      </c>
      <c r="F34" s="15">
        <f t="shared" si="0"/>
        <v>121.32553428078494</v>
      </c>
      <c r="G34" s="15">
        <f t="shared" si="1"/>
        <v>283.3811337552952</v>
      </c>
      <c r="H34" s="15">
        <f t="shared" si="2"/>
        <v>404.70666803608015</v>
      </c>
      <c r="I34" s="15">
        <f t="shared" si="3"/>
        <v>72511.939434715663</v>
      </c>
    </row>
    <row r="35" spans="4:9" x14ac:dyDescent="0.2">
      <c r="D35" s="4">
        <v>28</v>
      </c>
      <c r="E35" s="15">
        <f t="shared" si="4"/>
        <v>72511.939434715663</v>
      </c>
      <c r="F35" s="15">
        <f t="shared" si="0"/>
        <v>120.85323239119278</v>
      </c>
      <c r="G35" s="15">
        <f t="shared" si="1"/>
        <v>283.85343564488738</v>
      </c>
      <c r="H35" s="15">
        <f t="shared" si="2"/>
        <v>404.70666803608015</v>
      </c>
      <c r="I35" s="15">
        <f t="shared" si="3"/>
        <v>72228.085999070769</v>
      </c>
    </row>
    <row r="36" spans="4:9" x14ac:dyDescent="0.2">
      <c r="D36" s="4">
        <v>29</v>
      </c>
      <c r="E36" s="15">
        <f t="shared" si="4"/>
        <v>72228.085999070769</v>
      </c>
      <c r="F36" s="15">
        <f t="shared" si="0"/>
        <v>120.38014333178462</v>
      </c>
      <c r="G36" s="15">
        <f t="shared" si="1"/>
        <v>284.32652470429554</v>
      </c>
      <c r="H36" s="15">
        <f t="shared" si="2"/>
        <v>404.70666803608015</v>
      </c>
      <c r="I36" s="15">
        <f t="shared" si="3"/>
        <v>71943.759474366467</v>
      </c>
    </row>
    <row r="37" spans="4:9" x14ac:dyDescent="0.2">
      <c r="D37" s="4">
        <v>30</v>
      </c>
      <c r="E37" s="15">
        <f t="shared" si="4"/>
        <v>71943.759474366467</v>
      </c>
      <c r="F37" s="15">
        <f t="shared" si="0"/>
        <v>119.90626579061079</v>
      </c>
      <c r="G37" s="15">
        <f t="shared" si="1"/>
        <v>284.80040224546934</v>
      </c>
      <c r="H37" s="15">
        <f t="shared" si="2"/>
        <v>404.70666803608015</v>
      </c>
      <c r="I37" s="15">
        <f t="shared" si="3"/>
        <v>71658.959072120997</v>
      </c>
    </row>
    <row r="38" spans="4:9" x14ac:dyDescent="0.2">
      <c r="D38" s="4">
        <v>31</v>
      </c>
      <c r="E38" s="15">
        <f t="shared" si="4"/>
        <v>71658.959072120997</v>
      </c>
      <c r="F38" s="15">
        <f t="shared" si="0"/>
        <v>119.431598453535</v>
      </c>
      <c r="G38" s="15">
        <f t="shared" si="1"/>
        <v>285.27506958254514</v>
      </c>
      <c r="H38" s="15">
        <f t="shared" si="2"/>
        <v>404.70666803608015</v>
      </c>
      <c r="I38" s="15">
        <f t="shared" si="3"/>
        <v>71373.684002538459</v>
      </c>
    </row>
    <row r="39" spans="4:9" x14ac:dyDescent="0.2">
      <c r="D39" s="4">
        <v>32</v>
      </c>
      <c r="E39" s="15">
        <f t="shared" si="4"/>
        <v>71373.684002538459</v>
      </c>
      <c r="F39" s="15">
        <f t="shared" si="0"/>
        <v>118.95614000423078</v>
      </c>
      <c r="G39" s="15">
        <f t="shared" si="1"/>
        <v>285.7505280318494</v>
      </c>
      <c r="H39" s="15">
        <f t="shared" si="2"/>
        <v>404.70666803608015</v>
      </c>
      <c r="I39" s="15">
        <f t="shared" si="3"/>
        <v>71087.933474506615</v>
      </c>
    </row>
    <row r="40" spans="4:9" x14ac:dyDescent="0.2">
      <c r="D40" s="4">
        <v>33</v>
      </c>
      <c r="E40" s="15">
        <f t="shared" si="4"/>
        <v>71087.933474506615</v>
      </c>
      <c r="F40" s="15">
        <f t="shared" si="0"/>
        <v>118.4798891241777</v>
      </c>
      <c r="G40" s="15">
        <f t="shared" si="1"/>
        <v>286.22677891190244</v>
      </c>
      <c r="H40" s="15">
        <f t="shared" si="2"/>
        <v>404.70666803608015</v>
      </c>
      <c r="I40" s="15">
        <f t="shared" si="3"/>
        <v>70801.706695594708</v>
      </c>
    </row>
    <row r="41" spans="4:9" x14ac:dyDescent="0.2">
      <c r="D41" s="4">
        <v>34</v>
      </c>
      <c r="E41" s="15">
        <f t="shared" si="4"/>
        <v>70801.706695594708</v>
      </c>
      <c r="F41" s="15">
        <f t="shared" si="0"/>
        <v>118.00284449265786</v>
      </c>
      <c r="G41" s="15">
        <f t="shared" si="1"/>
        <v>286.70382354342229</v>
      </c>
      <c r="H41" s="15">
        <f t="shared" si="2"/>
        <v>404.70666803608015</v>
      </c>
      <c r="I41" s="15">
        <f t="shared" si="3"/>
        <v>70515.002872051293</v>
      </c>
    </row>
    <row r="42" spans="4:9" x14ac:dyDescent="0.2">
      <c r="D42" s="4">
        <v>35</v>
      </c>
      <c r="E42" s="15">
        <f t="shared" si="4"/>
        <v>70515.002872051293</v>
      </c>
      <c r="F42" s="15">
        <f t="shared" si="0"/>
        <v>117.52500478675216</v>
      </c>
      <c r="G42" s="15">
        <f t="shared" si="1"/>
        <v>287.18166324932798</v>
      </c>
      <c r="H42" s="15">
        <f t="shared" si="2"/>
        <v>404.70666803608015</v>
      </c>
      <c r="I42" s="15">
        <f t="shared" si="3"/>
        <v>70227.821208801965</v>
      </c>
    </row>
    <row r="43" spans="4:9" x14ac:dyDescent="0.2">
      <c r="D43" s="4">
        <v>36</v>
      </c>
      <c r="E43" s="15">
        <f t="shared" si="4"/>
        <v>70227.821208801965</v>
      </c>
      <c r="F43" s="15">
        <f t="shared" si="0"/>
        <v>117.04636868133662</v>
      </c>
      <c r="G43" s="15">
        <f t="shared" si="1"/>
        <v>287.66029935474353</v>
      </c>
      <c r="H43" s="15">
        <f t="shared" si="2"/>
        <v>404.70666803608015</v>
      </c>
      <c r="I43" s="15">
        <f t="shared" si="3"/>
        <v>69940.160909447222</v>
      </c>
    </row>
    <row r="44" spans="4:9" x14ac:dyDescent="0.2">
      <c r="D44" s="4">
        <v>37</v>
      </c>
      <c r="E44" s="15">
        <f t="shared" si="4"/>
        <v>69940.160909447222</v>
      </c>
      <c r="F44" s="15">
        <f t="shared" si="0"/>
        <v>116.56693484907871</v>
      </c>
      <c r="G44" s="15">
        <f t="shared" si="1"/>
        <v>288.13973318700141</v>
      </c>
      <c r="H44" s="15">
        <f t="shared" si="2"/>
        <v>404.70666803608015</v>
      </c>
      <c r="I44" s="15">
        <f t="shared" si="3"/>
        <v>69652.021176260227</v>
      </c>
    </row>
    <row r="45" spans="4:9" x14ac:dyDescent="0.2">
      <c r="D45" s="4">
        <v>38</v>
      </c>
      <c r="E45" s="15">
        <f t="shared" si="4"/>
        <v>69652.021176260227</v>
      </c>
      <c r="F45" s="15">
        <f t="shared" si="0"/>
        <v>116.08670196043371</v>
      </c>
      <c r="G45" s="15">
        <f t="shared" si="1"/>
        <v>288.6199660756464</v>
      </c>
      <c r="H45" s="15">
        <f t="shared" si="2"/>
        <v>404.70666803608015</v>
      </c>
      <c r="I45" s="15">
        <f t="shared" si="3"/>
        <v>69363.401210184587</v>
      </c>
    </row>
    <row r="46" spans="4:9" x14ac:dyDescent="0.2">
      <c r="D46" s="4">
        <v>39</v>
      </c>
      <c r="E46" s="15">
        <f t="shared" si="4"/>
        <v>69363.401210184587</v>
      </c>
      <c r="F46" s="15">
        <f t="shared" si="0"/>
        <v>115.60566868364099</v>
      </c>
      <c r="G46" s="15">
        <f t="shared" si="1"/>
        <v>289.10099935243915</v>
      </c>
      <c r="H46" s="15">
        <f t="shared" si="2"/>
        <v>404.70666803608015</v>
      </c>
      <c r="I46" s="15">
        <f t="shared" si="3"/>
        <v>69074.300210832153</v>
      </c>
    </row>
    <row r="47" spans="4:9" x14ac:dyDescent="0.2">
      <c r="D47" s="4">
        <v>40</v>
      </c>
      <c r="E47" s="15">
        <f t="shared" si="4"/>
        <v>69074.300210832153</v>
      </c>
      <c r="F47" s="15">
        <f t="shared" si="0"/>
        <v>115.12383368472027</v>
      </c>
      <c r="G47" s="15">
        <f t="shared" si="1"/>
        <v>289.58283435135991</v>
      </c>
      <c r="H47" s="15">
        <f t="shared" si="2"/>
        <v>404.70666803608015</v>
      </c>
      <c r="I47" s="15">
        <f t="shared" si="3"/>
        <v>68784.717376480796</v>
      </c>
    </row>
    <row r="48" spans="4:9" x14ac:dyDescent="0.2">
      <c r="D48" s="4">
        <v>41</v>
      </c>
      <c r="E48" s="15">
        <f t="shared" si="4"/>
        <v>68784.717376480796</v>
      </c>
      <c r="F48" s="15">
        <f t="shared" si="0"/>
        <v>114.64119562746799</v>
      </c>
      <c r="G48" s="15">
        <f t="shared" si="1"/>
        <v>290.06547240861215</v>
      </c>
      <c r="H48" s="15">
        <f t="shared" si="2"/>
        <v>404.70666803608015</v>
      </c>
      <c r="I48" s="15">
        <f t="shared" si="3"/>
        <v>68494.651904072191</v>
      </c>
    </row>
    <row r="49" spans="4:9" x14ac:dyDescent="0.2">
      <c r="D49" s="4">
        <v>42</v>
      </c>
      <c r="E49" s="15">
        <f t="shared" si="4"/>
        <v>68494.651904072191</v>
      </c>
      <c r="F49" s="15">
        <f t="shared" si="0"/>
        <v>114.15775317345366</v>
      </c>
      <c r="G49" s="15">
        <f t="shared" si="1"/>
        <v>290.54891486262648</v>
      </c>
      <c r="H49" s="15">
        <f t="shared" si="2"/>
        <v>404.70666803608015</v>
      </c>
      <c r="I49" s="15">
        <f t="shared" si="3"/>
        <v>68204.102989209568</v>
      </c>
    </row>
    <row r="50" spans="4:9" x14ac:dyDescent="0.2">
      <c r="D50" s="4">
        <v>43</v>
      </c>
      <c r="E50" s="15">
        <f t="shared" si="4"/>
        <v>68204.102989209568</v>
      </c>
      <c r="F50" s="15">
        <f t="shared" si="0"/>
        <v>113.67350498201596</v>
      </c>
      <c r="G50" s="15">
        <f t="shared" si="1"/>
        <v>291.03316305406418</v>
      </c>
      <c r="H50" s="15">
        <f t="shared" si="2"/>
        <v>404.70666803608015</v>
      </c>
      <c r="I50" s="15">
        <f t="shared" si="3"/>
        <v>67913.069826155508</v>
      </c>
    </row>
    <row r="51" spans="4:9" x14ac:dyDescent="0.2">
      <c r="D51" s="4">
        <v>44</v>
      </c>
      <c r="E51" s="15">
        <f t="shared" si="4"/>
        <v>67913.069826155508</v>
      </c>
      <c r="F51" s="15">
        <f t="shared" si="0"/>
        <v>113.18844971025919</v>
      </c>
      <c r="G51" s="15">
        <f t="shared" si="1"/>
        <v>291.51821832582095</v>
      </c>
      <c r="H51" s="15">
        <f t="shared" si="2"/>
        <v>404.70666803608015</v>
      </c>
      <c r="I51" s="15">
        <f t="shared" si="3"/>
        <v>67621.551607829693</v>
      </c>
    </row>
    <row r="52" spans="4:9" x14ac:dyDescent="0.2">
      <c r="D52" s="4">
        <v>45</v>
      </c>
      <c r="E52" s="15">
        <f t="shared" si="4"/>
        <v>67621.551607829693</v>
      </c>
      <c r="F52" s="15">
        <f t="shared" si="0"/>
        <v>112.7025860130495</v>
      </c>
      <c r="G52" s="15">
        <f t="shared" si="1"/>
        <v>292.00408202303066</v>
      </c>
      <c r="H52" s="15">
        <f t="shared" si="2"/>
        <v>404.70666803608015</v>
      </c>
      <c r="I52" s="15">
        <f t="shared" si="3"/>
        <v>67329.547525806658</v>
      </c>
    </row>
    <row r="53" spans="4:9" x14ac:dyDescent="0.2">
      <c r="D53" s="4">
        <v>46</v>
      </c>
      <c r="E53" s="15">
        <f t="shared" si="4"/>
        <v>67329.547525806658</v>
      </c>
      <c r="F53" s="15">
        <f t="shared" si="0"/>
        <v>112.2159125430111</v>
      </c>
      <c r="G53" s="15">
        <f t="shared" si="1"/>
        <v>292.49075549306906</v>
      </c>
      <c r="H53" s="15">
        <f t="shared" si="2"/>
        <v>404.70666803608015</v>
      </c>
      <c r="I53" s="15">
        <f t="shared" si="3"/>
        <v>67037.056770313589</v>
      </c>
    </row>
    <row r="54" spans="4:9" x14ac:dyDescent="0.2">
      <c r="D54" s="4">
        <v>47</v>
      </c>
      <c r="E54" s="15">
        <f t="shared" si="4"/>
        <v>67037.056770313589</v>
      </c>
      <c r="F54" s="15">
        <f t="shared" si="0"/>
        <v>111.72842795052266</v>
      </c>
      <c r="G54" s="15">
        <f t="shared" si="1"/>
        <v>292.9782400855575</v>
      </c>
      <c r="H54" s="15">
        <f t="shared" si="2"/>
        <v>404.70666803608015</v>
      </c>
      <c r="I54" s="15">
        <f t="shared" si="3"/>
        <v>66744.078530228027</v>
      </c>
    </row>
    <row r="55" spans="4:9" x14ac:dyDescent="0.2">
      <c r="D55" s="4">
        <v>48</v>
      </c>
      <c r="E55" s="15">
        <f t="shared" si="4"/>
        <v>66744.078530228027</v>
      </c>
      <c r="F55" s="15">
        <f t="shared" si="0"/>
        <v>111.24013088371339</v>
      </c>
      <c r="G55" s="15">
        <f t="shared" si="1"/>
        <v>293.46653715236675</v>
      </c>
      <c r="H55" s="15">
        <f t="shared" si="2"/>
        <v>404.70666803608015</v>
      </c>
      <c r="I55" s="15">
        <f t="shared" si="3"/>
        <v>66450.611993075654</v>
      </c>
    </row>
    <row r="56" spans="4:9" x14ac:dyDescent="0.2">
      <c r="D56" s="4">
        <v>49</v>
      </c>
      <c r="E56" s="15">
        <f t="shared" si="4"/>
        <v>66450.611993075654</v>
      </c>
      <c r="F56" s="15">
        <f t="shared" si="0"/>
        <v>110.75101998845943</v>
      </c>
      <c r="G56" s="15">
        <f t="shared" si="1"/>
        <v>293.95564804762068</v>
      </c>
      <c r="H56" s="15">
        <f t="shared" si="2"/>
        <v>404.70666803608015</v>
      </c>
      <c r="I56" s="15">
        <f t="shared" si="3"/>
        <v>66156.656345028037</v>
      </c>
    </row>
    <row r="57" spans="4:9" x14ac:dyDescent="0.2">
      <c r="D57" s="4">
        <v>50</v>
      </c>
      <c r="E57" s="15">
        <f t="shared" si="4"/>
        <v>66156.656345028037</v>
      </c>
      <c r="F57" s="15">
        <f t="shared" si="0"/>
        <v>110.26109390838008</v>
      </c>
      <c r="G57" s="15">
        <f t="shared" si="1"/>
        <v>294.44557412770007</v>
      </c>
      <c r="H57" s="15">
        <f t="shared" si="2"/>
        <v>404.70666803608015</v>
      </c>
      <c r="I57" s="15">
        <f t="shared" si="3"/>
        <v>65862.210770900332</v>
      </c>
    </row>
    <row r="58" spans="4:9" x14ac:dyDescent="0.2">
      <c r="D58" s="4">
        <v>51</v>
      </c>
      <c r="E58" s="15">
        <f t="shared" si="4"/>
        <v>65862.210770900332</v>
      </c>
      <c r="F58" s="15">
        <f t="shared" si="0"/>
        <v>109.77035128483389</v>
      </c>
      <c r="G58" s="15">
        <f t="shared" si="1"/>
        <v>294.93631675124624</v>
      </c>
      <c r="H58" s="15">
        <f t="shared" si="2"/>
        <v>404.70666803608015</v>
      </c>
      <c r="I58" s="15">
        <f t="shared" si="3"/>
        <v>65567.274454149083</v>
      </c>
    </row>
    <row r="59" spans="4:9" x14ac:dyDescent="0.2">
      <c r="D59" s="4">
        <v>52</v>
      </c>
      <c r="E59" s="15">
        <f t="shared" si="4"/>
        <v>65567.274454149083</v>
      </c>
      <c r="F59" s="15">
        <f t="shared" si="0"/>
        <v>109.27879075691514</v>
      </c>
      <c r="G59" s="15">
        <f t="shared" si="1"/>
        <v>295.42787727916499</v>
      </c>
      <c r="H59" s="15">
        <f t="shared" si="2"/>
        <v>404.70666803608015</v>
      </c>
      <c r="I59" s="15">
        <f t="shared" si="3"/>
        <v>65271.846576869917</v>
      </c>
    </row>
    <row r="60" spans="4:9" x14ac:dyDescent="0.2">
      <c r="D60" s="4">
        <v>53</v>
      </c>
      <c r="E60" s="15">
        <f t="shared" si="4"/>
        <v>65271.846576869917</v>
      </c>
      <c r="F60" s="15">
        <f t="shared" si="0"/>
        <v>108.78641096144987</v>
      </c>
      <c r="G60" s="15">
        <f t="shared" si="1"/>
        <v>295.92025707463029</v>
      </c>
      <c r="H60" s="15">
        <f t="shared" si="2"/>
        <v>404.70666803608015</v>
      </c>
      <c r="I60" s="15">
        <f t="shared" si="3"/>
        <v>64975.92631979529</v>
      </c>
    </row>
    <row r="61" spans="4:9" x14ac:dyDescent="0.2">
      <c r="D61" s="4">
        <v>54</v>
      </c>
      <c r="E61" s="15">
        <f t="shared" si="4"/>
        <v>64975.92631979529</v>
      </c>
      <c r="F61" s="15">
        <f t="shared" si="0"/>
        <v>108.29321053299216</v>
      </c>
      <c r="G61" s="15">
        <f t="shared" si="1"/>
        <v>296.41345750308801</v>
      </c>
      <c r="H61" s="15">
        <f t="shared" si="2"/>
        <v>404.70666803608015</v>
      </c>
      <c r="I61" s="15">
        <f t="shared" si="3"/>
        <v>64679.512862292198</v>
      </c>
    </row>
    <row r="62" spans="4:9" x14ac:dyDescent="0.2">
      <c r="D62" s="4">
        <v>55</v>
      </c>
      <c r="E62" s="15">
        <f t="shared" si="4"/>
        <v>64679.512862292198</v>
      </c>
      <c r="F62" s="15">
        <f t="shared" si="0"/>
        <v>107.79918810382034</v>
      </c>
      <c r="G62" s="15">
        <f t="shared" si="1"/>
        <v>296.90747993225978</v>
      </c>
      <c r="H62" s="15">
        <f t="shared" si="2"/>
        <v>404.70666803608015</v>
      </c>
      <c r="I62" s="15">
        <f t="shared" si="3"/>
        <v>64382.605382359936</v>
      </c>
    </row>
    <row r="63" spans="4:9" x14ac:dyDescent="0.2">
      <c r="D63" s="4">
        <v>56</v>
      </c>
      <c r="E63" s="15">
        <f t="shared" si="4"/>
        <v>64382.605382359936</v>
      </c>
      <c r="F63" s="15">
        <f t="shared" si="0"/>
        <v>107.30434230393324</v>
      </c>
      <c r="G63" s="15">
        <f t="shared" si="1"/>
        <v>297.40232573214689</v>
      </c>
      <c r="H63" s="15">
        <f t="shared" si="2"/>
        <v>404.70666803608015</v>
      </c>
      <c r="I63" s="15">
        <f t="shared" si="3"/>
        <v>64085.20305662779</v>
      </c>
    </row>
    <row r="64" spans="4:9" x14ac:dyDescent="0.2">
      <c r="D64" s="4">
        <v>57</v>
      </c>
      <c r="E64" s="15">
        <f t="shared" si="4"/>
        <v>64085.20305662779</v>
      </c>
      <c r="F64" s="15">
        <f t="shared" si="0"/>
        <v>106.80867176104633</v>
      </c>
      <c r="G64" s="15">
        <f t="shared" si="1"/>
        <v>297.89799627503385</v>
      </c>
      <c r="H64" s="15">
        <f t="shared" si="2"/>
        <v>404.70666803608015</v>
      </c>
      <c r="I64" s="15">
        <f t="shared" si="3"/>
        <v>63787.305060352759</v>
      </c>
    </row>
    <row r="65" spans="4:9" x14ac:dyDescent="0.2">
      <c r="D65" s="4">
        <v>58</v>
      </c>
      <c r="E65" s="15">
        <f t="shared" si="4"/>
        <v>63787.305060352759</v>
      </c>
      <c r="F65" s="15">
        <f t="shared" si="0"/>
        <v>106.31217510058794</v>
      </c>
      <c r="G65" s="15">
        <f t="shared" si="1"/>
        <v>298.39449293549222</v>
      </c>
      <c r="H65" s="15">
        <f t="shared" si="2"/>
        <v>404.70666803608015</v>
      </c>
      <c r="I65" s="15">
        <f t="shared" si="3"/>
        <v>63488.910567417268</v>
      </c>
    </row>
    <row r="66" spans="4:9" x14ac:dyDescent="0.2">
      <c r="D66" s="4">
        <v>59</v>
      </c>
      <c r="E66" s="15">
        <f t="shared" si="4"/>
        <v>63488.910567417268</v>
      </c>
      <c r="F66" s="15">
        <f t="shared" si="0"/>
        <v>105.81485094569545</v>
      </c>
      <c r="G66" s="15">
        <f t="shared" si="1"/>
        <v>298.89181709038468</v>
      </c>
      <c r="H66" s="15">
        <f t="shared" si="2"/>
        <v>404.70666803608015</v>
      </c>
      <c r="I66" s="15">
        <f t="shared" si="3"/>
        <v>63190.018750326883</v>
      </c>
    </row>
    <row r="67" spans="4:9" x14ac:dyDescent="0.2">
      <c r="D67" s="4">
        <v>60</v>
      </c>
      <c r="E67" s="15">
        <f t="shared" si="4"/>
        <v>63190.018750326883</v>
      </c>
      <c r="F67" s="15">
        <f t="shared" si="0"/>
        <v>105.31669791721147</v>
      </c>
      <c r="G67" s="15">
        <f t="shared" si="1"/>
        <v>299.38997011886869</v>
      </c>
      <c r="H67" s="15">
        <f t="shared" si="2"/>
        <v>404.70666803608015</v>
      </c>
      <c r="I67" s="15">
        <f t="shared" si="3"/>
        <v>62890.628780208011</v>
      </c>
    </row>
    <row r="68" spans="4:9" x14ac:dyDescent="0.2">
      <c r="D68" s="4">
        <v>61</v>
      </c>
      <c r="E68" s="15">
        <f t="shared" si="4"/>
        <v>62890.628780208011</v>
      </c>
      <c r="F68" s="15">
        <f t="shared" si="0"/>
        <v>104.81771463368003</v>
      </c>
      <c r="G68" s="15">
        <f t="shared" si="1"/>
        <v>299.88895340240015</v>
      </c>
      <c r="H68" s="15">
        <f t="shared" si="2"/>
        <v>404.70666803608015</v>
      </c>
      <c r="I68" s="15">
        <f t="shared" si="3"/>
        <v>62590.739826805613</v>
      </c>
    </row>
    <row r="69" spans="4:9" x14ac:dyDescent="0.2">
      <c r="D69" s="4">
        <v>62</v>
      </c>
      <c r="E69" s="15">
        <f t="shared" si="4"/>
        <v>62590.739826805613</v>
      </c>
      <c r="F69" s="15">
        <f t="shared" si="0"/>
        <v>104.31789971134269</v>
      </c>
      <c r="G69" s="15">
        <f t="shared" si="1"/>
        <v>300.38876832473744</v>
      </c>
      <c r="H69" s="15">
        <f t="shared" si="2"/>
        <v>404.70666803608015</v>
      </c>
      <c r="I69" s="15">
        <f t="shared" si="3"/>
        <v>62290.351058480876</v>
      </c>
    </row>
    <row r="70" spans="4:9" x14ac:dyDescent="0.2">
      <c r="D70" s="4">
        <v>63</v>
      </c>
      <c r="E70" s="15">
        <f t="shared" si="4"/>
        <v>62290.351058480876</v>
      </c>
      <c r="F70" s="15">
        <f t="shared" si="0"/>
        <v>103.8172517641348</v>
      </c>
      <c r="G70" s="15">
        <f t="shared" si="1"/>
        <v>300.88941627194538</v>
      </c>
      <c r="H70" s="15">
        <f t="shared" si="2"/>
        <v>404.70666803608015</v>
      </c>
      <c r="I70" s="15">
        <f t="shared" si="3"/>
        <v>61989.461642208931</v>
      </c>
    </row>
    <row r="71" spans="4:9" x14ac:dyDescent="0.2">
      <c r="D71" s="4">
        <v>64</v>
      </c>
      <c r="E71" s="15">
        <f t="shared" si="4"/>
        <v>61989.461642208931</v>
      </c>
      <c r="F71" s="15">
        <f t="shared" si="0"/>
        <v>103.31576940368156</v>
      </c>
      <c r="G71" s="15">
        <f t="shared" si="1"/>
        <v>301.3908986323986</v>
      </c>
      <c r="H71" s="15">
        <f t="shared" si="2"/>
        <v>404.70666803608015</v>
      </c>
      <c r="I71" s="15">
        <f t="shared" si="3"/>
        <v>61688.070743576536</v>
      </c>
    </row>
    <row r="72" spans="4:9" x14ac:dyDescent="0.2">
      <c r="D72" s="4">
        <v>65</v>
      </c>
      <c r="E72" s="15">
        <f t="shared" si="4"/>
        <v>61688.070743576536</v>
      </c>
      <c r="F72" s="15">
        <f t="shared" si="0"/>
        <v>102.81345123929424</v>
      </c>
      <c r="G72" s="15">
        <f t="shared" si="1"/>
        <v>301.89321679678591</v>
      </c>
      <c r="H72" s="15">
        <f t="shared" si="2"/>
        <v>404.70666803608015</v>
      </c>
      <c r="I72" s="15">
        <f t="shared" si="3"/>
        <v>61386.177526779749</v>
      </c>
    </row>
    <row r="73" spans="4:9" x14ac:dyDescent="0.2">
      <c r="D73" s="4">
        <v>66</v>
      </c>
      <c r="E73" s="15">
        <f t="shared" si="4"/>
        <v>61386.177526779749</v>
      </c>
      <c r="F73" s="15">
        <f t="shared" si="0"/>
        <v>102.31029587796625</v>
      </c>
      <c r="G73" s="15">
        <f t="shared" si="1"/>
        <v>302.39637215811388</v>
      </c>
      <c r="H73" s="15">
        <f t="shared" si="2"/>
        <v>404.70666803608015</v>
      </c>
      <c r="I73" s="15">
        <f t="shared" si="3"/>
        <v>61083.781154621633</v>
      </c>
    </row>
    <row r="74" spans="4:9" x14ac:dyDescent="0.2">
      <c r="D74" s="4">
        <v>67</v>
      </c>
      <c r="E74" s="15">
        <f t="shared" si="4"/>
        <v>61083.781154621633</v>
      </c>
      <c r="F74" s="15">
        <f t="shared" si="0"/>
        <v>101.80630192436939</v>
      </c>
      <c r="G74" s="15">
        <f t="shared" si="1"/>
        <v>302.90036611171075</v>
      </c>
      <c r="H74" s="15">
        <f t="shared" si="2"/>
        <v>404.70666803608015</v>
      </c>
      <c r="I74" s="15">
        <f t="shared" si="3"/>
        <v>60780.880788509923</v>
      </c>
    </row>
    <row r="75" spans="4:9" x14ac:dyDescent="0.2">
      <c r="D75" s="4">
        <v>68</v>
      </c>
      <c r="E75" s="15">
        <f t="shared" si="4"/>
        <v>60780.880788509923</v>
      </c>
      <c r="F75" s="15">
        <f t="shared" si="0"/>
        <v>101.30146798084988</v>
      </c>
      <c r="G75" s="15">
        <f t="shared" si="1"/>
        <v>303.40520005523024</v>
      </c>
      <c r="H75" s="15">
        <f t="shared" si="2"/>
        <v>404.70666803608015</v>
      </c>
      <c r="I75" s="15">
        <f t="shared" si="3"/>
        <v>60477.47558845469</v>
      </c>
    </row>
    <row r="76" spans="4:9" x14ac:dyDescent="0.2">
      <c r="D76" s="4">
        <v>69</v>
      </c>
      <c r="E76" s="15">
        <f t="shared" si="4"/>
        <v>60477.47558845469</v>
      </c>
      <c r="F76" s="15">
        <f t="shared" si="0"/>
        <v>100.79579264742449</v>
      </c>
      <c r="G76" s="15">
        <f t="shared" si="1"/>
        <v>303.91087538865565</v>
      </c>
      <c r="H76" s="15">
        <f t="shared" si="2"/>
        <v>404.70666803608015</v>
      </c>
      <c r="I76" s="15">
        <f t="shared" si="3"/>
        <v>60173.564713066036</v>
      </c>
    </row>
    <row r="77" spans="4:9" x14ac:dyDescent="0.2">
      <c r="D77" s="4">
        <v>70</v>
      </c>
      <c r="E77" s="15">
        <f t="shared" si="4"/>
        <v>60173.564713066036</v>
      </c>
      <c r="F77" s="15">
        <f t="shared" si="0"/>
        <v>100.28927452177673</v>
      </c>
      <c r="G77" s="15">
        <f t="shared" si="1"/>
        <v>304.4173935143034</v>
      </c>
      <c r="H77" s="15">
        <f t="shared" si="2"/>
        <v>404.70666803608015</v>
      </c>
      <c r="I77" s="15">
        <f t="shared" si="3"/>
        <v>59869.147319551732</v>
      </c>
    </row>
    <row r="78" spans="4:9" x14ac:dyDescent="0.2">
      <c r="D78" s="4">
        <v>71</v>
      </c>
      <c r="E78" s="15">
        <f t="shared" si="4"/>
        <v>59869.147319551732</v>
      </c>
      <c r="F78" s="15">
        <f t="shared" si="0"/>
        <v>99.781912199252886</v>
      </c>
      <c r="G78" s="15">
        <f t="shared" si="1"/>
        <v>304.92475583682727</v>
      </c>
      <c r="H78" s="15">
        <f t="shared" si="2"/>
        <v>404.70666803608015</v>
      </c>
      <c r="I78" s="15">
        <f t="shared" si="3"/>
        <v>59564.222563714902</v>
      </c>
    </row>
    <row r="79" spans="4:9" x14ac:dyDescent="0.2">
      <c r="D79" s="4">
        <v>72</v>
      </c>
      <c r="E79" s="15">
        <f t="shared" si="4"/>
        <v>59564.222563714902</v>
      </c>
      <c r="F79" s="15">
        <f t="shared" si="0"/>
        <v>99.273704272858183</v>
      </c>
      <c r="G79" s="15">
        <f t="shared" si="1"/>
        <v>305.43296376322195</v>
      </c>
      <c r="H79" s="15">
        <f t="shared" si="2"/>
        <v>404.70666803608015</v>
      </c>
      <c r="I79" s="15">
        <f t="shared" si="3"/>
        <v>59258.789599951677</v>
      </c>
    </row>
    <row r="80" spans="4:9" x14ac:dyDescent="0.2">
      <c r="D80" s="4">
        <v>73</v>
      </c>
      <c r="E80" s="15">
        <f t="shared" si="4"/>
        <v>59258.789599951677</v>
      </c>
      <c r="F80" s="15">
        <f t="shared" si="0"/>
        <v>98.764649333252805</v>
      </c>
      <c r="G80" s="15">
        <f t="shared" si="1"/>
        <v>305.94201870282734</v>
      </c>
      <c r="H80" s="15">
        <f t="shared" si="2"/>
        <v>404.70666803608015</v>
      </c>
      <c r="I80" s="15">
        <f t="shared" si="3"/>
        <v>58952.847581248847</v>
      </c>
    </row>
    <row r="81" spans="4:9" x14ac:dyDescent="0.2">
      <c r="D81" s="4">
        <v>74</v>
      </c>
      <c r="E81" s="15">
        <f t="shared" si="4"/>
        <v>58952.847581248847</v>
      </c>
      <c r="F81" s="15">
        <f t="shared" si="0"/>
        <v>98.254745968748082</v>
      </c>
      <c r="G81" s="15">
        <f t="shared" si="1"/>
        <v>306.45192206733208</v>
      </c>
      <c r="H81" s="15">
        <f t="shared" si="2"/>
        <v>404.70666803608015</v>
      </c>
      <c r="I81" s="15">
        <f t="shared" si="3"/>
        <v>58646.395659181515</v>
      </c>
    </row>
    <row r="82" spans="4:9" x14ac:dyDescent="0.2">
      <c r="D82" s="4">
        <v>75</v>
      </c>
      <c r="E82" s="15">
        <f t="shared" si="4"/>
        <v>58646.395659181515</v>
      </c>
      <c r="F82" s="15">
        <f t="shared" si="0"/>
        <v>97.743992765302536</v>
      </c>
      <c r="G82" s="15">
        <f t="shared" si="1"/>
        <v>306.96267527077759</v>
      </c>
      <c r="H82" s="15">
        <f t="shared" si="2"/>
        <v>404.70666803608015</v>
      </c>
      <c r="I82" s="15">
        <f t="shared" si="3"/>
        <v>58339.432983910738</v>
      </c>
    </row>
    <row r="83" spans="4:9" x14ac:dyDescent="0.2">
      <c r="D83" s="4">
        <v>76</v>
      </c>
      <c r="E83" s="15">
        <f t="shared" si="4"/>
        <v>58339.432983910738</v>
      </c>
      <c r="F83" s="15">
        <f t="shared" si="0"/>
        <v>97.232388306517905</v>
      </c>
      <c r="G83" s="15">
        <f t="shared" si="1"/>
        <v>307.47427972956223</v>
      </c>
      <c r="H83" s="15">
        <f t="shared" si="2"/>
        <v>404.70666803608015</v>
      </c>
      <c r="I83" s="15">
        <f t="shared" si="3"/>
        <v>58031.958704181176</v>
      </c>
    </row>
    <row r="84" spans="4:9" x14ac:dyDescent="0.2">
      <c r="D84" s="4">
        <v>77</v>
      </c>
      <c r="E84" s="15">
        <f t="shared" si="4"/>
        <v>58031.958704181176</v>
      </c>
      <c r="F84" s="15">
        <f t="shared" si="0"/>
        <v>96.719931173635302</v>
      </c>
      <c r="G84" s="15">
        <f t="shared" si="1"/>
        <v>307.98673686244484</v>
      </c>
      <c r="H84" s="15">
        <f t="shared" si="2"/>
        <v>404.70666803608015</v>
      </c>
      <c r="I84" s="15">
        <f t="shared" si="3"/>
        <v>57723.971967318728</v>
      </c>
    </row>
    <row r="85" spans="4:9" x14ac:dyDescent="0.2">
      <c r="D85" s="4">
        <v>78</v>
      </c>
      <c r="E85" s="15">
        <f t="shared" si="4"/>
        <v>57723.971967318728</v>
      </c>
      <c r="F85" s="15">
        <f t="shared" si="0"/>
        <v>96.206619945531216</v>
      </c>
      <c r="G85" s="15">
        <f t="shared" si="1"/>
        <v>308.50004809054894</v>
      </c>
      <c r="H85" s="15">
        <f t="shared" si="2"/>
        <v>404.70666803608015</v>
      </c>
      <c r="I85" s="15">
        <f t="shared" si="3"/>
        <v>57415.471919228177</v>
      </c>
    </row>
    <row r="86" spans="4:9" x14ac:dyDescent="0.2">
      <c r="D86" s="4">
        <v>79</v>
      </c>
      <c r="E86" s="15">
        <f t="shared" si="4"/>
        <v>57415.471919228177</v>
      </c>
      <c r="F86" s="15">
        <f t="shared" si="0"/>
        <v>95.692453198713636</v>
      </c>
      <c r="G86" s="15">
        <f t="shared" si="1"/>
        <v>309.01421483736652</v>
      </c>
      <c r="H86" s="15">
        <f t="shared" si="2"/>
        <v>404.70666803608015</v>
      </c>
      <c r="I86" s="15">
        <f t="shared" si="3"/>
        <v>57106.457704390814</v>
      </c>
    </row>
    <row r="87" spans="4:9" x14ac:dyDescent="0.2">
      <c r="D87" s="4">
        <v>80</v>
      </c>
      <c r="E87" s="15">
        <f t="shared" si="4"/>
        <v>57106.457704390814</v>
      </c>
      <c r="F87" s="15">
        <f t="shared" si="0"/>
        <v>95.177429507318024</v>
      </c>
      <c r="G87" s="15">
        <f t="shared" si="1"/>
        <v>309.52923852876211</v>
      </c>
      <c r="H87" s="15">
        <f t="shared" si="2"/>
        <v>404.70666803608015</v>
      </c>
      <c r="I87" s="15">
        <f t="shared" si="3"/>
        <v>56796.928465862053</v>
      </c>
    </row>
    <row r="88" spans="4:9" x14ac:dyDescent="0.2">
      <c r="D88" s="4">
        <v>81</v>
      </c>
      <c r="E88" s="15">
        <f t="shared" si="4"/>
        <v>56796.928465862053</v>
      </c>
      <c r="F88" s="15">
        <f t="shared" si="0"/>
        <v>94.66154744310343</v>
      </c>
      <c r="G88" s="15">
        <f t="shared" si="1"/>
        <v>310.04512059297673</v>
      </c>
      <c r="H88" s="15">
        <f t="shared" si="2"/>
        <v>404.70666803608015</v>
      </c>
      <c r="I88" s="15">
        <f t="shared" si="3"/>
        <v>56486.883345269074</v>
      </c>
    </row>
    <row r="89" spans="4:9" x14ac:dyDescent="0.2">
      <c r="D89" s="4">
        <v>82</v>
      </c>
      <c r="E89" s="15">
        <f t="shared" si="4"/>
        <v>56486.883345269074</v>
      </c>
      <c r="F89" s="15">
        <f t="shared" si="0"/>
        <v>94.144805575448459</v>
      </c>
      <c r="G89" s="15">
        <f t="shared" si="1"/>
        <v>310.56186246063169</v>
      </c>
      <c r="H89" s="15">
        <f t="shared" si="2"/>
        <v>404.70666803608015</v>
      </c>
      <c r="I89" s="15">
        <f t="shared" si="3"/>
        <v>56176.321482808446</v>
      </c>
    </row>
    <row r="90" spans="4:9" x14ac:dyDescent="0.2">
      <c r="D90" s="4">
        <v>83</v>
      </c>
      <c r="E90" s="15">
        <f t="shared" si="4"/>
        <v>56176.321482808446</v>
      </c>
      <c r="F90" s="15">
        <f t="shared" si="0"/>
        <v>93.627202471347417</v>
      </c>
      <c r="G90" s="15">
        <f t="shared" si="1"/>
        <v>311.07946556473274</v>
      </c>
      <c r="H90" s="15">
        <f t="shared" si="2"/>
        <v>404.70666803608015</v>
      </c>
      <c r="I90" s="15">
        <f t="shared" si="3"/>
        <v>55865.242017243712</v>
      </c>
    </row>
    <row r="91" spans="4:9" x14ac:dyDescent="0.2">
      <c r="D91" s="4">
        <v>84</v>
      </c>
      <c r="E91" s="15">
        <f t="shared" si="4"/>
        <v>55865.242017243712</v>
      </c>
      <c r="F91" s="15">
        <f t="shared" si="0"/>
        <v>93.108736695406193</v>
      </c>
      <c r="G91" s="15">
        <f t="shared" si="1"/>
        <v>311.59793134067394</v>
      </c>
      <c r="H91" s="15">
        <f t="shared" si="2"/>
        <v>404.70666803608015</v>
      </c>
      <c r="I91" s="15">
        <f t="shared" si="3"/>
        <v>55553.644085903041</v>
      </c>
    </row>
    <row r="92" spans="4:9" x14ac:dyDescent="0.2">
      <c r="D92" s="4">
        <v>85</v>
      </c>
      <c r="E92" s="15">
        <f t="shared" si="4"/>
        <v>55553.644085903041</v>
      </c>
      <c r="F92" s="15">
        <f t="shared" si="0"/>
        <v>92.589406809838408</v>
      </c>
      <c r="G92" s="15">
        <f t="shared" si="1"/>
        <v>312.11726122624174</v>
      </c>
      <c r="H92" s="15">
        <f t="shared" si="2"/>
        <v>404.70666803608015</v>
      </c>
      <c r="I92" s="15">
        <f t="shared" si="3"/>
        <v>55241.526824676796</v>
      </c>
    </row>
    <row r="93" spans="4:9" x14ac:dyDescent="0.2">
      <c r="D93" s="4">
        <v>86</v>
      </c>
      <c r="E93" s="15">
        <f t="shared" si="4"/>
        <v>55241.526824676796</v>
      </c>
      <c r="F93" s="15">
        <f t="shared" si="0"/>
        <v>92.069211374461332</v>
      </c>
      <c r="G93" s="15">
        <f t="shared" si="1"/>
        <v>312.63745666161878</v>
      </c>
      <c r="H93" s="15">
        <f t="shared" si="2"/>
        <v>404.70666803608015</v>
      </c>
      <c r="I93" s="15">
        <f t="shared" si="3"/>
        <v>54928.889368015174</v>
      </c>
    </row>
    <row r="94" spans="4:9" x14ac:dyDescent="0.2">
      <c r="D94" s="4">
        <v>87</v>
      </c>
      <c r="E94" s="15">
        <f t="shared" si="4"/>
        <v>54928.889368015174</v>
      </c>
      <c r="F94" s="15">
        <f t="shared" si="0"/>
        <v>91.548148946691967</v>
      </c>
      <c r="G94" s="15">
        <f t="shared" si="1"/>
        <v>313.15851908938816</v>
      </c>
      <c r="H94" s="15">
        <f t="shared" si="2"/>
        <v>404.70666803608015</v>
      </c>
      <c r="I94" s="15">
        <f t="shared" si="3"/>
        <v>54615.730848925785</v>
      </c>
    </row>
    <row r="95" spans="4:9" x14ac:dyDescent="0.2">
      <c r="D95" s="4">
        <v>88</v>
      </c>
      <c r="E95" s="15">
        <f t="shared" si="4"/>
        <v>54615.730848925785</v>
      </c>
      <c r="F95" s="15">
        <f t="shared" si="0"/>
        <v>91.026218081542979</v>
      </c>
      <c r="G95" s="15">
        <f t="shared" si="1"/>
        <v>313.68044995453715</v>
      </c>
      <c r="H95" s="15">
        <f t="shared" si="2"/>
        <v>404.70666803608015</v>
      </c>
      <c r="I95" s="15">
        <f t="shared" si="3"/>
        <v>54302.050398971245</v>
      </c>
    </row>
    <row r="96" spans="4:9" x14ac:dyDescent="0.2">
      <c r="D96" s="4">
        <v>89</v>
      </c>
      <c r="E96" s="15">
        <f t="shared" si="4"/>
        <v>54302.050398971245</v>
      </c>
      <c r="F96" s="15">
        <f t="shared" si="0"/>
        <v>90.503417331618749</v>
      </c>
      <c r="G96" s="15">
        <f t="shared" si="1"/>
        <v>314.20325070446142</v>
      </c>
      <c r="H96" s="15">
        <f t="shared" si="2"/>
        <v>404.70666803608015</v>
      </c>
      <c r="I96" s="15">
        <f t="shared" si="3"/>
        <v>53987.847148266781</v>
      </c>
    </row>
    <row r="97" spans="4:9" x14ac:dyDescent="0.2">
      <c r="D97" s="4">
        <v>90</v>
      </c>
      <c r="E97" s="15">
        <f t="shared" si="4"/>
        <v>53987.847148266781</v>
      </c>
      <c r="F97" s="15">
        <f t="shared" si="0"/>
        <v>89.97974524711131</v>
      </c>
      <c r="G97" s="15">
        <f t="shared" si="1"/>
        <v>314.72692278896886</v>
      </c>
      <c r="H97" s="15">
        <f t="shared" si="2"/>
        <v>404.70666803608015</v>
      </c>
      <c r="I97" s="15">
        <f t="shared" si="3"/>
        <v>53673.120225477811</v>
      </c>
    </row>
    <row r="98" spans="4:9" x14ac:dyDescent="0.2">
      <c r="D98" s="4">
        <v>91</v>
      </c>
      <c r="E98" s="15">
        <f t="shared" si="4"/>
        <v>53673.120225477811</v>
      </c>
      <c r="F98" s="15">
        <f t="shared" si="0"/>
        <v>89.455200375796352</v>
      </c>
      <c r="G98" s="15">
        <f t="shared" si="1"/>
        <v>315.25146766028377</v>
      </c>
      <c r="H98" s="15">
        <f t="shared" si="2"/>
        <v>404.70666803608015</v>
      </c>
      <c r="I98" s="15">
        <f t="shared" si="3"/>
        <v>53357.86875781753</v>
      </c>
    </row>
    <row r="99" spans="4:9" x14ac:dyDescent="0.2">
      <c r="D99" s="4">
        <v>92</v>
      </c>
      <c r="E99" s="15">
        <f t="shared" si="4"/>
        <v>53357.86875781753</v>
      </c>
      <c r="F99" s="15">
        <f t="shared" si="0"/>
        <v>88.929781263029227</v>
      </c>
      <c r="G99" s="15">
        <f t="shared" si="1"/>
        <v>315.77688677305093</v>
      </c>
      <c r="H99" s="15">
        <f t="shared" si="2"/>
        <v>404.70666803608015</v>
      </c>
      <c r="I99" s="15">
        <f t="shared" si="3"/>
        <v>53042.091871044482</v>
      </c>
    </row>
    <row r="100" spans="4:9" x14ac:dyDescent="0.2">
      <c r="D100" s="4">
        <v>93</v>
      </c>
      <c r="E100" s="15">
        <f t="shared" si="4"/>
        <v>53042.091871044482</v>
      </c>
      <c r="F100" s="15">
        <f t="shared" si="0"/>
        <v>88.403486451740804</v>
      </c>
      <c r="G100" s="15">
        <f t="shared" si="1"/>
        <v>316.30318158433931</v>
      </c>
      <c r="H100" s="15">
        <f t="shared" si="2"/>
        <v>404.70666803608015</v>
      </c>
      <c r="I100" s="15">
        <f t="shared" si="3"/>
        <v>52725.78868946014</v>
      </c>
    </row>
    <row r="101" spans="4:9" x14ac:dyDescent="0.2">
      <c r="D101" s="4">
        <v>94</v>
      </c>
      <c r="E101" s="15">
        <f t="shared" si="4"/>
        <v>52725.78868946014</v>
      </c>
      <c r="F101" s="15">
        <f t="shared" si="0"/>
        <v>87.876314482433571</v>
      </c>
      <c r="G101" s="15">
        <f t="shared" si="1"/>
        <v>316.83035355364655</v>
      </c>
      <c r="H101" s="15">
        <f t="shared" si="2"/>
        <v>404.70666803608015</v>
      </c>
      <c r="I101" s="15">
        <f t="shared" si="3"/>
        <v>52408.958335906493</v>
      </c>
    </row>
    <row r="102" spans="4:9" x14ac:dyDescent="0.2">
      <c r="D102" s="4">
        <v>95</v>
      </c>
      <c r="E102" s="15">
        <f t="shared" si="4"/>
        <v>52408.958335906493</v>
      </c>
      <c r="F102" s="15">
        <f t="shared" si="0"/>
        <v>87.348263893177489</v>
      </c>
      <c r="G102" s="15">
        <f t="shared" si="1"/>
        <v>317.35840414290266</v>
      </c>
      <c r="H102" s="15">
        <f t="shared" si="2"/>
        <v>404.70666803608015</v>
      </c>
      <c r="I102" s="15">
        <f t="shared" si="3"/>
        <v>52091.599931763587</v>
      </c>
    </row>
    <row r="103" spans="4:9" x14ac:dyDescent="0.2">
      <c r="D103" s="4">
        <v>96</v>
      </c>
      <c r="E103" s="15">
        <f t="shared" si="4"/>
        <v>52091.599931763587</v>
      </c>
      <c r="F103" s="15">
        <f t="shared" si="0"/>
        <v>86.81933321960598</v>
      </c>
      <c r="G103" s="15">
        <f t="shared" si="1"/>
        <v>317.88733481647415</v>
      </c>
      <c r="H103" s="15">
        <f t="shared" si="2"/>
        <v>404.70666803608015</v>
      </c>
      <c r="I103" s="15">
        <f t="shared" si="3"/>
        <v>51773.712596947116</v>
      </c>
    </row>
    <row r="104" spans="4:9" x14ac:dyDescent="0.2">
      <c r="D104" s="4">
        <v>97</v>
      </c>
      <c r="E104" s="15">
        <f t="shared" si="4"/>
        <v>51773.712596947116</v>
      </c>
      <c r="F104" s="15">
        <f t="shared" si="0"/>
        <v>86.289520994911868</v>
      </c>
      <c r="G104" s="15">
        <f t="shared" si="1"/>
        <v>318.41714704116828</v>
      </c>
      <c r="H104" s="15">
        <f t="shared" si="2"/>
        <v>404.70666803608015</v>
      </c>
      <c r="I104" s="15">
        <f t="shared" si="3"/>
        <v>51455.295449905949</v>
      </c>
    </row>
    <row r="105" spans="4:9" x14ac:dyDescent="0.2">
      <c r="D105" s="4">
        <v>98</v>
      </c>
      <c r="E105" s="15">
        <f t="shared" si="4"/>
        <v>51455.295449905949</v>
      </c>
      <c r="F105" s="15">
        <f t="shared" si="0"/>
        <v>85.758825749843254</v>
      </c>
      <c r="G105" s="15">
        <f t="shared" si="1"/>
        <v>318.94784228623689</v>
      </c>
      <c r="H105" s="15">
        <f t="shared" si="2"/>
        <v>404.70666803608015</v>
      </c>
      <c r="I105" s="15">
        <f t="shared" si="3"/>
        <v>51136.347607619711</v>
      </c>
    </row>
    <row r="106" spans="4:9" x14ac:dyDescent="0.2">
      <c r="D106" s="4">
        <v>99</v>
      </c>
      <c r="E106" s="15">
        <f t="shared" si="4"/>
        <v>51136.347607619711</v>
      </c>
      <c r="F106" s="15">
        <f t="shared" si="0"/>
        <v>85.227246012699524</v>
      </c>
      <c r="G106" s="15">
        <f t="shared" si="1"/>
        <v>319.47942202338061</v>
      </c>
      <c r="H106" s="15">
        <f t="shared" si="2"/>
        <v>404.70666803608015</v>
      </c>
      <c r="I106" s="15">
        <f t="shared" si="3"/>
        <v>50816.86818559633</v>
      </c>
    </row>
    <row r="107" spans="4:9" x14ac:dyDescent="0.2">
      <c r="D107" s="4">
        <v>100</v>
      </c>
      <c r="E107" s="15">
        <f t="shared" si="4"/>
        <v>50816.86818559633</v>
      </c>
      <c r="F107" s="15">
        <f t="shared" si="0"/>
        <v>84.694780309327228</v>
      </c>
      <c r="G107" s="15">
        <f t="shared" si="1"/>
        <v>320.01188772675289</v>
      </c>
      <c r="H107" s="15">
        <f t="shared" si="2"/>
        <v>404.70666803608015</v>
      </c>
      <c r="I107" s="15">
        <f t="shared" si="3"/>
        <v>50496.856297869577</v>
      </c>
    </row>
    <row r="108" spans="4:9" x14ac:dyDescent="0.2">
      <c r="D108" s="4">
        <v>101</v>
      </c>
      <c r="E108" s="15">
        <f t="shared" si="4"/>
        <v>50496.856297869577</v>
      </c>
      <c r="F108" s="15">
        <f t="shared" si="0"/>
        <v>84.161427163115974</v>
      </c>
      <c r="G108" s="15">
        <f t="shared" si="1"/>
        <v>320.5452408729642</v>
      </c>
      <c r="H108" s="15">
        <f t="shared" si="2"/>
        <v>404.70666803608015</v>
      </c>
      <c r="I108" s="15">
        <f t="shared" si="3"/>
        <v>50176.311056996616</v>
      </c>
    </row>
    <row r="109" spans="4:9" x14ac:dyDescent="0.2">
      <c r="D109" s="4">
        <v>102</v>
      </c>
      <c r="E109" s="15">
        <f t="shared" si="4"/>
        <v>50176.311056996616</v>
      </c>
      <c r="F109" s="15">
        <f t="shared" si="0"/>
        <v>83.62718509499436</v>
      </c>
      <c r="G109" s="15">
        <f t="shared" si="1"/>
        <v>321.07948294108576</v>
      </c>
      <c r="H109" s="15">
        <f t="shared" si="2"/>
        <v>404.70666803608015</v>
      </c>
      <c r="I109" s="15">
        <f t="shared" si="3"/>
        <v>49855.231574055528</v>
      </c>
    </row>
    <row r="110" spans="4:9" x14ac:dyDescent="0.2">
      <c r="D110" s="4">
        <v>103</v>
      </c>
      <c r="E110" s="15">
        <f t="shared" si="4"/>
        <v>49855.231574055528</v>
      </c>
      <c r="F110" s="15">
        <f t="shared" si="0"/>
        <v>83.092052623425886</v>
      </c>
      <c r="G110" s="15">
        <f t="shared" si="1"/>
        <v>321.61461541265425</v>
      </c>
      <c r="H110" s="15">
        <f t="shared" si="2"/>
        <v>404.70666803608015</v>
      </c>
      <c r="I110" s="15">
        <f t="shared" si="3"/>
        <v>49533.616958642873</v>
      </c>
    </row>
    <row r="111" spans="4:9" x14ac:dyDescent="0.2">
      <c r="D111" s="4">
        <v>104</v>
      </c>
      <c r="E111" s="15">
        <f t="shared" si="4"/>
        <v>49533.616958642873</v>
      </c>
      <c r="F111" s="15">
        <f t="shared" si="0"/>
        <v>82.556028264404787</v>
      </c>
      <c r="G111" s="15">
        <f t="shared" si="1"/>
        <v>322.15063977167534</v>
      </c>
      <c r="H111" s="15">
        <f t="shared" si="2"/>
        <v>404.70666803608015</v>
      </c>
      <c r="I111" s="15">
        <f t="shared" si="3"/>
        <v>49211.4663188712</v>
      </c>
    </row>
    <row r="112" spans="4:9" x14ac:dyDescent="0.2">
      <c r="D112" s="4">
        <v>105</v>
      </c>
      <c r="E112" s="15">
        <f t="shared" si="4"/>
        <v>49211.4663188712</v>
      </c>
      <c r="F112" s="15">
        <f t="shared" si="0"/>
        <v>82.019110531452</v>
      </c>
      <c r="G112" s="15">
        <f t="shared" si="1"/>
        <v>322.68755750462816</v>
      </c>
      <c r="H112" s="15">
        <f t="shared" si="2"/>
        <v>404.70666803608015</v>
      </c>
      <c r="I112" s="15">
        <f t="shared" si="3"/>
        <v>48888.778761366571</v>
      </c>
    </row>
    <row r="113" spans="4:9" x14ac:dyDescent="0.2">
      <c r="D113" s="4">
        <v>106</v>
      </c>
      <c r="E113" s="15">
        <f t="shared" si="4"/>
        <v>48888.778761366571</v>
      </c>
      <c r="F113" s="15">
        <f t="shared" si="0"/>
        <v>81.481297935610954</v>
      </c>
      <c r="G113" s="15">
        <f t="shared" si="1"/>
        <v>323.22537010046921</v>
      </c>
      <c r="H113" s="15">
        <f t="shared" si="2"/>
        <v>404.70666803608015</v>
      </c>
      <c r="I113" s="15">
        <f t="shared" si="3"/>
        <v>48565.553391266105</v>
      </c>
    </row>
    <row r="114" spans="4:9" x14ac:dyDescent="0.2">
      <c r="D114" s="4">
        <v>107</v>
      </c>
      <c r="E114" s="15">
        <f t="shared" si="4"/>
        <v>48565.553391266105</v>
      </c>
      <c r="F114" s="15">
        <f t="shared" si="0"/>
        <v>80.942588985443507</v>
      </c>
      <c r="G114" s="15">
        <f t="shared" si="1"/>
        <v>323.76407905063661</v>
      </c>
      <c r="H114" s="15">
        <f t="shared" si="2"/>
        <v>404.70666803608015</v>
      </c>
      <c r="I114" s="15">
        <f t="shared" si="3"/>
        <v>48241.789312215471</v>
      </c>
    </row>
    <row r="115" spans="4:9" x14ac:dyDescent="0.2">
      <c r="D115" s="4">
        <v>108</v>
      </c>
      <c r="E115" s="15">
        <f t="shared" si="4"/>
        <v>48241.789312215471</v>
      </c>
      <c r="F115" s="15">
        <f t="shared" si="0"/>
        <v>80.402982187025785</v>
      </c>
      <c r="G115" s="15">
        <f t="shared" si="1"/>
        <v>324.30368584905438</v>
      </c>
      <c r="H115" s="15">
        <f t="shared" si="2"/>
        <v>404.70666803608015</v>
      </c>
      <c r="I115" s="15">
        <f t="shared" si="3"/>
        <v>47917.485626366419</v>
      </c>
    </row>
    <row r="116" spans="4:9" x14ac:dyDescent="0.2">
      <c r="D116" s="4">
        <v>109</v>
      </c>
      <c r="E116" s="15">
        <f t="shared" si="4"/>
        <v>47917.485626366419</v>
      </c>
      <c r="F116" s="15">
        <f t="shared" si="0"/>
        <v>79.862476043944042</v>
      </c>
      <c r="G116" s="15">
        <f t="shared" si="1"/>
        <v>324.84419199213607</v>
      </c>
      <c r="H116" s="15">
        <f t="shared" si="2"/>
        <v>404.70666803608015</v>
      </c>
      <c r="I116" s="15">
        <f t="shared" si="3"/>
        <v>47592.64143437428</v>
      </c>
    </row>
    <row r="117" spans="4:9" x14ac:dyDescent="0.2">
      <c r="D117" s="4">
        <v>110</v>
      </c>
      <c r="E117" s="15">
        <f t="shared" si="4"/>
        <v>47592.64143437428</v>
      </c>
      <c r="F117" s="15">
        <f t="shared" si="0"/>
        <v>79.321069057290472</v>
      </c>
      <c r="G117" s="15">
        <f t="shared" si="1"/>
        <v>325.38559897878969</v>
      </c>
      <c r="H117" s="15">
        <f t="shared" si="2"/>
        <v>404.70666803608015</v>
      </c>
      <c r="I117" s="15">
        <f t="shared" si="3"/>
        <v>47267.255835395488</v>
      </c>
    </row>
    <row r="118" spans="4:9" x14ac:dyDescent="0.2">
      <c r="D118" s="4">
        <v>111</v>
      </c>
      <c r="E118" s="15">
        <f t="shared" si="4"/>
        <v>47267.255835395488</v>
      </c>
      <c r="F118" s="15">
        <f t="shared" si="0"/>
        <v>78.778759725659157</v>
      </c>
      <c r="G118" s="15">
        <f t="shared" si="1"/>
        <v>325.927908310421</v>
      </c>
      <c r="H118" s="15">
        <f t="shared" si="2"/>
        <v>404.70666803608015</v>
      </c>
      <c r="I118" s="15">
        <f t="shared" si="3"/>
        <v>46941.327927085069</v>
      </c>
    </row>
    <row r="119" spans="4:9" x14ac:dyDescent="0.2">
      <c r="D119" s="4">
        <v>112</v>
      </c>
      <c r="E119" s="15">
        <f t="shared" si="4"/>
        <v>46941.327927085069</v>
      </c>
      <c r="F119" s="15">
        <f t="shared" si="0"/>
        <v>78.235546545141787</v>
      </c>
      <c r="G119" s="15">
        <f t="shared" si="1"/>
        <v>326.47112149093834</v>
      </c>
      <c r="H119" s="15">
        <f t="shared" si="2"/>
        <v>404.70666803608015</v>
      </c>
      <c r="I119" s="15">
        <f t="shared" si="3"/>
        <v>46614.856805594129</v>
      </c>
    </row>
    <row r="120" spans="4:9" x14ac:dyDescent="0.2">
      <c r="D120" s="4">
        <v>113</v>
      </c>
      <c r="E120" s="15">
        <f t="shared" si="4"/>
        <v>46614.856805594129</v>
      </c>
      <c r="F120" s="15">
        <f t="shared" si="0"/>
        <v>77.691428009323559</v>
      </c>
      <c r="G120" s="15">
        <f t="shared" si="1"/>
        <v>327.0152400267566</v>
      </c>
      <c r="H120" s="15">
        <f t="shared" si="2"/>
        <v>404.70666803608015</v>
      </c>
      <c r="I120" s="15">
        <f t="shared" si="3"/>
        <v>46287.841565567374</v>
      </c>
    </row>
    <row r="121" spans="4:9" x14ac:dyDescent="0.2">
      <c r="D121" s="4">
        <v>114</v>
      </c>
      <c r="E121" s="15">
        <f t="shared" si="4"/>
        <v>46287.841565567374</v>
      </c>
      <c r="F121" s="15">
        <f t="shared" si="0"/>
        <v>77.146402609278965</v>
      </c>
      <c r="G121" s="15">
        <f t="shared" si="1"/>
        <v>327.56026542680115</v>
      </c>
      <c r="H121" s="15">
        <f t="shared" si="2"/>
        <v>404.70666803608015</v>
      </c>
      <c r="I121" s="15">
        <f t="shared" si="3"/>
        <v>45960.281300140574</v>
      </c>
    </row>
    <row r="122" spans="4:9" x14ac:dyDescent="0.2">
      <c r="D122" s="4">
        <v>115</v>
      </c>
      <c r="E122" s="15">
        <f t="shared" si="4"/>
        <v>45960.281300140574</v>
      </c>
      <c r="F122" s="15">
        <f t="shared" si="0"/>
        <v>76.600468833567632</v>
      </c>
      <c r="G122" s="15">
        <f t="shared" si="1"/>
        <v>328.10619920251253</v>
      </c>
      <c r="H122" s="15">
        <f t="shared" si="2"/>
        <v>404.70666803608015</v>
      </c>
      <c r="I122" s="15">
        <f t="shared" si="3"/>
        <v>45632.17510093806</v>
      </c>
    </row>
    <row r="123" spans="4:9" x14ac:dyDescent="0.2">
      <c r="D123" s="4">
        <v>116</v>
      </c>
      <c r="E123" s="15">
        <f t="shared" si="4"/>
        <v>45632.17510093806</v>
      </c>
      <c r="F123" s="15">
        <f t="shared" si="0"/>
        <v>76.053625168230113</v>
      </c>
      <c r="G123" s="15">
        <f t="shared" si="1"/>
        <v>328.65304286785005</v>
      </c>
      <c r="H123" s="15">
        <f t="shared" si="2"/>
        <v>404.70666803608015</v>
      </c>
      <c r="I123" s="15">
        <f t="shared" si="3"/>
        <v>45303.522058070208</v>
      </c>
    </row>
    <row r="124" spans="4:9" x14ac:dyDescent="0.2">
      <c r="D124" s="4">
        <v>117</v>
      </c>
      <c r="E124" s="15">
        <f t="shared" si="4"/>
        <v>45303.522058070208</v>
      </c>
      <c r="F124" s="15">
        <f t="shared" si="0"/>
        <v>75.505870096783681</v>
      </c>
      <c r="G124" s="15">
        <f t="shared" si="1"/>
        <v>329.20079793929648</v>
      </c>
      <c r="H124" s="15">
        <f t="shared" si="2"/>
        <v>404.70666803608015</v>
      </c>
      <c r="I124" s="15">
        <f t="shared" si="3"/>
        <v>44974.321260130913</v>
      </c>
    </row>
    <row r="125" spans="4:9" x14ac:dyDescent="0.2">
      <c r="D125" s="4">
        <v>118</v>
      </c>
      <c r="E125" s="15">
        <f t="shared" si="4"/>
        <v>44974.321260130913</v>
      </c>
      <c r="F125" s="15">
        <f t="shared" si="0"/>
        <v>74.957202100218197</v>
      </c>
      <c r="G125" s="15">
        <f t="shared" si="1"/>
        <v>329.74946593586196</v>
      </c>
      <c r="H125" s="15">
        <f t="shared" si="2"/>
        <v>404.70666803608015</v>
      </c>
      <c r="I125" s="15">
        <f t="shared" si="3"/>
        <v>44644.57179419505</v>
      </c>
    </row>
    <row r="126" spans="4:9" x14ac:dyDescent="0.2">
      <c r="D126" s="4">
        <v>119</v>
      </c>
      <c r="E126" s="15">
        <f t="shared" si="4"/>
        <v>44644.57179419505</v>
      </c>
      <c r="F126" s="15">
        <f t="shared" si="0"/>
        <v>74.407619656991756</v>
      </c>
      <c r="G126" s="15">
        <f t="shared" si="1"/>
        <v>330.29904837908839</v>
      </c>
      <c r="H126" s="15">
        <f t="shared" si="2"/>
        <v>404.70666803608015</v>
      </c>
      <c r="I126" s="15">
        <f t="shared" si="3"/>
        <v>44314.272745815964</v>
      </c>
    </row>
    <row r="127" spans="4:9" x14ac:dyDescent="0.2">
      <c r="D127" s="4">
        <v>120</v>
      </c>
      <c r="E127" s="15">
        <f t="shared" si="4"/>
        <v>44314.272745815964</v>
      </c>
      <c r="F127" s="15">
        <f t="shared" si="0"/>
        <v>73.857121243026612</v>
      </c>
      <c r="G127" s="15">
        <f t="shared" si="1"/>
        <v>330.84954679305355</v>
      </c>
      <c r="H127" s="15">
        <f t="shared" si="2"/>
        <v>404.70666803608015</v>
      </c>
      <c r="I127" s="15">
        <f t="shared" si="3"/>
        <v>43983.423199022909</v>
      </c>
    </row>
    <row r="128" spans="4:9" x14ac:dyDescent="0.2">
      <c r="D128" s="4">
        <v>121</v>
      </c>
      <c r="E128" s="15">
        <f t="shared" si="4"/>
        <v>43983.423199022909</v>
      </c>
      <c r="F128" s="15">
        <f t="shared" si="0"/>
        <v>73.305705331704857</v>
      </c>
      <c r="G128" s="15">
        <f t="shared" si="1"/>
        <v>331.40096270437527</v>
      </c>
      <c r="H128" s="15">
        <f t="shared" si="2"/>
        <v>404.70666803608015</v>
      </c>
      <c r="I128" s="15">
        <f t="shared" si="3"/>
        <v>43652.022236318531</v>
      </c>
    </row>
    <row r="129" spans="4:9" x14ac:dyDescent="0.2">
      <c r="D129" s="4">
        <v>122</v>
      </c>
      <c r="E129" s="15">
        <f t="shared" si="4"/>
        <v>43652.022236318531</v>
      </c>
      <c r="F129" s="15">
        <f t="shared" si="0"/>
        <v>72.75337039386423</v>
      </c>
      <c r="G129" s="15">
        <f t="shared" si="1"/>
        <v>331.95329764221594</v>
      </c>
      <c r="H129" s="15">
        <f t="shared" si="2"/>
        <v>404.70666803608015</v>
      </c>
      <c r="I129" s="15">
        <f t="shared" si="3"/>
        <v>43320.068938676319</v>
      </c>
    </row>
    <row r="130" spans="4:9" x14ac:dyDescent="0.2">
      <c r="D130" s="4">
        <v>123</v>
      </c>
      <c r="E130" s="15">
        <f t="shared" si="4"/>
        <v>43320.068938676319</v>
      </c>
      <c r="F130" s="15">
        <f t="shared" si="0"/>
        <v>72.200114897793867</v>
      </c>
      <c r="G130" s="15">
        <f t="shared" si="1"/>
        <v>332.50655313828628</v>
      </c>
      <c r="H130" s="15">
        <f t="shared" si="2"/>
        <v>404.70666803608015</v>
      </c>
      <c r="I130" s="15">
        <f t="shared" si="3"/>
        <v>42987.562385538033</v>
      </c>
    </row>
    <row r="131" spans="4:9" x14ac:dyDescent="0.2">
      <c r="D131" s="4">
        <v>124</v>
      </c>
      <c r="E131" s="15">
        <f t="shared" si="4"/>
        <v>42987.562385538033</v>
      </c>
      <c r="F131" s="15">
        <f t="shared" si="0"/>
        <v>71.645937309230064</v>
      </c>
      <c r="G131" s="15">
        <f t="shared" si="1"/>
        <v>333.06073072685007</v>
      </c>
      <c r="H131" s="15">
        <f t="shared" si="2"/>
        <v>404.70666803608015</v>
      </c>
      <c r="I131" s="15">
        <f t="shared" si="3"/>
        <v>42654.501654811182</v>
      </c>
    </row>
    <row r="132" spans="4:9" x14ac:dyDescent="0.2">
      <c r="D132" s="4">
        <v>125</v>
      </c>
      <c r="E132" s="15">
        <f t="shared" si="4"/>
        <v>42654.501654811182</v>
      </c>
      <c r="F132" s="15">
        <f t="shared" si="0"/>
        <v>71.090836091351974</v>
      </c>
      <c r="G132" s="15">
        <f t="shared" si="1"/>
        <v>333.61583194472814</v>
      </c>
      <c r="H132" s="15">
        <f t="shared" si="2"/>
        <v>404.70666803608015</v>
      </c>
      <c r="I132" s="15">
        <f t="shared" si="3"/>
        <v>42320.885822866454</v>
      </c>
    </row>
    <row r="133" spans="4:9" x14ac:dyDescent="0.2">
      <c r="D133" s="4">
        <v>126</v>
      </c>
      <c r="E133" s="15">
        <f t="shared" si="4"/>
        <v>42320.885822866454</v>
      </c>
      <c r="F133" s="15">
        <f t="shared" si="0"/>
        <v>70.53480970477743</v>
      </c>
      <c r="G133" s="15">
        <f t="shared" si="1"/>
        <v>334.1718583313027</v>
      </c>
      <c r="H133" s="15">
        <f t="shared" si="2"/>
        <v>404.70666803608015</v>
      </c>
      <c r="I133" s="15">
        <f t="shared" si="3"/>
        <v>41986.713964535149</v>
      </c>
    </row>
    <row r="134" spans="4:9" x14ac:dyDescent="0.2">
      <c r="D134" s="4">
        <v>127</v>
      </c>
      <c r="E134" s="15">
        <f t="shared" si="4"/>
        <v>41986.713964535149</v>
      </c>
      <c r="F134" s="15">
        <f t="shared" si="0"/>
        <v>69.977856607558593</v>
      </c>
      <c r="G134" s="15">
        <f t="shared" si="1"/>
        <v>334.72881142852157</v>
      </c>
      <c r="H134" s="15">
        <f t="shared" si="2"/>
        <v>404.70666803608015</v>
      </c>
      <c r="I134" s="15">
        <f t="shared" si="3"/>
        <v>41651.985153106631</v>
      </c>
    </row>
    <row r="135" spans="4:9" x14ac:dyDescent="0.2">
      <c r="D135" s="4">
        <v>128</v>
      </c>
      <c r="E135" s="15">
        <f t="shared" si="4"/>
        <v>41651.985153106631</v>
      </c>
      <c r="F135" s="15">
        <f t="shared" si="0"/>
        <v>69.419975255177718</v>
      </c>
      <c r="G135" s="15">
        <f t="shared" si="1"/>
        <v>335.2866927809024</v>
      </c>
      <c r="H135" s="15">
        <f t="shared" si="2"/>
        <v>404.70666803608015</v>
      </c>
      <c r="I135" s="15">
        <f t="shared" si="3"/>
        <v>41316.69846032573</v>
      </c>
    </row>
    <row r="136" spans="4:9" x14ac:dyDescent="0.2">
      <c r="D136" s="4">
        <v>129</v>
      </c>
      <c r="E136" s="15">
        <f t="shared" si="4"/>
        <v>41316.69846032573</v>
      </c>
      <c r="F136" s="15">
        <f t="shared" si="0"/>
        <v>68.861164100542894</v>
      </c>
      <c r="G136" s="15">
        <f t="shared" si="1"/>
        <v>335.84550393553724</v>
      </c>
      <c r="H136" s="15">
        <f t="shared" si="2"/>
        <v>404.70666803608015</v>
      </c>
      <c r="I136" s="15">
        <f t="shared" si="3"/>
        <v>40980.85295639019</v>
      </c>
    </row>
    <row r="137" spans="4:9" x14ac:dyDescent="0.2">
      <c r="D137" s="4">
        <v>130</v>
      </c>
      <c r="E137" s="15">
        <f t="shared" si="4"/>
        <v>40980.85295639019</v>
      </c>
      <c r="F137" s="15">
        <f t="shared" si="0"/>
        <v>68.301421593983662</v>
      </c>
      <c r="G137" s="15">
        <f t="shared" si="1"/>
        <v>336.40524644209648</v>
      </c>
      <c r="H137" s="15">
        <f t="shared" si="2"/>
        <v>404.70666803608015</v>
      </c>
      <c r="I137" s="15">
        <f t="shared" si="3"/>
        <v>40644.447709948094</v>
      </c>
    </row>
    <row r="138" spans="4:9" x14ac:dyDescent="0.2">
      <c r="D138" s="4">
        <v>131</v>
      </c>
      <c r="E138" s="15">
        <f t="shared" si="4"/>
        <v>40644.447709948094</v>
      </c>
      <c r="F138" s="15">
        <f t="shared" si="0"/>
        <v>67.740746183246827</v>
      </c>
      <c r="G138" s="15">
        <f t="shared" si="1"/>
        <v>336.96592185283333</v>
      </c>
      <c r="H138" s="15">
        <f t="shared" si="2"/>
        <v>404.70666803608015</v>
      </c>
      <c r="I138" s="15">
        <f t="shared" si="3"/>
        <v>40307.481788095261</v>
      </c>
    </row>
    <row r="139" spans="4:9" x14ac:dyDescent="0.2">
      <c r="D139" s="4">
        <v>132</v>
      </c>
      <c r="E139" s="15">
        <f t="shared" si="4"/>
        <v>40307.481788095261</v>
      </c>
      <c r="F139" s="15">
        <f t="shared" si="0"/>
        <v>67.179136313492108</v>
      </c>
      <c r="G139" s="15">
        <f t="shared" si="1"/>
        <v>337.52753172258804</v>
      </c>
      <c r="H139" s="15">
        <f t="shared" si="2"/>
        <v>404.70666803608015</v>
      </c>
      <c r="I139" s="15">
        <f t="shared" si="3"/>
        <v>39969.954256372672</v>
      </c>
    </row>
    <row r="140" spans="4:9" x14ac:dyDescent="0.2">
      <c r="D140" s="4">
        <v>133</v>
      </c>
      <c r="E140" s="15">
        <f t="shared" si="4"/>
        <v>39969.954256372672</v>
      </c>
      <c r="F140" s="15">
        <f t="shared" si="0"/>
        <v>66.61659042728779</v>
      </c>
      <c r="G140" s="15">
        <f t="shared" si="1"/>
        <v>338.09007760879234</v>
      </c>
      <c r="H140" s="15">
        <f t="shared" si="2"/>
        <v>404.70666803608015</v>
      </c>
      <c r="I140" s="15">
        <f t="shared" si="3"/>
        <v>39631.864178763877</v>
      </c>
    </row>
    <row r="141" spans="4:9" x14ac:dyDescent="0.2">
      <c r="D141" s="4">
        <v>134</v>
      </c>
      <c r="E141" s="15">
        <f t="shared" si="4"/>
        <v>39631.864178763877</v>
      </c>
      <c r="F141" s="15">
        <f t="shared" si="0"/>
        <v>66.053106964606471</v>
      </c>
      <c r="G141" s="15">
        <f t="shared" si="1"/>
        <v>338.65356107147369</v>
      </c>
      <c r="H141" s="15">
        <f t="shared" si="2"/>
        <v>404.70666803608015</v>
      </c>
      <c r="I141" s="15">
        <f t="shared" si="3"/>
        <v>39293.210617692406</v>
      </c>
    </row>
    <row r="142" spans="4:9" x14ac:dyDescent="0.2">
      <c r="D142" s="4">
        <v>135</v>
      </c>
      <c r="E142" s="15">
        <f t="shared" si="4"/>
        <v>39293.210617692406</v>
      </c>
      <c r="F142" s="15">
        <f t="shared" si="0"/>
        <v>65.488684362820678</v>
      </c>
      <c r="G142" s="15">
        <f t="shared" si="1"/>
        <v>339.21798367325948</v>
      </c>
      <c r="H142" s="15">
        <f t="shared" si="2"/>
        <v>404.70666803608015</v>
      </c>
      <c r="I142" s="15">
        <f t="shared" si="3"/>
        <v>38953.992634019145</v>
      </c>
    </row>
    <row r="143" spans="4:9" x14ac:dyDescent="0.2">
      <c r="D143" s="4">
        <v>136</v>
      </c>
      <c r="E143" s="15">
        <f t="shared" si="4"/>
        <v>38953.992634019145</v>
      </c>
      <c r="F143" s="15">
        <f t="shared" si="0"/>
        <v>64.923321056698583</v>
      </c>
      <c r="G143" s="15">
        <f t="shared" si="1"/>
        <v>339.78334697938158</v>
      </c>
      <c r="H143" s="15">
        <f t="shared" si="2"/>
        <v>404.70666803608015</v>
      </c>
      <c r="I143" s="15">
        <f t="shared" si="3"/>
        <v>38614.209287039761</v>
      </c>
    </row>
    <row r="144" spans="4:9" x14ac:dyDescent="0.2">
      <c r="D144" s="4">
        <v>137</v>
      </c>
      <c r="E144" s="15">
        <f t="shared" si="4"/>
        <v>38614.209287039761</v>
      </c>
      <c r="F144" s="15">
        <f t="shared" si="0"/>
        <v>64.357015478399603</v>
      </c>
      <c r="G144" s="15">
        <f t="shared" si="1"/>
        <v>340.34965255768054</v>
      </c>
      <c r="H144" s="15">
        <f t="shared" si="2"/>
        <v>404.70666803608015</v>
      </c>
      <c r="I144" s="15">
        <f t="shared" si="3"/>
        <v>38273.859634482083</v>
      </c>
    </row>
    <row r="145" spans="4:9" x14ac:dyDescent="0.2">
      <c r="D145" s="4">
        <v>138</v>
      </c>
      <c r="E145" s="15">
        <f t="shared" si="4"/>
        <v>38273.859634482083</v>
      </c>
      <c r="F145" s="15">
        <f t="shared" si="0"/>
        <v>63.789766057470146</v>
      </c>
      <c r="G145" s="15">
        <f t="shared" si="1"/>
        <v>340.91690197860999</v>
      </c>
      <c r="H145" s="15">
        <f t="shared" si="2"/>
        <v>404.70666803608015</v>
      </c>
      <c r="I145" s="15">
        <f t="shared" si="3"/>
        <v>37932.94273250347</v>
      </c>
    </row>
    <row r="146" spans="4:9" x14ac:dyDescent="0.2">
      <c r="D146" s="4">
        <v>139</v>
      </c>
      <c r="E146" s="15">
        <f t="shared" si="4"/>
        <v>37932.94273250347</v>
      </c>
      <c r="F146" s="15">
        <f t="shared" si="0"/>
        <v>63.221571220839124</v>
      </c>
      <c r="G146" s="15">
        <f t="shared" si="1"/>
        <v>341.48509681524104</v>
      </c>
      <c r="H146" s="15">
        <f t="shared" si="2"/>
        <v>404.70666803608015</v>
      </c>
      <c r="I146" s="15">
        <f t="shared" si="3"/>
        <v>37591.457635688232</v>
      </c>
    </row>
    <row r="147" spans="4:9" x14ac:dyDescent="0.2">
      <c r="D147" s="4">
        <v>140</v>
      </c>
      <c r="E147" s="15">
        <f t="shared" si="4"/>
        <v>37591.457635688232</v>
      </c>
      <c r="F147" s="15">
        <f t="shared" si="0"/>
        <v>62.652429392813723</v>
      </c>
      <c r="G147" s="15">
        <f t="shared" si="1"/>
        <v>342.05423864326644</v>
      </c>
      <c r="H147" s="15">
        <f t="shared" si="2"/>
        <v>404.70666803608015</v>
      </c>
      <c r="I147" s="15">
        <f t="shared" si="3"/>
        <v>37249.403397044967</v>
      </c>
    </row>
    <row r="148" spans="4:9" x14ac:dyDescent="0.2">
      <c r="D148" s="4">
        <v>141</v>
      </c>
      <c r="E148" s="15">
        <f t="shared" si="4"/>
        <v>37249.403397044967</v>
      </c>
      <c r="F148" s="15">
        <f t="shared" si="0"/>
        <v>62.082338995074949</v>
      </c>
      <c r="G148" s="15">
        <f t="shared" si="1"/>
        <v>342.62432904100518</v>
      </c>
      <c r="H148" s="15">
        <f t="shared" si="2"/>
        <v>404.70666803608015</v>
      </c>
      <c r="I148" s="15">
        <f t="shared" si="3"/>
        <v>36906.779068003962</v>
      </c>
    </row>
    <row r="149" spans="4:9" x14ac:dyDescent="0.2">
      <c r="D149" s="4">
        <v>142</v>
      </c>
      <c r="E149" s="15">
        <f t="shared" si="4"/>
        <v>36906.779068003962</v>
      </c>
      <c r="F149" s="15">
        <f t="shared" si="0"/>
        <v>61.511298446673273</v>
      </c>
      <c r="G149" s="15">
        <f t="shared" si="1"/>
        <v>343.19536958940688</v>
      </c>
      <c r="H149" s="15">
        <f t="shared" si="2"/>
        <v>404.70666803608015</v>
      </c>
      <c r="I149" s="15">
        <f t="shared" si="3"/>
        <v>36563.583698414557</v>
      </c>
    </row>
    <row r="150" spans="4:9" x14ac:dyDescent="0.2">
      <c r="D150" s="4">
        <v>143</v>
      </c>
      <c r="E150" s="15">
        <f t="shared" si="4"/>
        <v>36563.583698414557</v>
      </c>
      <c r="F150" s="15">
        <f t="shared" si="0"/>
        <v>60.939306164024266</v>
      </c>
      <c r="G150" s="15">
        <f t="shared" si="1"/>
        <v>343.76736187205586</v>
      </c>
      <c r="H150" s="15">
        <f t="shared" si="2"/>
        <v>404.70666803608015</v>
      </c>
      <c r="I150" s="15">
        <f t="shared" si="3"/>
        <v>36219.816336542499</v>
      </c>
    </row>
    <row r="151" spans="4:9" x14ac:dyDescent="0.2">
      <c r="D151" s="4">
        <v>144</v>
      </c>
      <c r="E151" s="15">
        <f t="shared" si="4"/>
        <v>36219.816336542499</v>
      </c>
      <c r="F151" s="15">
        <f t="shared" si="0"/>
        <v>60.36636056090417</v>
      </c>
      <c r="G151" s="15">
        <f t="shared" si="1"/>
        <v>344.34030747517596</v>
      </c>
      <c r="H151" s="15">
        <f t="shared" si="2"/>
        <v>404.70666803608015</v>
      </c>
      <c r="I151" s="15">
        <f t="shared" si="3"/>
        <v>35875.476029067322</v>
      </c>
    </row>
    <row r="152" spans="4:9" x14ac:dyDescent="0.2">
      <c r="D152" s="4">
        <v>145</v>
      </c>
      <c r="E152" s="15">
        <f t="shared" si="4"/>
        <v>35875.476029067322</v>
      </c>
      <c r="F152" s="15">
        <f t="shared" si="0"/>
        <v>59.792460048445541</v>
      </c>
      <c r="G152" s="15">
        <f t="shared" si="1"/>
        <v>344.9142079876346</v>
      </c>
      <c r="H152" s="15">
        <f t="shared" si="2"/>
        <v>404.70666803608015</v>
      </c>
      <c r="I152" s="15">
        <f t="shared" si="3"/>
        <v>35530.561821079689</v>
      </c>
    </row>
    <row r="153" spans="4:9" x14ac:dyDescent="0.2">
      <c r="D153" s="4">
        <v>146</v>
      </c>
      <c r="E153" s="15">
        <f t="shared" si="4"/>
        <v>35530.561821079689</v>
      </c>
      <c r="F153" s="15">
        <f t="shared" si="0"/>
        <v>59.217603035132818</v>
      </c>
      <c r="G153" s="15">
        <f t="shared" si="1"/>
        <v>345.48906500094733</v>
      </c>
      <c r="H153" s="15">
        <f t="shared" si="2"/>
        <v>404.70666803608015</v>
      </c>
      <c r="I153" s="15">
        <f t="shared" si="3"/>
        <v>35185.072756078742</v>
      </c>
    </row>
    <row r="154" spans="4:9" x14ac:dyDescent="0.2">
      <c r="D154" s="4">
        <v>147</v>
      </c>
      <c r="E154" s="15">
        <f t="shared" si="4"/>
        <v>35185.072756078742</v>
      </c>
      <c r="F154" s="15">
        <f t="shared" si="0"/>
        <v>58.64178792679791</v>
      </c>
      <c r="G154" s="15">
        <f t="shared" si="1"/>
        <v>346.06488010928223</v>
      </c>
      <c r="H154" s="15">
        <f t="shared" si="2"/>
        <v>404.70666803608015</v>
      </c>
      <c r="I154" s="15">
        <f t="shared" si="3"/>
        <v>34839.007875969459</v>
      </c>
    </row>
    <row r="155" spans="4:9" x14ac:dyDescent="0.2">
      <c r="D155" s="4">
        <v>148</v>
      </c>
      <c r="E155" s="15">
        <f t="shared" si="4"/>
        <v>34839.007875969459</v>
      </c>
      <c r="F155" s="15">
        <f t="shared" si="0"/>
        <v>58.065013126615767</v>
      </c>
      <c r="G155" s="15">
        <f t="shared" si="1"/>
        <v>346.64165490946436</v>
      </c>
      <c r="H155" s="15">
        <f t="shared" si="2"/>
        <v>404.70666803608015</v>
      </c>
      <c r="I155" s="15">
        <f t="shared" si="3"/>
        <v>34492.366221059994</v>
      </c>
    </row>
    <row r="156" spans="4:9" x14ac:dyDescent="0.2">
      <c r="D156" s="4">
        <v>149</v>
      </c>
      <c r="E156" s="15">
        <f t="shared" si="4"/>
        <v>34492.366221059994</v>
      </c>
      <c r="F156" s="15">
        <f t="shared" si="0"/>
        <v>57.487277035099993</v>
      </c>
      <c r="G156" s="15">
        <f t="shared" si="1"/>
        <v>347.21939100098018</v>
      </c>
      <c r="H156" s="15">
        <f t="shared" si="2"/>
        <v>404.70666803608015</v>
      </c>
      <c r="I156" s="15">
        <f t="shared" si="3"/>
        <v>34145.146830059013</v>
      </c>
    </row>
    <row r="157" spans="4:9" x14ac:dyDescent="0.2">
      <c r="D157" s="4">
        <v>150</v>
      </c>
      <c r="E157" s="15">
        <f t="shared" si="4"/>
        <v>34145.146830059013</v>
      </c>
      <c r="F157" s="15">
        <f t="shared" si="0"/>
        <v>56.908578050098356</v>
      </c>
      <c r="G157" s="15">
        <f t="shared" si="1"/>
        <v>347.79808998598179</v>
      </c>
      <c r="H157" s="15">
        <f t="shared" si="2"/>
        <v>404.70666803608015</v>
      </c>
      <c r="I157" s="15">
        <f t="shared" si="3"/>
        <v>33797.34874007303</v>
      </c>
    </row>
    <row r="158" spans="4:9" x14ac:dyDescent="0.2">
      <c r="D158" s="4">
        <v>151</v>
      </c>
      <c r="E158" s="15">
        <f t="shared" si="4"/>
        <v>33797.34874007303</v>
      </c>
      <c r="F158" s="15">
        <f t="shared" si="0"/>
        <v>56.328914566788384</v>
      </c>
      <c r="G158" s="15">
        <f t="shared" si="1"/>
        <v>348.37775346929175</v>
      </c>
      <c r="H158" s="15">
        <f t="shared" si="2"/>
        <v>404.70666803608015</v>
      </c>
      <c r="I158" s="15">
        <f t="shared" si="3"/>
        <v>33448.970986603737</v>
      </c>
    </row>
    <row r="159" spans="4:9" x14ac:dyDescent="0.2">
      <c r="D159" s="4">
        <v>152</v>
      </c>
      <c r="E159" s="15">
        <f t="shared" si="4"/>
        <v>33448.970986603737</v>
      </c>
      <c r="F159" s="15">
        <f t="shared" si="0"/>
        <v>55.748284977672903</v>
      </c>
      <c r="G159" s="15">
        <f t="shared" si="1"/>
        <v>348.95838305840726</v>
      </c>
      <c r="H159" s="15">
        <f t="shared" si="2"/>
        <v>404.70666803608015</v>
      </c>
      <c r="I159" s="15">
        <f t="shared" si="3"/>
        <v>33100.012603545329</v>
      </c>
    </row>
    <row r="160" spans="4:9" x14ac:dyDescent="0.2">
      <c r="D160" s="4">
        <v>153</v>
      </c>
      <c r="E160" s="15">
        <f t="shared" si="4"/>
        <v>33100.012603545329</v>
      </c>
      <c r="F160" s="15">
        <f t="shared" si="0"/>
        <v>55.166687672575549</v>
      </c>
      <c r="G160" s="15">
        <f t="shared" si="1"/>
        <v>349.53998036350458</v>
      </c>
      <c r="H160" s="15">
        <f t="shared" si="2"/>
        <v>404.70666803608015</v>
      </c>
      <c r="I160" s="15">
        <f t="shared" si="3"/>
        <v>32750.472623181824</v>
      </c>
    </row>
    <row r="161" spans="4:9" x14ac:dyDescent="0.2">
      <c r="D161" s="4">
        <v>154</v>
      </c>
      <c r="E161" s="15">
        <f t="shared" si="4"/>
        <v>32750.472623181824</v>
      </c>
      <c r="F161" s="15">
        <f t="shared" si="0"/>
        <v>54.584121038636376</v>
      </c>
      <c r="G161" s="15">
        <f t="shared" si="1"/>
        <v>350.12254699744375</v>
      </c>
      <c r="H161" s="15">
        <f t="shared" si="2"/>
        <v>404.70666803608015</v>
      </c>
      <c r="I161" s="15">
        <f t="shared" si="3"/>
        <v>32400.350076184379</v>
      </c>
    </row>
    <row r="162" spans="4:9" x14ac:dyDescent="0.2">
      <c r="D162" s="4">
        <v>155</v>
      </c>
      <c r="E162" s="15">
        <f t="shared" si="4"/>
        <v>32400.350076184379</v>
      </c>
      <c r="F162" s="15">
        <f t="shared" si="0"/>
        <v>54.000583460307304</v>
      </c>
      <c r="G162" s="15">
        <f t="shared" si="1"/>
        <v>350.70608457577282</v>
      </c>
      <c r="H162" s="15">
        <f t="shared" si="2"/>
        <v>404.70666803608015</v>
      </c>
      <c r="I162" s="15">
        <f t="shared" si="3"/>
        <v>32049.643991608606</v>
      </c>
    </row>
    <row r="163" spans="4:9" x14ac:dyDescent="0.2">
      <c r="D163" s="4">
        <v>156</v>
      </c>
      <c r="E163" s="15">
        <f t="shared" si="4"/>
        <v>32049.643991608606</v>
      </c>
      <c r="F163" s="15">
        <f t="shared" si="0"/>
        <v>53.416073319347682</v>
      </c>
      <c r="G163" s="15">
        <f t="shared" si="1"/>
        <v>351.29059471673247</v>
      </c>
      <c r="H163" s="15">
        <f t="shared" si="2"/>
        <v>404.70666803608015</v>
      </c>
      <c r="I163" s="15">
        <f t="shared" si="3"/>
        <v>31698.353396891875</v>
      </c>
    </row>
    <row r="164" spans="4:9" x14ac:dyDescent="0.2">
      <c r="D164" s="4">
        <v>157</v>
      </c>
      <c r="E164" s="15">
        <f t="shared" si="4"/>
        <v>31698.353396891875</v>
      </c>
      <c r="F164" s="15">
        <f t="shared" si="0"/>
        <v>52.830588994819792</v>
      </c>
      <c r="G164" s="15">
        <f t="shared" si="1"/>
        <v>351.87607904126037</v>
      </c>
      <c r="H164" s="15">
        <f t="shared" si="2"/>
        <v>404.70666803608015</v>
      </c>
      <c r="I164" s="15">
        <f t="shared" si="3"/>
        <v>31346.477317850615</v>
      </c>
    </row>
    <row r="165" spans="4:9" x14ac:dyDescent="0.2">
      <c r="D165" s="4">
        <v>158</v>
      </c>
      <c r="E165" s="15">
        <f t="shared" si="4"/>
        <v>31346.477317850615</v>
      </c>
      <c r="F165" s="15">
        <f t="shared" si="0"/>
        <v>52.244128863084363</v>
      </c>
      <c r="G165" s="15">
        <f t="shared" si="1"/>
        <v>352.46253917299578</v>
      </c>
      <c r="H165" s="15">
        <f t="shared" si="2"/>
        <v>404.70666803608015</v>
      </c>
      <c r="I165" s="15">
        <f t="shared" si="3"/>
        <v>30994.014778677618</v>
      </c>
    </row>
    <row r="166" spans="4:9" x14ac:dyDescent="0.2">
      <c r="D166" s="4">
        <v>159</v>
      </c>
      <c r="E166" s="15">
        <f t="shared" si="4"/>
        <v>30994.014778677618</v>
      </c>
      <c r="F166" s="15">
        <f t="shared" si="0"/>
        <v>51.65669129779603</v>
      </c>
      <c r="G166" s="15">
        <f t="shared" si="1"/>
        <v>353.0499767382841</v>
      </c>
      <c r="H166" s="15">
        <f t="shared" si="2"/>
        <v>404.70666803608015</v>
      </c>
      <c r="I166" s="15">
        <f t="shared" si="3"/>
        <v>30640.964801939335</v>
      </c>
    </row>
    <row r="167" spans="4:9" x14ac:dyDescent="0.2">
      <c r="D167" s="4">
        <v>160</v>
      </c>
      <c r="E167" s="15">
        <f t="shared" si="4"/>
        <v>30640.964801939335</v>
      </c>
      <c r="F167" s="15">
        <f t="shared" si="0"/>
        <v>51.068274669898898</v>
      </c>
      <c r="G167" s="15">
        <f t="shared" si="1"/>
        <v>353.63839336618128</v>
      </c>
      <c r="H167" s="15">
        <f t="shared" si="2"/>
        <v>404.70666803608015</v>
      </c>
      <c r="I167" s="15">
        <f t="shared" si="3"/>
        <v>30287.326408573153</v>
      </c>
    </row>
    <row r="168" spans="4:9" x14ac:dyDescent="0.2">
      <c r="D168" s="4">
        <v>161</v>
      </c>
      <c r="E168" s="15">
        <f t="shared" si="4"/>
        <v>30287.326408573153</v>
      </c>
      <c r="F168" s="15">
        <f t="shared" si="0"/>
        <v>50.478877347621925</v>
      </c>
      <c r="G168" s="15">
        <f t="shared" si="1"/>
        <v>354.22779068845824</v>
      </c>
      <c r="H168" s="15">
        <f t="shared" si="2"/>
        <v>404.70666803608015</v>
      </c>
      <c r="I168" s="15">
        <f t="shared" si="3"/>
        <v>29933.098617884694</v>
      </c>
    </row>
    <row r="169" spans="4:9" x14ac:dyDescent="0.2">
      <c r="D169" s="4">
        <v>162</v>
      </c>
      <c r="E169" s="15">
        <f t="shared" si="4"/>
        <v>29933.098617884694</v>
      </c>
      <c r="F169" s="15">
        <f t="shared" si="0"/>
        <v>49.888497696474495</v>
      </c>
      <c r="G169" s="15">
        <f t="shared" si="1"/>
        <v>354.81817033960567</v>
      </c>
      <c r="H169" s="15">
        <f t="shared" si="2"/>
        <v>404.70666803608015</v>
      </c>
      <c r="I169" s="15">
        <f t="shared" si="3"/>
        <v>29578.28044754509</v>
      </c>
    </row>
    <row r="170" spans="4:9" x14ac:dyDescent="0.2">
      <c r="D170" s="4">
        <v>163</v>
      </c>
      <c r="E170" s="15">
        <f t="shared" si="4"/>
        <v>29578.28044754509</v>
      </c>
      <c r="F170" s="15">
        <f t="shared" si="0"/>
        <v>49.297134079241822</v>
      </c>
      <c r="G170" s="15">
        <f t="shared" si="1"/>
        <v>355.40953395683835</v>
      </c>
      <c r="H170" s="15">
        <f t="shared" si="2"/>
        <v>404.70666803608015</v>
      </c>
      <c r="I170" s="15">
        <f t="shared" si="3"/>
        <v>29222.870913588253</v>
      </c>
    </row>
    <row r="171" spans="4:9" x14ac:dyDescent="0.2">
      <c r="D171" s="4">
        <v>164</v>
      </c>
      <c r="E171" s="15">
        <f t="shared" si="4"/>
        <v>29222.870913588253</v>
      </c>
      <c r="F171" s="15">
        <f t="shared" si="0"/>
        <v>48.704784855980421</v>
      </c>
      <c r="G171" s="15">
        <f t="shared" si="1"/>
        <v>356.00188318009975</v>
      </c>
      <c r="H171" s="15">
        <f t="shared" si="2"/>
        <v>404.70666803608015</v>
      </c>
      <c r="I171" s="15">
        <f t="shared" si="3"/>
        <v>28866.869030408154</v>
      </c>
    </row>
    <row r="172" spans="4:9" x14ac:dyDescent="0.2">
      <c r="D172" s="4">
        <v>165</v>
      </c>
      <c r="E172" s="15">
        <f t="shared" si="4"/>
        <v>28866.869030408154</v>
      </c>
      <c r="F172" s="15">
        <f t="shared" si="0"/>
        <v>48.111448384013592</v>
      </c>
      <c r="G172" s="15">
        <f t="shared" si="1"/>
        <v>356.59521965206653</v>
      </c>
      <c r="H172" s="15">
        <f t="shared" si="2"/>
        <v>404.70666803608015</v>
      </c>
      <c r="I172" s="15">
        <f t="shared" si="3"/>
        <v>28510.273810756087</v>
      </c>
    </row>
    <row r="173" spans="4:9" x14ac:dyDescent="0.2">
      <c r="D173" s="4">
        <v>166</v>
      </c>
      <c r="E173" s="15">
        <f t="shared" si="4"/>
        <v>28510.273810756087</v>
      </c>
      <c r="F173" s="15">
        <f t="shared" si="0"/>
        <v>47.517123017926814</v>
      </c>
      <c r="G173" s="15">
        <f t="shared" si="1"/>
        <v>357.18954501815335</v>
      </c>
      <c r="H173" s="15">
        <f t="shared" si="2"/>
        <v>404.70666803608015</v>
      </c>
      <c r="I173" s="15">
        <f t="shared" si="3"/>
        <v>28153.084265737933</v>
      </c>
    </row>
    <row r="174" spans="4:9" x14ac:dyDescent="0.2">
      <c r="D174" s="4">
        <v>167</v>
      </c>
      <c r="E174" s="15">
        <f t="shared" si="4"/>
        <v>28153.084265737933</v>
      </c>
      <c r="F174" s="15">
        <f t="shared" si="0"/>
        <v>46.921807109563225</v>
      </c>
      <c r="G174" s="15">
        <f t="shared" si="1"/>
        <v>357.7848609265169</v>
      </c>
      <c r="H174" s="15">
        <f t="shared" si="2"/>
        <v>404.70666803608015</v>
      </c>
      <c r="I174" s="15">
        <f t="shared" si="3"/>
        <v>27795.299404811416</v>
      </c>
    </row>
    <row r="175" spans="4:9" x14ac:dyDescent="0.2">
      <c r="D175" s="4">
        <v>168</v>
      </c>
      <c r="E175" s="15">
        <f t="shared" si="4"/>
        <v>27795.299404811416</v>
      </c>
      <c r="F175" s="15">
        <f t="shared" si="0"/>
        <v>46.32549900801903</v>
      </c>
      <c r="G175" s="15">
        <f t="shared" si="1"/>
        <v>358.38116902806109</v>
      </c>
      <c r="H175" s="15">
        <f t="shared" si="2"/>
        <v>404.70666803608015</v>
      </c>
      <c r="I175" s="15">
        <f t="shared" si="3"/>
        <v>27436.918235783356</v>
      </c>
    </row>
    <row r="176" spans="4:9" x14ac:dyDescent="0.2">
      <c r="D176" s="4">
        <v>169</v>
      </c>
      <c r="E176" s="15">
        <f t="shared" si="4"/>
        <v>27436.918235783356</v>
      </c>
      <c r="F176" s="15">
        <f t="shared" si="0"/>
        <v>45.72819705963893</v>
      </c>
      <c r="G176" s="15">
        <f t="shared" si="1"/>
        <v>358.9784709764412</v>
      </c>
      <c r="H176" s="15">
        <f t="shared" si="2"/>
        <v>404.70666803608015</v>
      </c>
      <c r="I176" s="15">
        <f t="shared" si="3"/>
        <v>27077.939764806913</v>
      </c>
    </row>
    <row r="177" spans="4:9" x14ac:dyDescent="0.2">
      <c r="D177" s="4">
        <v>170</v>
      </c>
      <c r="E177" s="15">
        <f t="shared" si="4"/>
        <v>27077.939764806913</v>
      </c>
      <c r="F177" s="15">
        <f t="shared" si="0"/>
        <v>45.129899608011527</v>
      </c>
      <c r="G177" s="15">
        <f t="shared" si="1"/>
        <v>359.57676842806859</v>
      </c>
      <c r="H177" s="15">
        <f t="shared" si="2"/>
        <v>404.70666803608015</v>
      </c>
      <c r="I177" s="15">
        <f t="shared" si="3"/>
        <v>26718.362996378844</v>
      </c>
    </row>
    <row r="178" spans="4:9" x14ac:dyDescent="0.2">
      <c r="D178" s="4">
        <v>171</v>
      </c>
      <c r="E178" s="15">
        <f t="shared" si="4"/>
        <v>26718.362996378844</v>
      </c>
      <c r="F178" s="15">
        <f t="shared" si="0"/>
        <v>44.530604993964744</v>
      </c>
      <c r="G178" s="15">
        <f t="shared" si="1"/>
        <v>360.1760630421154</v>
      </c>
      <c r="H178" s="15">
        <f t="shared" si="2"/>
        <v>404.70666803608015</v>
      </c>
      <c r="I178" s="15">
        <f t="shared" si="3"/>
        <v>26358.186933336729</v>
      </c>
    </row>
    <row r="179" spans="4:9" x14ac:dyDescent="0.2">
      <c r="D179" s="4">
        <v>172</v>
      </c>
      <c r="E179" s="15">
        <f t="shared" si="4"/>
        <v>26358.186933336729</v>
      </c>
      <c r="F179" s="15">
        <f t="shared" si="0"/>
        <v>43.930311555561218</v>
      </c>
      <c r="G179" s="15">
        <f t="shared" si="1"/>
        <v>360.77635648051893</v>
      </c>
      <c r="H179" s="15">
        <f t="shared" si="2"/>
        <v>404.70666803608015</v>
      </c>
      <c r="I179" s="15">
        <f t="shared" si="3"/>
        <v>25997.410576856211</v>
      </c>
    </row>
    <row r="180" spans="4:9" x14ac:dyDescent="0.2">
      <c r="D180" s="4">
        <v>173</v>
      </c>
      <c r="E180" s="15">
        <f t="shared" si="4"/>
        <v>25997.410576856211</v>
      </c>
      <c r="F180" s="15">
        <f t="shared" si="0"/>
        <v>43.329017628093688</v>
      </c>
      <c r="G180" s="15">
        <f t="shared" si="1"/>
        <v>361.37765040798644</v>
      </c>
      <c r="H180" s="15">
        <f t="shared" si="2"/>
        <v>404.70666803608015</v>
      </c>
      <c r="I180" s="15">
        <f t="shared" si="3"/>
        <v>25636.032926448224</v>
      </c>
    </row>
    <row r="181" spans="4:9" x14ac:dyDescent="0.2">
      <c r="D181" s="4">
        <v>174</v>
      </c>
      <c r="E181" s="15">
        <f t="shared" si="4"/>
        <v>25636.032926448224</v>
      </c>
      <c r="F181" s="15">
        <f t="shared" si="0"/>
        <v>42.726721544080377</v>
      </c>
      <c r="G181" s="15">
        <f t="shared" si="1"/>
        <v>361.97994649199978</v>
      </c>
      <c r="H181" s="15">
        <f t="shared" si="2"/>
        <v>404.70666803608015</v>
      </c>
      <c r="I181" s="15">
        <f t="shared" si="3"/>
        <v>25274.052979956225</v>
      </c>
    </row>
    <row r="182" spans="4:9" x14ac:dyDescent="0.2">
      <c r="D182" s="4">
        <v>175</v>
      </c>
      <c r="E182" s="15">
        <f t="shared" si="4"/>
        <v>25274.052979956225</v>
      </c>
      <c r="F182" s="15">
        <f t="shared" si="0"/>
        <v>42.123421633260378</v>
      </c>
      <c r="G182" s="15">
        <f t="shared" si="1"/>
        <v>362.58324640281978</v>
      </c>
      <c r="H182" s="15">
        <f t="shared" si="2"/>
        <v>404.70666803608015</v>
      </c>
      <c r="I182" s="15">
        <f t="shared" si="3"/>
        <v>24911.469733553404</v>
      </c>
    </row>
    <row r="183" spans="4:9" x14ac:dyDescent="0.2">
      <c r="D183" s="4">
        <v>176</v>
      </c>
      <c r="E183" s="15">
        <f t="shared" si="4"/>
        <v>24911.469733553404</v>
      </c>
      <c r="F183" s="15">
        <f t="shared" si="0"/>
        <v>41.519116222589012</v>
      </c>
      <c r="G183" s="15">
        <f t="shared" si="1"/>
        <v>363.18755181349115</v>
      </c>
      <c r="H183" s="15">
        <f t="shared" si="2"/>
        <v>404.70666803608015</v>
      </c>
      <c r="I183" s="15">
        <f t="shared" si="3"/>
        <v>24548.282181739913</v>
      </c>
    </row>
    <row r="184" spans="4:9" x14ac:dyDescent="0.2">
      <c r="D184" s="4">
        <v>177</v>
      </c>
      <c r="E184" s="15">
        <f t="shared" si="4"/>
        <v>24548.282181739913</v>
      </c>
      <c r="F184" s="15">
        <f t="shared" si="0"/>
        <v>40.91380363623319</v>
      </c>
      <c r="G184" s="15">
        <f t="shared" si="1"/>
        <v>363.79286439984696</v>
      </c>
      <c r="H184" s="15">
        <f t="shared" si="2"/>
        <v>404.70666803608015</v>
      </c>
      <c r="I184" s="15">
        <f t="shared" si="3"/>
        <v>24184.489317340067</v>
      </c>
    </row>
    <row r="185" spans="4:9" x14ac:dyDescent="0.2">
      <c r="D185" s="4">
        <v>178</v>
      </c>
      <c r="E185" s="15">
        <f t="shared" si="4"/>
        <v>24184.489317340067</v>
      </c>
      <c r="F185" s="15">
        <f t="shared" si="0"/>
        <v>40.307482195566777</v>
      </c>
      <c r="G185" s="15">
        <f t="shared" si="1"/>
        <v>364.39918584051338</v>
      </c>
      <c r="H185" s="15">
        <f t="shared" si="2"/>
        <v>404.70666803608015</v>
      </c>
      <c r="I185" s="15">
        <f t="shared" si="3"/>
        <v>23820.090131499554</v>
      </c>
    </row>
    <row r="186" spans="4:9" x14ac:dyDescent="0.2">
      <c r="D186" s="4">
        <v>179</v>
      </c>
      <c r="E186" s="15">
        <f t="shared" si="4"/>
        <v>23820.090131499554</v>
      </c>
      <c r="F186" s="15">
        <f t="shared" si="0"/>
        <v>39.700150219165927</v>
      </c>
      <c r="G186" s="15">
        <f t="shared" si="1"/>
        <v>365.0065178169142</v>
      </c>
      <c r="H186" s="15">
        <f t="shared" si="2"/>
        <v>404.70666803608015</v>
      </c>
      <c r="I186" s="15">
        <f t="shared" si="3"/>
        <v>23455.08361368264</v>
      </c>
    </row>
    <row r="187" spans="4:9" x14ac:dyDescent="0.2">
      <c r="D187" s="4">
        <v>180</v>
      </c>
      <c r="E187" s="15">
        <f t="shared" si="4"/>
        <v>23455.08361368264</v>
      </c>
      <c r="F187" s="15">
        <f t="shared" si="0"/>
        <v>39.091806022804406</v>
      </c>
      <c r="G187" s="15">
        <f t="shared" si="1"/>
        <v>365.61486201327574</v>
      </c>
      <c r="H187" s="15">
        <f t="shared" si="2"/>
        <v>404.70666803608015</v>
      </c>
      <c r="I187" s="15">
        <f t="shared" si="3"/>
        <v>23089.468751669363</v>
      </c>
    </row>
    <row r="188" spans="4:9" x14ac:dyDescent="0.2">
      <c r="D188" s="4">
        <v>181</v>
      </c>
      <c r="E188" s="15">
        <f t="shared" si="4"/>
        <v>23089.468751669363</v>
      </c>
      <c r="F188" s="15">
        <f t="shared" si="0"/>
        <v>38.482447919448944</v>
      </c>
      <c r="G188" s="15">
        <f t="shared" si="1"/>
        <v>366.22422011663122</v>
      </c>
      <c r="H188" s="15">
        <f t="shared" si="2"/>
        <v>404.70666803608015</v>
      </c>
      <c r="I188" s="15">
        <f t="shared" si="3"/>
        <v>22723.244531552733</v>
      </c>
    </row>
    <row r="189" spans="4:9" x14ac:dyDescent="0.2">
      <c r="D189" s="4">
        <v>182</v>
      </c>
      <c r="E189" s="15">
        <f t="shared" si="4"/>
        <v>22723.244531552733</v>
      </c>
      <c r="F189" s="15">
        <f t="shared" si="0"/>
        <v>37.872074219254557</v>
      </c>
      <c r="G189" s="15">
        <f t="shared" si="1"/>
        <v>366.83459381682559</v>
      </c>
      <c r="H189" s="15">
        <f t="shared" si="2"/>
        <v>404.70666803608015</v>
      </c>
      <c r="I189" s="15">
        <f t="shared" si="3"/>
        <v>22356.409937735909</v>
      </c>
    </row>
    <row r="190" spans="4:9" x14ac:dyDescent="0.2">
      <c r="D190" s="4">
        <v>183</v>
      </c>
      <c r="E190" s="15">
        <f t="shared" si="4"/>
        <v>22356.409937735909</v>
      </c>
      <c r="F190" s="15">
        <f t="shared" si="0"/>
        <v>37.260683229559852</v>
      </c>
      <c r="G190" s="15">
        <f t="shared" si="1"/>
        <v>367.4459848065203</v>
      </c>
      <c r="H190" s="15">
        <f t="shared" si="2"/>
        <v>404.70666803608015</v>
      </c>
      <c r="I190" s="15">
        <f t="shared" si="3"/>
        <v>21988.963952929389</v>
      </c>
    </row>
    <row r="191" spans="4:9" x14ac:dyDescent="0.2">
      <c r="D191" s="4">
        <v>184</v>
      </c>
      <c r="E191" s="15">
        <f t="shared" si="4"/>
        <v>21988.963952929389</v>
      </c>
      <c r="F191" s="15">
        <f t="shared" si="0"/>
        <v>36.648273254882319</v>
      </c>
      <c r="G191" s="15">
        <f t="shared" si="1"/>
        <v>368.05839478119782</v>
      </c>
      <c r="H191" s="15">
        <f t="shared" si="2"/>
        <v>404.70666803608015</v>
      </c>
      <c r="I191" s="15">
        <f t="shared" si="3"/>
        <v>21620.905558148192</v>
      </c>
    </row>
    <row r="192" spans="4:9" x14ac:dyDescent="0.2">
      <c r="D192" s="4">
        <v>185</v>
      </c>
      <c r="E192" s="15">
        <f t="shared" si="4"/>
        <v>21620.905558148192</v>
      </c>
      <c r="F192" s="15">
        <f t="shared" si="0"/>
        <v>36.034842596913656</v>
      </c>
      <c r="G192" s="15">
        <f t="shared" si="1"/>
        <v>368.67182543916647</v>
      </c>
      <c r="H192" s="15">
        <f t="shared" si="2"/>
        <v>404.70666803608015</v>
      </c>
      <c r="I192" s="15">
        <f t="shared" si="3"/>
        <v>21252.233732709024</v>
      </c>
    </row>
    <row r="193" spans="4:9" x14ac:dyDescent="0.2">
      <c r="D193" s="4">
        <v>186</v>
      </c>
      <c r="E193" s="15">
        <f t="shared" si="4"/>
        <v>21252.233732709024</v>
      </c>
      <c r="F193" s="15">
        <f t="shared" si="0"/>
        <v>35.42038955451504</v>
      </c>
      <c r="G193" s="15">
        <f t="shared" si="1"/>
        <v>369.28627848156509</v>
      </c>
      <c r="H193" s="15">
        <f t="shared" si="2"/>
        <v>404.70666803608015</v>
      </c>
      <c r="I193" s="15">
        <f t="shared" si="3"/>
        <v>20882.947454227458</v>
      </c>
    </row>
    <row r="194" spans="4:9" x14ac:dyDescent="0.2">
      <c r="D194" s="4">
        <v>187</v>
      </c>
      <c r="E194" s="15">
        <f t="shared" si="4"/>
        <v>20882.947454227458</v>
      </c>
      <c r="F194" s="15">
        <f t="shared" si="0"/>
        <v>34.80491242371243</v>
      </c>
      <c r="G194" s="15">
        <f t="shared" si="1"/>
        <v>369.90175561236771</v>
      </c>
      <c r="H194" s="15">
        <f t="shared" si="2"/>
        <v>404.70666803608015</v>
      </c>
      <c r="I194" s="15">
        <f t="shared" si="3"/>
        <v>20513.045698615089</v>
      </c>
    </row>
    <row r="195" spans="4:9" x14ac:dyDescent="0.2">
      <c r="D195" s="4">
        <v>188</v>
      </c>
      <c r="E195" s="15">
        <f t="shared" si="4"/>
        <v>20513.045698615089</v>
      </c>
      <c r="F195" s="15">
        <f t="shared" si="0"/>
        <v>34.188409497691815</v>
      </c>
      <c r="G195" s="15">
        <f t="shared" si="1"/>
        <v>370.51825853838835</v>
      </c>
      <c r="H195" s="15">
        <f t="shared" si="2"/>
        <v>404.70666803608015</v>
      </c>
      <c r="I195" s="15">
        <f t="shared" si="3"/>
        <v>20142.527440076701</v>
      </c>
    </row>
    <row r="196" spans="4:9" x14ac:dyDescent="0.2">
      <c r="D196" s="4">
        <v>189</v>
      </c>
      <c r="E196" s="15">
        <f t="shared" si="4"/>
        <v>20142.527440076701</v>
      </c>
      <c r="F196" s="15">
        <f t="shared" si="0"/>
        <v>33.570879066794504</v>
      </c>
      <c r="G196" s="15">
        <f t="shared" si="1"/>
        <v>371.13578896928561</v>
      </c>
      <c r="H196" s="15">
        <f t="shared" si="2"/>
        <v>404.70666803608015</v>
      </c>
      <c r="I196" s="15">
        <f t="shared" si="3"/>
        <v>19771.391651107417</v>
      </c>
    </row>
    <row r="197" spans="4:9" x14ac:dyDescent="0.2">
      <c r="D197" s="4">
        <v>190</v>
      </c>
      <c r="E197" s="15">
        <f t="shared" si="4"/>
        <v>19771.391651107417</v>
      </c>
      <c r="F197" s="15">
        <f t="shared" si="0"/>
        <v>32.95231941851236</v>
      </c>
      <c r="G197" s="15">
        <f t="shared" si="1"/>
        <v>371.75434861756776</v>
      </c>
      <c r="H197" s="15">
        <f t="shared" si="2"/>
        <v>404.70666803608015</v>
      </c>
      <c r="I197" s="15">
        <f t="shared" si="3"/>
        <v>19399.637302489849</v>
      </c>
    </row>
    <row r="198" spans="4:9" x14ac:dyDescent="0.2">
      <c r="D198" s="4">
        <v>191</v>
      </c>
      <c r="E198" s="15">
        <f t="shared" si="4"/>
        <v>19399.637302489849</v>
      </c>
      <c r="F198" s="15">
        <f t="shared" si="0"/>
        <v>32.332728837483081</v>
      </c>
      <c r="G198" s="15">
        <f t="shared" si="1"/>
        <v>372.37393919859704</v>
      </c>
      <c r="H198" s="15">
        <f t="shared" si="2"/>
        <v>404.70666803608015</v>
      </c>
      <c r="I198" s="15">
        <f t="shared" si="3"/>
        <v>19027.263363291251</v>
      </c>
    </row>
    <row r="199" spans="4:9" x14ac:dyDescent="0.2">
      <c r="D199" s="4">
        <v>192</v>
      </c>
      <c r="E199" s="15">
        <f t="shared" si="4"/>
        <v>19027.263363291251</v>
      </c>
      <c r="F199" s="15">
        <f t="shared" si="0"/>
        <v>31.712105605485419</v>
      </c>
      <c r="G199" s="15">
        <f t="shared" si="1"/>
        <v>372.99456243059473</v>
      </c>
      <c r="H199" s="15">
        <f t="shared" si="2"/>
        <v>404.70666803608015</v>
      </c>
      <c r="I199" s="15">
        <f t="shared" si="3"/>
        <v>18654.268800860656</v>
      </c>
    </row>
    <row r="200" spans="4:9" x14ac:dyDescent="0.2">
      <c r="D200" s="4">
        <v>193</v>
      </c>
      <c r="E200" s="15">
        <f t="shared" si="4"/>
        <v>18654.268800860656</v>
      </c>
      <c r="F200" s="15">
        <f t="shared" si="0"/>
        <v>31.090448001434428</v>
      </c>
      <c r="G200" s="15">
        <f t="shared" si="1"/>
        <v>373.61622003464572</v>
      </c>
      <c r="H200" s="15">
        <f t="shared" si="2"/>
        <v>404.70666803608015</v>
      </c>
      <c r="I200" s="15">
        <f t="shared" si="3"/>
        <v>18280.652580826012</v>
      </c>
    </row>
    <row r="201" spans="4:9" x14ac:dyDescent="0.2">
      <c r="D201" s="4">
        <v>194</v>
      </c>
      <c r="E201" s="15">
        <f t="shared" si="4"/>
        <v>18280.652580826012</v>
      </c>
      <c r="F201" s="15">
        <f t="shared" si="0"/>
        <v>30.46775430137669</v>
      </c>
      <c r="G201" s="15">
        <f t="shared" si="1"/>
        <v>374.23891373470343</v>
      </c>
      <c r="H201" s="15">
        <f t="shared" si="2"/>
        <v>404.70666803608015</v>
      </c>
      <c r="I201" s="15">
        <f t="shared" si="3"/>
        <v>17906.41366709131</v>
      </c>
    </row>
    <row r="202" spans="4:9" x14ac:dyDescent="0.2">
      <c r="D202" s="4">
        <v>195</v>
      </c>
      <c r="E202" s="15">
        <f t="shared" si="4"/>
        <v>17906.41366709131</v>
      </c>
      <c r="F202" s="15">
        <f t="shared" si="0"/>
        <v>29.84402277848552</v>
      </c>
      <c r="G202" s="15">
        <f t="shared" si="1"/>
        <v>374.86264525759464</v>
      </c>
      <c r="H202" s="15">
        <f t="shared" si="2"/>
        <v>404.70666803608015</v>
      </c>
      <c r="I202" s="15">
        <f t="shared" si="3"/>
        <v>17531.551021833715</v>
      </c>
    </row>
    <row r="203" spans="4:9" x14ac:dyDescent="0.2">
      <c r="D203" s="4">
        <v>196</v>
      </c>
      <c r="E203" s="15">
        <f t="shared" si="4"/>
        <v>17531.551021833715</v>
      </c>
      <c r="F203" s="15">
        <f t="shared" si="0"/>
        <v>29.219251703056194</v>
      </c>
      <c r="G203" s="15">
        <f t="shared" si="1"/>
        <v>375.48741633302393</v>
      </c>
      <c r="H203" s="15">
        <f t="shared" si="2"/>
        <v>404.70666803608015</v>
      </c>
      <c r="I203" s="15">
        <f t="shared" si="3"/>
        <v>17156.063605500691</v>
      </c>
    </row>
    <row r="204" spans="4:9" x14ac:dyDescent="0.2">
      <c r="D204" s="4">
        <v>197</v>
      </c>
      <c r="E204" s="15">
        <f t="shared" si="4"/>
        <v>17156.063605500691</v>
      </c>
      <c r="F204" s="15">
        <f t="shared" si="0"/>
        <v>28.593439342501153</v>
      </c>
      <c r="G204" s="15">
        <f t="shared" si="1"/>
        <v>376.113228693579</v>
      </c>
      <c r="H204" s="15">
        <f t="shared" si="2"/>
        <v>404.70666803608015</v>
      </c>
      <c r="I204" s="15">
        <f t="shared" si="3"/>
        <v>16779.950376807112</v>
      </c>
    </row>
    <row r="205" spans="4:9" x14ac:dyDescent="0.2">
      <c r="D205" s="4">
        <v>198</v>
      </c>
      <c r="E205" s="15">
        <f t="shared" si="4"/>
        <v>16779.950376807112</v>
      </c>
      <c r="F205" s="15">
        <f t="shared" si="0"/>
        <v>27.966583961345187</v>
      </c>
      <c r="G205" s="15">
        <f t="shared" si="1"/>
        <v>376.74008407473497</v>
      </c>
      <c r="H205" s="15">
        <f t="shared" si="2"/>
        <v>404.70666803608015</v>
      </c>
      <c r="I205" s="15">
        <f t="shared" si="3"/>
        <v>16403.210292732376</v>
      </c>
    </row>
    <row r="206" spans="4:9" x14ac:dyDescent="0.2">
      <c r="D206" s="4">
        <v>199</v>
      </c>
      <c r="E206" s="15">
        <f t="shared" si="4"/>
        <v>16403.210292732376</v>
      </c>
      <c r="F206" s="15">
        <f t="shared" si="0"/>
        <v>27.338683821220627</v>
      </c>
      <c r="G206" s="15">
        <f t="shared" si="1"/>
        <v>377.36798421485952</v>
      </c>
      <c r="H206" s="15">
        <f t="shared" si="2"/>
        <v>404.70666803608015</v>
      </c>
      <c r="I206" s="15">
        <f t="shared" si="3"/>
        <v>16025.842308517516</v>
      </c>
    </row>
    <row r="207" spans="4:9" x14ac:dyDescent="0.2">
      <c r="D207" s="4">
        <v>200</v>
      </c>
      <c r="E207" s="15">
        <f t="shared" si="4"/>
        <v>16025.842308517516</v>
      </c>
      <c r="F207" s="15">
        <f t="shared" si="0"/>
        <v>26.709737180862529</v>
      </c>
      <c r="G207" s="15">
        <f t="shared" si="1"/>
        <v>377.99693085521761</v>
      </c>
      <c r="H207" s="15">
        <f t="shared" si="2"/>
        <v>404.70666803608015</v>
      </c>
      <c r="I207" s="15">
        <f t="shared" si="3"/>
        <v>15647.845377662299</v>
      </c>
    </row>
    <row r="208" spans="4:9" x14ac:dyDescent="0.2">
      <c r="D208" s="4">
        <v>201</v>
      </c>
      <c r="E208" s="15">
        <f t="shared" si="4"/>
        <v>15647.845377662299</v>
      </c>
      <c r="F208" s="15">
        <f t="shared" si="0"/>
        <v>26.079742296103834</v>
      </c>
      <c r="G208" s="15">
        <f t="shared" si="1"/>
        <v>378.62692573997629</v>
      </c>
      <c r="H208" s="15">
        <f t="shared" si="2"/>
        <v>404.70666803608015</v>
      </c>
      <c r="I208" s="15">
        <f t="shared" si="3"/>
        <v>15269.218451922323</v>
      </c>
    </row>
    <row r="209" spans="4:9" x14ac:dyDescent="0.2">
      <c r="D209" s="4">
        <v>202</v>
      </c>
      <c r="E209" s="15">
        <f t="shared" si="4"/>
        <v>15269.218451922323</v>
      </c>
      <c r="F209" s="15">
        <f t="shared" si="0"/>
        <v>25.448697419870541</v>
      </c>
      <c r="G209" s="15">
        <f t="shared" si="1"/>
        <v>379.2579706162096</v>
      </c>
      <c r="H209" s="15">
        <f t="shared" si="2"/>
        <v>404.70666803608015</v>
      </c>
      <c r="I209" s="15">
        <f t="shared" si="3"/>
        <v>14889.960481306112</v>
      </c>
    </row>
    <row r="210" spans="4:9" x14ac:dyDescent="0.2">
      <c r="D210" s="4">
        <v>203</v>
      </c>
      <c r="E210" s="15">
        <f t="shared" si="4"/>
        <v>14889.960481306112</v>
      </c>
      <c r="F210" s="15">
        <f t="shared" si="0"/>
        <v>24.816600802176854</v>
      </c>
      <c r="G210" s="15">
        <f t="shared" si="1"/>
        <v>379.89006723390327</v>
      </c>
      <c r="H210" s="15">
        <f t="shared" si="2"/>
        <v>404.70666803608015</v>
      </c>
      <c r="I210" s="15">
        <f t="shared" si="3"/>
        <v>14510.070414072208</v>
      </c>
    </row>
    <row r="211" spans="4:9" x14ac:dyDescent="0.2">
      <c r="D211" s="4">
        <v>204</v>
      </c>
      <c r="E211" s="15">
        <f t="shared" si="4"/>
        <v>14510.070414072208</v>
      </c>
      <c r="F211" s="15">
        <f t="shared" si="0"/>
        <v>24.183450690120349</v>
      </c>
      <c r="G211" s="15">
        <f t="shared" si="1"/>
        <v>380.52321734595978</v>
      </c>
      <c r="H211" s="15">
        <f t="shared" si="2"/>
        <v>404.70666803608015</v>
      </c>
      <c r="I211" s="15">
        <f t="shared" si="3"/>
        <v>14129.547196726249</v>
      </c>
    </row>
    <row r="212" spans="4:9" x14ac:dyDescent="0.2">
      <c r="D212" s="4">
        <v>205</v>
      </c>
      <c r="E212" s="15">
        <f t="shared" si="4"/>
        <v>14129.547196726249</v>
      </c>
      <c r="F212" s="15">
        <f t="shared" si="0"/>
        <v>23.549245327877085</v>
      </c>
      <c r="G212" s="15">
        <f t="shared" si="1"/>
        <v>381.15742270820306</v>
      </c>
      <c r="H212" s="15">
        <f t="shared" si="2"/>
        <v>404.70666803608015</v>
      </c>
      <c r="I212" s="15">
        <f t="shared" si="3"/>
        <v>13748.389774018046</v>
      </c>
    </row>
    <row r="213" spans="4:9" x14ac:dyDescent="0.2">
      <c r="D213" s="4">
        <v>206</v>
      </c>
      <c r="E213" s="15">
        <f t="shared" si="4"/>
        <v>13748.389774018046</v>
      </c>
      <c r="F213" s="15">
        <f t="shared" si="0"/>
        <v>22.913982956696746</v>
      </c>
      <c r="G213" s="15">
        <f t="shared" si="1"/>
        <v>381.79268507938338</v>
      </c>
      <c r="H213" s="15">
        <f t="shared" si="2"/>
        <v>404.70666803608015</v>
      </c>
      <c r="I213" s="15">
        <f t="shared" si="3"/>
        <v>13366.597088938663</v>
      </c>
    </row>
    <row r="214" spans="4:9" x14ac:dyDescent="0.2">
      <c r="D214" s="4">
        <v>207</v>
      </c>
      <c r="E214" s="15">
        <f t="shared" si="4"/>
        <v>13366.597088938663</v>
      </c>
      <c r="F214" s="15">
        <f t="shared" si="0"/>
        <v>22.277661814897773</v>
      </c>
      <c r="G214" s="15">
        <f t="shared" si="1"/>
        <v>382.42900622118236</v>
      </c>
      <c r="H214" s="15">
        <f t="shared" si="2"/>
        <v>404.70666803608015</v>
      </c>
      <c r="I214" s="15">
        <f t="shared" si="3"/>
        <v>12984.168082717481</v>
      </c>
    </row>
    <row r="215" spans="4:9" x14ac:dyDescent="0.2">
      <c r="D215" s="4">
        <v>208</v>
      </c>
      <c r="E215" s="15">
        <f t="shared" si="4"/>
        <v>12984.168082717481</v>
      </c>
      <c r="F215" s="15">
        <f t="shared" si="0"/>
        <v>21.640280137862469</v>
      </c>
      <c r="G215" s="15">
        <f t="shared" si="1"/>
        <v>383.06638789821767</v>
      </c>
      <c r="H215" s="15">
        <f t="shared" si="2"/>
        <v>404.70666803608015</v>
      </c>
      <c r="I215" s="15">
        <f t="shared" si="3"/>
        <v>12601.101694819263</v>
      </c>
    </row>
    <row r="216" spans="4:9" x14ac:dyDescent="0.2">
      <c r="D216" s="4">
        <v>209</v>
      </c>
      <c r="E216" s="15">
        <f t="shared" si="4"/>
        <v>12601.101694819263</v>
      </c>
      <c r="F216" s="15">
        <f t="shared" si="0"/>
        <v>21.001836158032106</v>
      </c>
      <c r="G216" s="15">
        <f t="shared" si="1"/>
        <v>383.70483187804803</v>
      </c>
      <c r="H216" s="15">
        <f t="shared" si="2"/>
        <v>404.70666803608015</v>
      </c>
      <c r="I216" s="15">
        <f t="shared" si="3"/>
        <v>12217.396862941216</v>
      </c>
    </row>
    <row r="217" spans="4:9" x14ac:dyDescent="0.2">
      <c r="D217" s="4">
        <v>210</v>
      </c>
      <c r="E217" s="15">
        <f t="shared" si="4"/>
        <v>12217.396862941216</v>
      </c>
      <c r="F217" s="15">
        <f t="shared" si="0"/>
        <v>20.362328104902026</v>
      </c>
      <c r="G217" s="15">
        <f t="shared" si="1"/>
        <v>384.34433993117813</v>
      </c>
      <c r="H217" s="15">
        <f t="shared" si="2"/>
        <v>404.70666803608015</v>
      </c>
      <c r="I217" s="15">
        <f t="shared" si="3"/>
        <v>11833.052523010037</v>
      </c>
    </row>
    <row r="218" spans="4:9" x14ac:dyDescent="0.2">
      <c r="D218" s="4">
        <v>211</v>
      </c>
      <c r="E218" s="15">
        <f t="shared" si="4"/>
        <v>11833.052523010037</v>
      </c>
      <c r="F218" s="15">
        <f t="shared" si="0"/>
        <v>19.72175420501673</v>
      </c>
      <c r="G218" s="15">
        <f t="shared" si="1"/>
        <v>384.98491383106341</v>
      </c>
      <c r="H218" s="15">
        <f t="shared" si="2"/>
        <v>404.70666803608015</v>
      </c>
      <c r="I218" s="15">
        <f t="shared" si="3"/>
        <v>11448.067609178974</v>
      </c>
    </row>
    <row r="219" spans="4:9" x14ac:dyDescent="0.2">
      <c r="D219" s="4">
        <v>212</v>
      </c>
      <c r="E219" s="15">
        <f t="shared" si="4"/>
        <v>11448.067609178974</v>
      </c>
      <c r="F219" s="15">
        <f t="shared" si="0"/>
        <v>19.080112681964959</v>
      </c>
      <c r="G219" s="15">
        <f t="shared" si="1"/>
        <v>385.62655535411517</v>
      </c>
      <c r="H219" s="15">
        <f t="shared" si="2"/>
        <v>404.70666803608015</v>
      </c>
      <c r="I219" s="15">
        <f t="shared" si="3"/>
        <v>11062.441053824859</v>
      </c>
    </row>
    <row r="220" spans="4:9" x14ac:dyDescent="0.2">
      <c r="D220" s="4">
        <v>213</v>
      </c>
      <c r="E220" s="15">
        <f t="shared" si="4"/>
        <v>11062.441053824859</v>
      </c>
      <c r="F220" s="15">
        <f t="shared" si="0"/>
        <v>18.437401756374769</v>
      </c>
      <c r="G220" s="15">
        <f t="shared" si="1"/>
        <v>386.26926627970539</v>
      </c>
      <c r="H220" s="15">
        <f t="shared" si="2"/>
        <v>404.70666803608015</v>
      </c>
      <c r="I220" s="15">
        <f t="shared" si="3"/>
        <v>10676.171787545154</v>
      </c>
    </row>
    <row r="221" spans="4:9" x14ac:dyDescent="0.2">
      <c r="D221" s="4">
        <v>214</v>
      </c>
      <c r="E221" s="15">
        <f t="shared" si="4"/>
        <v>10676.171787545154</v>
      </c>
      <c r="F221" s="15">
        <f t="shared" si="0"/>
        <v>17.793619645908592</v>
      </c>
      <c r="G221" s="15">
        <f t="shared" si="1"/>
        <v>386.91304839017153</v>
      </c>
      <c r="H221" s="15">
        <f t="shared" si="2"/>
        <v>404.70666803608015</v>
      </c>
      <c r="I221" s="15">
        <f t="shared" si="3"/>
        <v>10289.258739154982</v>
      </c>
    </row>
    <row r="222" spans="4:9" x14ac:dyDescent="0.2">
      <c r="D222" s="4">
        <v>215</v>
      </c>
      <c r="E222" s="15">
        <f t="shared" si="4"/>
        <v>10289.258739154982</v>
      </c>
      <c r="F222" s="15">
        <f t="shared" si="0"/>
        <v>17.148764565258304</v>
      </c>
      <c r="G222" s="15">
        <f t="shared" si="1"/>
        <v>387.55790347082183</v>
      </c>
      <c r="H222" s="15">
        <f t="shared" si="2"/>
        <v>404.70666803608015</v>
      </c>
      <c r="I222" s="15">
        <f t="shared" si="3"/>
        <v>9901.7008356841598</v>
      </c>
    </row>
    <row r="223" spans="4:9" x14ac:dyDescent="0.2">
      <c r="D223" s="4">
        <v>216</v>
      </c>
      <c r="E223" s="15">
        <f t="shared" si="4"/>
        <v>9901.7008356841598</v>
      </c>
      <c r="F223" s="15">
        <f t="shared" si="0"/>
        <v>16.502834726140268</v>
      </c>
      <c r="G223" s="15">
        <f t="shared" si="1"/>
        <v>388.20383330993985</v>
      </c>
      <c r="H223" s="15">
        <f t="shared" si="2"/>
        <v>404.70666803608015</v>
      </c>
      <c r="I223" s="15">
        <f t="shared" si="3"/>
        <v>9513.4970023742208</v>
      </c>
    </row>
    <row r="224" spans="4:9" x14ac:dyDescent="0.2">
      <c r="D224" s="4">
        <v>217</v>
      </c>
      <c r="E224" s="15">
        <f t="shared" si="4"/>
        <v>9513.4970023742208</v>
      </c>
      <c r="F224" s="15">
        <f t="shared" si="0"/>
        <v>15.855828337290369</v>
      </c>
      <c r="G224" s="15">
        <f t="shared" si="1"/>
        <v>388.8508396987898</v>
      </c>
      <c r="H224" s="15">
        <f t="shared" si="2"/>
        <v>404.70666803608015</v>
      </c>
      <c r="I224" s="15">
        <f t="shared" si="3"/>
        <v>9124.6461626754317</v>
      </c>
    </row>
    <row r="225" spans="4:9" x14ac:dyDescent="0.2">
      <c r="D225" s="4">
        <v>218</v>
      </c>
      <c r="E225" s="15">
        <f t="shared" si="4"/>
        <v>9124.6461626754317</v>
      </c>
      <c r="F225" s="15">
        <f t="shared" si="0"/>
        <v>15.207743604459054</v>
      </c>
      <c r="G225" s="15">
        <f t="shared" si="1"/>
        <v>389.49892443162111</v>
      </c>
      <c r="H225" s="15">
        <f t="shared" si="2"/>
        <v>404.70666803608015</v>
      </c>
      <c r="I225" s="15">
        <f t="shared" si="3"/>
        <v>8735.1472382438114</v>
      </c>
    </row>
    <row r="226" spans="4:9" x14ac:dyDescent="0.2">
      <c r="D226" s="4">
        <v>219</v>
      </c>
      <c r="E226" s="15">
        <f t="shared" si="4"/>
        <v>8735.1472382438114</v>
      </c>
      <c r="F226" s="15">
        <f t="shared" si="0"/>
        <v>14.558578730406353</v>
      </c>
      <c r="G226" s="15">
        <f t="shared" si="1"/>
        <v>390.14808930567381</v>
      </c>
      <c r="H226" s="15">
        <f t="shared" si="2"/>
        <v>404.70666803608015</v>
      </c>
      <c r="I226" s="15">
        <f t="shared" si="3"/>
        <v>8344.9991489381373</v>
      </c>
    </row>
    <row r="227" spans="4:9" x14ac:dyDescent="0.2">
      <c r="D227" s="4">
        <v>220</v>
      </c>
      <c r="E227" s="15">
        <f t="shared" si="4"/>
        <v>8344.9991489381373</v>
      </c>
      <c r="F227" s="15">
        <f t="shared" si="0"/>
        <v>13.908331914896896</v>
      </c>
      <c r="G227" s="15">
        <f t="shared" si="1"/>
        <v>390.79833612118324</v>
      </c>
      <c r="H227" s="15">
        <f t="shared" si="2"/>
        <v>404.70666803608015</v>
      </c>
      <c r="I227" s="15">
        <f t="shared" si="3"/>
        <v>7954.2008128169537</v>
      </c>
    </row>
    <row r="228" spans="4:9" x14ac:dyDescent="0.2">
      <c r="D228" s="4">
        <v>221</v>
      </c>
      <c r="E228" s="15">
        <f t="shared" si="4"/>
        <v>7954.2008128169537</v>
      </c>
      <c r="F228" s="15">
        <f t="shared" si="0"/>
        <v>13.257001354694923</v>
      </c>
      <c r="G228" s="15">
        <f t="shared" si="1"/>
        <v>391.44966668138522</v>
      </c>
      <c r="H228" s="15">
        <f t="shared" si="2"/>
        <v>404.70666803608015</v>
      </c>
      <c r="I228" s="15">
        <f t="shared" si="3"/>
        <v>7562.751146135568</v>
      </c>
    </row>
    <row r="229" spans="4:9" x14ac:dyDescent="0.2">
      <c r="D229" s="4">
        <v>222</v>
      </c>
      <c r="E229" s="15">
        <f t="shared" si="4"/>
        <v>7562.751146135568</v>
      </c>
      <c r="F229" s="15">
        <f t="shared" si="0"/>
        <v>12.604585243559281</v>
      </c>
      <c r="G229" s="15">
        <f t="shared" si="1"/>
        <v>392.10208279252089</v>
      </c>
      <c r="H229" s="15">
        <f t="shared" si="2"/>
        <v>404.70666803608015</v>
      </c>
      <c r="I229" s="15">
        <f t="shared" si="3"/>
        <v>7170.6490633430467</v>
      </c>
    </row>
    <row r="230" spans="4:9" x14ac:dyDescent="0.2">
      <c r="D230" s="4">
        <v>223</v>
      </c>
      <c r="E230" s="15">
        <f t="shared" si="4"/>
        <v>7170.6490633430467</v>
      </c>
      <c r="F230" s="15">
        <f t="shared" si="0"/>
        <v>11.951081772238412</v>
      </c>
      <c r="G230" s="15">
        <f t="shared" si="1"/>
        <v>392.75558626384174</v>
      </c>
      <c r="H230" s="15">
        <f t="shared" si="2"/>
        <v>404.70666803608015</v>
      </c>
      <c r="I230" s="15">
        <f t="shared" si="3"/>
        <v>6777.8934770792048</v>
      </c>
    </row>
    <row r="231" spans="4:9" x14ac:dyDescent="0.2">
      <c r="D231" s="4">
        <v>224</v>
      </c>
      <c r="E231" s="15">
        <f t="shared" si="4"/>
        <v>6777.8934770792048</v>
      </c>
      <c r="F231" s="15">
        <f t="shared" si="0"/>
        <v>11.296489128465343</v>
      </c>
      <c r="G231" s="15">
        <f t="shared" si="1"/>
        <v>393.41017890761481</v>
      </c>
      <c r="H231" s="15">
        <f t="shared" si="2"/>
        <v>404.70666803608015</v>
      </c>
      <c r="I231" s="15">
        <f t="shared" si="3"/>
        <v>6384.4832981715899</v>
      </c>
    </row>
    <row r="232" spans="4:9" x14ac:dyDescent="0.2">
      <c r="D232" s="4">
        <v>225</v>
      </c>
      <c r="E232" s="15">
        <f t="shared" si="4"/>
        <v>6384.4832981715899</v>
      </c>
      <c r="F232" s="15">
        <f t="shared" si="0"/>
        <v>10.64080549695265</v>
      </c>
      <c r="G232" s="15">
        <f t="shared" si="1"/>
        <v>394.06586253912752</v>
      </c>
      <c r="H232" s="15">
        <f t="shared" si="2"/>
        <v>404.70666803608015</v>
      </c>
      <c r="I232" s="15">
        <f t="shared" si="3"/>
        <v>5990.417435632462</v>
      </c>
    </row>
    <row r="233" spans="4:9" x14ac:dyDescent="0.2">
      <c r="D233" s="4">
        <v>226</v>
      </c>
      <c r="E233" s="15">
        <f t="shared" si="4"/>
        <v>5990.417435632462</v>
      </c>
      <c r="F233" s="15">
        <f t="shared" si="0"/>
        <v>9.9840290593874368</v>
      </c>
      <c r="G233" s="15">
        <f t="shared" si="1"/>
        <v>394.72263897669274</v>
      </c>
      <c r="H233" s="15">
        <f t="shared" si="2"/>
        <v>404.70666803608015</v>
      </c>
      <c r="I233" s="15">
        <f t="shared" si="3"/>
        <v>5595.6947966557691</v>
      </c>
    </row>
    <row r="234" spans="4:9" x14ac:dyDescent="0.2">
      <c r="D234" s="4">
        <v>227</v>
      </c>
      <c r="E234" s="15">
        <f t="shared" si="4"/>
        <v>5595.6947966557691</v>
      </c>
      <c r="F234" s="15">
        <f t="shared" si="0"/>
        <v>9.326157994426282</v>
      </c>
      <c r="G234" s="15">
        <f t="shared" si="1"/>
        <v>395.38051004165385</v>
      </c>
      <c r="H234" s="15">
        <f t="shared" si="2"/>
        <v>404.70666803608015</v>
      </c>
      <c r="I234" s="15">
        <f t="shared" si="3"/>
        <v>5200.3142866141152</v>
      </c>
    </row>
    <row r="235" spans="4:9" x14ac:dyDescent="0.2">
      <c r="D235" s="4">
        <v>228</v>
      </c>
      <c r="E235" s="15">
        <f t="shared" si="4"/>
        <v>5200.3142866141152</v>
      </c>
      <c r="F235" s="15">
        <f t="shared" si="0"/>
        <v>8.6671904776901929</v>
      </c>
      <c r="G235" s="15">
        <f t="shared" si="1"/>
        <v>396.03947755838993</v>
      </c>
      <c r="H235" s="15">
        <f t="shared" si="2"/>
        <v>404.70666803608015</v>
      </c>
      <c r="I235" s="15">
        <f t="shared" si="3"/>
        <v>4804.2748090557252</v>
      </c>
    </row>
    <row r="236" spans="4:9" x14ac:dyDescent="0.2">
      <c r="D236" s="4">
        <v>229</v>
      </c>
      <c r="E236" s="15">
        <f t="shared" si="4"/>
        <v>4804.2748090557252</v>
      </c>
      <c r="F236" s="15">
        <f t="shared" si="0"/>
        <v>8.0071246817595423</v>
      </c>
      <c r="G236" s="15">
        <f t="shared" si="1"/>
        <v>396.69954335432061</v>
      </c>
      <c r="H236" s="15">
        <f t="shared" si="2"/>
        <v>404.70666803608015</v>
      </c>
      <c r="I236" s="15">
        <f t="shared" si="3"/>
        <v>4407.5752657014045</v>
      </c>
    </row>
    <row r="237" spans="4:9" x14ac:dyDescent="0.2">
      <c r="D237" s="4">
        <v>230</v>
      </c>
      <c r="E237" s="15">
        <f t="shared" si="4"/>
        <v>4407.5752657014045</v>
      </c>
      <c r="F237" s="15">
        <f t="shared" si="0"/>
        <v>7.3459587761690077</v>
      </c>
      <c r="G237" s="15">
        <f t="shared" si="1"/>
        <v>397.36070925991112</v>
      </c>
      <c r="H237" s="15">
        <f t="shared" si="2"/>
        <v>404.70666803608015</v>
      </c>
      <c r="I237" s="15">
        <f t="shared" si="3"/>
        <v>4010.2145564414932</v>
      </c>
    </row>
    <row r="238" spans="4:9" x14ac:dyDescent="0.2">
      <c r="D238" s="4">
        <v>231</v>
      </c>
      <c r="E238" s="15">
        <f t="shared" si="4"/>
        <v>4010.2145564414932</v>
      </c>
      <c r="F238" s="15">
        <f t="shared" si="0"/>
        <v>6.6836909274024894</v>
      </c>
      <c r="G238" s="15">
        <f t="shared" si="1"/>
        <v>398.02297710867765</v>
      </c>
      <c r="H238" s="15">
        <f t="shared" si="2"/>
        <v>404.70666803608015</v>
      </c>
      <c r="I238" s="15">
        <f t="shared" si="3"/>
        <v>3612.1915793328153</v>
      </c>
    </row>
    <row r="239" spans="4:9" x14ac:dyDescent="0.2">
      <c r="D239" s="4">
        <v>232</v>
      </c>
      <c r="E239" s="15">
        <f t="shared" si="4"/>
        <v>3612.1915793328153</v>
      </c>
      <c r="F239" s="15">
        <f t="shared" si="0"/>
        <v>6.0203192988880261</v>
      </c>
      <c r="G239" s="15">
        <f t="shared" si="1"/>
        <v>398.68634873719213</v>
      </c>
      <c r="H239" s="15">
        <f t="shared" si="2"/>
        <v>404.70666803608015</v>
      </c>
      <c r="I239" s="15">
        <f t="shared" si="3"/>
        <v>3213.5052305956233</v>
      </c>
    </row>
    <row r="240" spans="4:9" x14ac:dyDescent="0.2">
      <c r="D240" s="4">
        <v>233</v>
      </c>
      <c r="E240" s="15">
        <f t="shared" si="4"/>
        <v>3213.5052305956233</v>
      </c>
      <c r="F240" s="15">
        <f t="shared" si="0"/>
        <v>5.355842050992706</v>
      </c>
      <c r="G240" s="15">
        <f t="shared" si="1"/>
        <v>399.35082598508745</v>
      </c>
      <c r="H240" s="15">
        <f t="shared" si="2"/>
        <v>404.70666803608015</v>
      </c>
      <c r="I240" s="15">
        <f t="shared" si="3"/>
        <v>2814.1544046105359</v>
      </c>
    </row>
    <row r="241" spans="4:9" x14ac:dyDescent="0.2">
      <c r="D241" s="4">
        <v>234</v>
      </c>
      <c r="E241" s="15">
        <f t="shared" si="4"/>
        <v>2814.1544046105359</v>
      </c>
      <c r="F241" s="15">
        <f t="shared" si="0"/>
        <v>4.6902573410175599</v>
      </c>
      <c r="G241" s="15">
        <f t="shared" si="1"/>
        <v>400.01641069506258</v>
      </c>
      <c r="H241" s="15">
        <f t="shared" si="2"/>
        <v>404.70666803608015</v>
      </c>
      <c r="I241" s="15">
        <f t="shared" si="3"/>
        <v>2414.1379939154735</v>
      </c>
    </row>
    <row r="242" spans="4:9" x14ac:dyDescent="0.2">
      <c r="D242" s="4">
        <v>235</v>
      </c>
      <c r="E242" s="15">
        <f t="shared" si="4"/>
        <v>2414.1379939154735</v>
      </c>
      <c r="F242" s="15">
        <f t="shared" si="0"/>
        <v>4.0235633231924561</v>
      </c>
      <c r="G242" s="15">
        <f t="shared" si="1"/>
        <v>400.68310471288771</v>
      </c>
      <c r="H242" s="15">
        <f t="shared" si="2"/>
        <v>404.70666803608015</v>
      </c>
      <c r="I242" s="15">
        <f t="shared" si="3"/>
        <v>2013.4548892025859</v>
      </c>
    </row>
    <row r="243" spans="4:9" x14ac:dyDescent="0.2">
      <c r="D243" s="4">
        <v>236</v>
      </c>
      <c r="E243" s="15">
        <f t="shared" si="4"/>
        <v>2013.4548892025859</v>
      </c>
      <c r="F243" s="15">
        <f t="shared" si="0"/>
        <v>3.3557581486709767</v>
      </c>
      <c r="G243" s="15">
        <f t="shared" si="1"/>
        <v>401.35090988740916</v>
      </c>
      <c r="H243" s="15">
        <f t="shared" si="2"/>
        <v>404.70666803608015</v>
      </c>
      <c r="I243" s="15">
        <f t="shared" si="3"/>
        <v>1612.1039793151767</v>
      </c>
    </row>
    <row r="244" spans="4:9" x14ac:dyDescent="0.2">
      <c r="D244" s="4">
        <v>237</v>
      </c>
      <c r="E244" s="15">
        <f t="shared" si="4"/>
        <v>1612.1039793151767</v>
      </c>
      <c r="F244" s="15">
        <f t="shared" si="0"/>
        <v>2.6868399655252948</v>
      </c>
      <c r="G244" s="15">
        <f t="shared" si="1"/>
        <v>402.01982807055487</v>
      </c>
      <c r="H244" s="15">
        <f t="shared" si="2"/>
        <v>404.70666803608015</v>
      </c>
      <c r="I244" s="15">
        <f t="shared" si="3"/>
        <v>1210.0841512446218</v>
      </c>
    </row>
    <row r="245" spans="4:9" x14ac:dyDescent="0.2">
      <c r="D245" s="4">
        <v>238</v>
      </c>
      <c r="E245" s="15">
        <f t="shared" si="4"/>
        <v>1210.0841512446218</v>
      </c>
      <c r="F245" s="15">
        <f t="shared" si="0"/>
        <v>2.0168069187410365</v>
      </c>
      <c r="G245" s="15">
        <f t="shared" si="1"/>
        <v>402.68986111733909</v>
      </c>
      <c r="H245" s="15">
        <f t="shared" si="2"/>
        <v>404.70666803608015</v>
      </c>
      <c r="I245" s="15">
        <f t="shared" si="3"/>
        <v>807.39429012728272</v>
      </c>
    </row>
    <row r="246" spans="4:9" x14ac:dyDescent="0.2">
      <c r="D246" s="4">
        <v>239</v>
      </c>
      <c r="E246" s="15">
        <f t="shared" si="4"/>
        <v>807.39429012728272</v>
      </c>
      <c r="F246" s="15">
        <f t="shared" si="0"/>
        <v>1.3456571502121379</v>
      </c>
      <c r="G246" s="15">
        <f t="shared" si="1"/>
        <v>403.36101088586798</v>
      </c>
      <c r="H246" s="15">
        <f t="shared" si="2"/>
        <v>404.70666803608015</v>
      </c>
      <c r="I246" s="15">
        <f t="shared" si="3"/>
        <v>404.03327924141473</v>
      </c>
    </row>
    <row r="247" spans="4:9" x14ac:dyDescent="0.2">
      <c r="D247" s="4">
        <v>240</v>
      </c>
      <c r="E247" s="15">
        <f t="shared" si="4"/>
        <v>404.03327924141473</v>
      </c>
      <c r="F247" s="15">
        <f t="shared" si="0"/>
        <v>0.67338879873569124</v>
      </c>
      <c r="G247" s="15">
        <f t="shared" si="1"/>
        <v>404.03327923734446</v>
      </c>
      <c r="H247" s="15">
        <f t="shared" si="2"/>
        <v>404.70666803608015</v>
      </c>
      <c r="I247" s="15">
        <f t="shared" si="3"/>
        <v>4.0702730075281579E-9</v>
      </c>
    </row>
  </sheetData>
  <mergeCells count="3">
    <mergeCell ref="A1:B1"/>
    <mergeCell ref="K8:L8"/>
    <mergeCell ref="K12:L12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outlinePr summaryBelow="0" summaryRight="0"/>
  </sheetPr>
  <dimension ref="C4:N51"/>
  <sheetViews>
    <sheetView topLeftCell="A4" workbookViewId="0"/>
  </sheetViews>
  <sheetFormatPr baseColWidth="10" defaultColWidth="14.42578125" defaultRowHeight="15.75" customHeight="1" x14ac:dyDescent="0.2"/>
  <cols>
    <col min="1" max="1" width="2.85546875" customWidth="1"/>
    <col min="2" max="2" width="2.5703125" customWidth="1"/>
    <col min="3" max="3" width="41.28515625" customWidth="1"/>
    <col min="4" max="5" width="11.5703125" customWidth="1"/>
    <col min="6" max="6" width="28.85546875" customWidth="1"/>
    <col min="7" max="8" width="11.85546875" customWidth="1"/>
    <col min="10" max="10" width="36.7109375" customWidth="1"/>
  </cols>
  <sheetData>
    <row r="4" spans="3:12" x14ac:dyDescent="0.2">
      <c r="C4" s="98" t="s">
        <v>65</v>
      </c>
      <c r="D4" s="84"/>
      <c r="E4" s="84"/>
      <c r="F4" s="84"/>
      <c r="G4" s="84"/>
      <c r="H4" s="85"/>
      <c r="I4" s="30"/>
      <c r="J4" s="104" t="s">
        <v>67</v>
      </c>
      <c r="K4" s="93"/>
      <c r="L4" s="94"/>
    </row>
    <row r="5" spans="3:12" x14ac:dyDescent="0.2">
      <c r="C5" s="89"/>
      <c r="D5" s="90"/>
      <c r="E5" s="90"/>
      <c r="F5" s="90"/>
      <c r="G5" s="90"/>
      <c r="H5" s="91"/>
      <c r="I5" s="30"/>
      <c r="J5" s="31" t="s">
        <v>68</v>
      </c>
      <c r="K5" s="32">
        <v>1500</v>
      </c>
      <c r="L5" s="32">
        <v>1650</v>
      </c>
    </row>
    <row r="6" spans="3:12" x14ac:dyDescent="0.2">
      <c r="C6" s="106" t="s">
        <v>69</v>
      </c>
      <c r="D6" s="104" t="s">
        <v>16</v>
      </c>
      <c r="E6" s="94"/>
      <c r="F6" s="106" t="s">
        <v>70</v>
      </c>
      <c r="G6" s="104" t="s">
        <v>16</v>
      </c>
      <c r="H6" s="94"/>
      <c r="I6" s="30"/>
      <c r="J6" s="4" t="s">
        <v>71</v>
      </c>
      <c r="K6" s="32">
        <v>1600</v>
      </c>
      <c r="L6" s="32">
        <v>1760</v>
      </c>
    </row>
    <row r="7" spans="3:12" x14ac:dyDescent="0.2">
      <c r="C7" s="96"/>
      <c r="D7" s="33">
        <v>2020</v>
      </c>
      <c r="E7" s="33">
        <v>2021</v>
      </c>
      <c r="F7" s="96"/>
      <c r="G7" s="33">
        <v>2020</v>
      </c>
      <c r="H7" s="33">
        <v>2021</v>
      </c>
      <c r="I7" s="30"/>
      <c r="J7" s="31" t="s">
        <v>72</v>
      </c>
      <c r="K7" s="32">
        <v>300</v>
      </c>
      <c r="L7" s="32">
        <v>315</v>
      </c>
    </row>
    <row r="8" spans="3:12" x14ac:dyDescent="0.2">
      <c r="C8" s="34" t="s">
        <v>73</v>
      </c>
      <c r="D8" s="35">
        <f t="shared" ref="D8:E8" si="0">SUM(D9:D10)</f>
        <v>79700</v>
      </c>
      <c r="E8" s="35">
        <f t="shared" si="0"/>
        <v>91355</v>
      </c>
      <c r="F8" s="34" t="s">
        <v>74</v>
      </c>
      <c r="G8" s="35">
        <f t="shared" ref="G8:H8" si="1">SUM(G9:G10)</f>
        <v>125000</v>
      </c>
      <c r="H8" s="35">
        <f t="shared" si="1"/>
        <v>143750</v>
      </c>
      <c r="I8" s="30"/>
      <c r="J8" s="4" t="s">
        <v>75</v>
      </c>
      <c r="K8" s="5">
        <v>600</v>
      </c>
      <c r="L8" s="5">
        <v>630</v>
      </c>
    </row>
    <row r="9" spans="3:12" x14ac:dyDescent="0.2">
      <c r="C9" s="31" t="s">
        <v>76</v>
      </c>
      <c r="D9" s="36">
        <f>0.6*G9</f>
        <v>75000</v>
      </c>
      <c r="E9" s="36">
        <f>H8*0.6</f>
        <v>86250</v>
      </c>
      <c r="F9" s="31" t="s">
        <v>77</v>
      </c>
      <c r="G9" s="32">
        <v>125000</v>
      </c>
      <c r="H9" s="32">
        <v>143750</v>
      </c>
      <c r="I9" s="30"/>
      <c r="J9" s="4" t="s">
        <v>78</v>
      </c>
      <c r="K9" s="5">
        <v>100</v>
      </c>
      <c r="L9" s="5">
        <v>100</v>
      </c>
    </row>
    <row r="10" spans="3:12" x14ac:dyDescent="0.2">
      <c r="C10" s="31" t="s">
        <v>79</v>
      </c>
      <c r="D10" s="32">
        <v>4700</v>
      </c>
      <c r="E10" s="32">
        <v>5105</v>
      </c>
      <c r="F10" s="31"/>
      <c r="G10" s="32"/>
      <c r="H10" s="32"/>
      <c r="I10" s="30"/>
      <c r="J10" s="37" t="s">
        <v>80</v>
      </c>
      <c r="K10" s="5">
        <v>600</v>
      </c>
      <c r="L10" s="5">
        <v>650</v>
      </c>
    </row>
    <row r="11" spans="3:12" x14ac:dyDescent="0.2">
      <c r="C11" s="34" t="s">
        <v>81</v>
      </c>
      <c r="D11" s="35">
        <f t="shared" ref="D11:E11" si="2">SUM(D12:D20)</f>
        <v>7590</v>
      </c>
      <c r="E11" s="35">
        <f t="shared" si="2"/>
        <v>7874</v>
      </c>
      <c r="F11" s="38"/>
      <c r="G11" s="39"/>
      <c r="H11" s="39"/>
      <c r="I11" s="30"/>
      <c r="J11" s="40" t="s">
        <v>82</v>
      </c>
      <c r="K11" s="36">
        <f t="shared" ref="K11:L11" si="3">SUM(K5:K10)</f>
        <v>4700</v>
      </c>
      <c r="L11" s="36">
        <f t="shared" si="3"/>
        <v>5105</v>
      </c>
    </row>
    <row r="12" spans="3:12" x14ac:dyDescent="0.2">
      <c r="C12" s="31" t="s">
        <v>83</v>
      </c>
      <c r="D12" s="32">
        <v>250</v>
      </c>
      <c r="E12" s="32">
        <v>300</v>
      </c>
      <c r="F12" s="38"/>
      <c r="G12" s="39"/>
      <c r="H12" s="39"/>
      <c r="I12" s="30"/>
      <c r="J12" s="30"/>
      <c r="K12" s="30"/>
      <c r="L12" s="30"/>
    </row>
    <row r="13" spans="3:12" x14ac:dyDescent="0.2">
      <c r="C13" s="31" t="s">
        <v>84</v>
      </c>
      <c r="D13" s="32">
        <v>1800</v>
      </c>
      <c r="E13" s="32">
        <v>1860</v>
      </c>
      <c r="F13" s="38"/>
      <c r="G13" s="39"/>
      <c r="H13" s="39"/>
      <c r="I13" s="30"/>
      <c r="J13" s="104" t="s">
        <v>81</v>
      </c>
      <c r="K13" s="93"/>
      <c r="L13" s="94"/>
    </row>
    <row r="14" spans="3:12" x14ac:dyDescent="0.2">
      <c r="C14" s="31" t="s">
        <v>85</v>
      </c>
      <c r="D14" s="32">
        <v>360</v>
      </c>
      <c r="E14" s="32">
        <v>380</v>
      </c>
      <c r="F14" s="38"/>
      <c r="G14" s="39"/>
      <c r="H14" s="39"/>
      <c r="I14" s="30"/>
      <c r="J14" s="31" t="s">
        <v>83</v>
      </c>
      <c r="K14" s="32">
        <v>250</v>
      </c>
      <c r="L14" s="32">
        <v>300</v>
      </c>
    </row>
    <row r="15" spans="3:12" x14ac:dyDescent="0.2">
      <c r="C15" s="31" t="s">
        <v>86</v>
      </c>
      <c r="D15" s="32">
        <v>1800</v>
      </c>
      <c r="E15" s="32">
        <v>1836</v>
      </c>
      <c r="F15" s="38"/>
      <c r="G15" s="39"/>
      <c r="H15" s="39"/>
      <c r="I15" s="30"/>
      <c r="J15" s="31" t="s">
        <v>84</v>
      </c>
      <c r="K15" s="32">
        <v>1800</v>
      </c>
      <c r="L15" s="32">
        <v>1860</v>
      </c>
    </row>
    <row r="16" spans="3:12" x14ac:dyDescent="0.2">
      <c r="C16" s="31" t="s">
        <v>87</v>
      </c>
      <c r="D16" s="32">
        <v>500</v>
      </c>
      <c r="E16" s="32">
        <v>300</v>
      </c>
      <c r="F16" s="38"/>
      <c r="G16" s="39"/>
      <c r="H16" s="39"/>
      <c r="I16" s="30"/>
      <c r="J16" s="31" t="s">
        <v>85</v>
      </c>
      <c r="K16" s="32">
        <v>360</v>
      </c>
      <c r="L16" s="32">
        <v>380</v>
      </c>
    </row>
    <row r="17" spans="3:14" x14ac:dyDescent="0.2">
      <c r="C17" s="31" t="s">
        <v>88</v>
      </c>
      <c r="D17" s="32">
        <v>1200</v>
      </c>
      <c r="E17" s="32">
        <v>1350</v>
      </c>
      <c r="F17" s="38"/>
      <c r="G17" s="39"/>
      <c r="H17" s="39"/>
      <c r="I17" s="30"/>
      <c r="J17" s="31" t="s">
        <v>86</v>
      </c>
      <c r="K17" s="32">
        <v>1800</v>
      </c>
      <c r="L17" s="32">
        <v>1836</v>
      </c>
    </row>
    <row r="18" spans="3:14" x14ac:dyDescent="0.2">
      <c r="C18" s="31" t="s">
        <v>89</v>
      </c>
      <c r="D18" s="32">
        <v>670</v>
      </c>
      <c r="E18" s="32">
        <v>771</v>
      </c>
      <c r="F18" s="38"/>
      <c r="G18" s="39"/>
      <c r="H18" s="39"/>
      <c r="I18" s="30"/>
      <c r="J18" s="31" t="s">
        <v>87</v>
      </c>
      <c r="K18" s="32">
        <v>500</v>
      </c>
      <c r="L18" s="32">
        <v>300</v>
      </c>
    </row>
    <row r="19" spans="3:14" x14ac:dyDescent="0.2">
      <c r="C19" s="31" t="s">
        <v>90</v>
      </c>
      <c r="D19" s="32">
        <v>560</v>
      </c>
      <c r="E19" s="32">
        <v>577</v>
      </c>
      <c r="F19" s="38"/>
      <c r="G19" s="39"/>
      <c r="H19" s="39"/>
      <c r="I19" s="30"/>
      <c r="J19" s="31" t="s">
        <v>88</v>
      </c>
      <c r="K19" s="32">
        <v>1200</v>
      </c>
      <c r="L19" s="32">
        <v>1350</v>
      </c>
    </row>
    <row r="20" spans="3:14" x14ac:dyDescent="0.2">
      <c r="C20" s="31" t="s">
        <v>91</v>
      </c>
      <c r="D20" s="32">
        <v>450</v>
      </c>
      <c r="E20" s="32">
        <v>500</v>
      </c>
      <c r="F20" s="38"/>
      <c r="G20" s="39"/>
      <c r="H20" s="39"/>
      <c r="I20" s="30"/>
      <c r="J20" s="31" t="s">
        <v>89</v>
      </c>
      <c r="K20" s="32">
        <v>670</v>
      </c>
      <c r="L20" s="32">
        <v>771</v>
      </c>
    </row>
    <row r="21" spans="3:14" x14ac:dyDescent="0.2">
      <c r="C21" s="42" t="s">
        <v>92</v>
      </c>
      <c r="D21" s="13">
        <v>1130</v>
      </c>
      <c r="E21" s="13">
        <v>1130</v>
      </c>
      <c r="F21" s="43"/>
      <c r="G21" s="43"/>
      <c r="H21" s="43"/>
      <c r="I21" s="30"/>
      <c r="J21" s="31" t="s">
        <v>90</v>
      </c>
      <c r="K21" s="32">
        <v>560</v>
      </c>
      <c r="L21" s="32">
        <v>577</v>
      </c>
    </row>
    <row r="22" spans="3:14" x14ac:dyDescent="0.2">
      <c r="C22" s="34" t="s">
        <v>93</v>
      </c>
      <c r="D22" s="35">
        <f t="shared" ref="D22:E22" si="4">SUM(D23:D24)</f>
        <v>20603.239999999998</v>
      </c>
      <c r="E22" s="35">
        <f t="shared" si="4"/>
        <v>23772.959999999999</v>
      </c>
      <c r="F22" s="38"/>
      <c r="G22" s="39"/>
      <c r="H22" s="39"/>
      <c r="I22" s="30"/>
      <c r="J22" s="31" t="s">
        <v>91</v>
      </c>
      <c r="K22" s="32">
        <v>450</v>
      </c>
      <c r="L22" s="32">
        <v>500</v>
      </c>
    </row>
    <row r="23" spans="3:14" x14ac:dyDescent="0.2">
      <c r="C23" s="31" t="s">
        <v>94</v>
      </c>
      <c r="D23" s="36">
        <f>1300*12</f>
        <v>15600</v>
      </c>
      <c r="E23" s="36">
        <f>1500*12</f>
        <v>18000</v>
      </c>
      <c r="F23" s="38"/>
      <c r="G23" s="39"/>
      <c r="H23" s="39"/>
      <c r="I23" s="30"/>
      <c r="J23" s="46" t="s">
        <v>95</v>
      </c>
      <c r="K23" s="47">
        <f t="shared" ref="K23:L23" si="5">SUM(K14:K22)</f>
        <v>7590</v>
      </c>
      <c r="L23" s="47">
        <f t="shared" si="5"/>
        <v>7874</v>
      </c>
    </row>
    <row r="24" spans="3:14" ht="15.75" customHeight="1" x14ac:dyDescent="0.25">
      <c r="C24" s="31" t="s">
        <v>96</v>
      </c>
      <c r="D24" s="48">
        <f t="shared" ref="D24:E24" si="6">K37+K46</f>
        <v>5003.24</v>
      </c>
      <c r="E24" s="49">
        <f t="shared" si="6"/>
        <v>5772.96</v>
      </c>
      <c r="F24" s="38"/>
      <c r="G24" s="39"/>
      <c r="H24" s="39"/>
      <c r="I24" s="30"/>
      <c r="J24" s="4" t="s">
        <v>97</v>
      </c>
      <c r="K24" s="5">
        <v>1130</v>
      </c>
      <c r="L24" s="5">
        <v>1130</v>
      </c>
    </row>
    <row r="25" spans="3:14" x14ac:dyDescent="0.2">
      <c r="C25" s="34" t="s">
        <v>98</v>
      </c>
      <c r="D25" s="35">
        <f t="shared" ref="D25:E25" si="7">D26</f>
        <v>1569.98</v>
      </c>
      <c r="E25" s="35">
        <f t="shared" si="7"/>
        <v>1503.65</v>
      </c>
      <c r="F25" s="38"/>
      <c r="G25" s="39"/>
      <c r="H25" s="39"/>
      <c r="I25" s="30"/>
      <c r="J25" s="30"/>
      <c r="K25" s="30"/>
      <c r="L25" s="30"/>
    </row>
    <row r="26" spans="3:14" x14ac:dyDescent="0.2">
      <c r="C26" s="31" t="s">
        <v>99</v>
      </c>
      <c r="D26" s="50">
        <v>1569.98</v>
      </c>
      <c r="E26" s="50">
        <v>1503.65</v>
      </c>
      <c r="F26" s="38"/>
      <c r="G26" s="39"/>
      <c r="H26" s="39"/>
      <c r="I26" s="30"/>
      <c r="J26" s="30"/>
      <c r="K26" s="30"/>
      <c r="L26" s="30"/>
    </row>
    <row r="27" spans="3:14" x14ac:dyDescent="0.2">
      <c r="C27" s="34" t="s">
        <v>100</v>
      </c>
      <c r="D27" s="51">
        <v>5460</v>
      </c>
      <c r="E27" s="51">
        <v>5460</v>
      </c>
      <c r="F27" s="38"/>
      <c r="G27" s="39"/>
      <c r="H27" s="39"/>
      <c r="I27" s="30"/>
      <c r="J27" s="104" t="s">
        <v>101</v>
      </c>
      <c r="K27" s="94"/>
      <c r="L27" s="30"/>
      <c r="M27" s="105" t="s">
        <v>102</v>
      </c>
      <c r="N27" s="94"/>
    </row>
    <row r="28" spans="3:14" x14ac:dyDescent="0.2">
      <c r="C28" s="34" t="s">
        <v>104</v>
      </c>
      <c r="D28" s="35">
        <f t="shared" ref="D28:E28" si="8">D33*0.15</f>
        <v>1342.0170000000019</v>
      </c>
      <c r="E28" s="35">
        <f t="shared" si="8"/>
        <v>1898.1585000000021</v>
      </c>
      <c r="F28" s="38"/>
      <c r="G28" s="39"/>
      <c r="H28" s="39"/>
      <c r="I28" s="30"/>
      <c r="J28" s="31" t="s">
        <v>8</v>
      </c>
      <c r="K28" s="54">
        <v>3250</v>
      </c>
      <c r="L28" s="30"/>
      <c r="M28" s="1">
        <v>2020</v>
      </c>
      <c r="N28" s="56">
        <v>1569.9824703637539</v>
      </c>
    </row>
    <row r="29" spans="3:14" x14ac:dyDescent="0.2">
      <c r="C29" s="58" t="s">
        <v>108</v>
      </c>
      <c r="D29" s="59">
        <f>D8+D11+D22+D25+D27+D21</f>
        <v>116053.21999999999</v>
      </c>
      <c r="E29" s="59">
        <f>SUM(E8+E11+E22+E27+E25+E21)</f>
        <v>131095.60999999999</v>
      </c>
      <c r="F29" s="58" t="s">
        <v>109</v>
      </c>
      <c r="G29" s="36">
        <f t="shared" ref="G29:H29" si="9">G8</f>
        <v>125000</v>
      </c>
      <c r="H29" s="36">
        <f t="shared" si="9"/>
        <v>143750</v>
      </c>
      <c r="I29" s="30"/>
      <c r="J29" s="31" t="s">
        <v>110</v>
      </c>
      <c r="K29" s="54">
        <v>960</v>
      </c>
      <c r="L29" s="30"/>
      <c r="M29" s="1">
        <v>2021</v>
      </c>
      <c r="N29" s="55">
        <v>1503.6466349475099</v>
      </c>
    </row>
    <row r="30" spans="3:14" x14ac:dyDescent="0.2">
      <c r="I30" s="30"/>
      <c r="J30" s="31" t="s">
        <v>54</v>
      </c>
      <c r="K30" s="54">
        <v>100</v>
      </c>
      <c r="L30" s="30"/>
    </row>
    <row r="31" spans="3:14" x14ac:dyDescent="0.2">
      <c r="I31" s="30"/>
      <c r="J31" s="31" t="s">
        <v>111</v>
      </c>
      <c r="K31" s="54">
        <v>1100</v>
      </c>
      <c r="L31" s="30"/>
    </row>
    <row r="32" spans="3:14" x14ac:dyDescent="0.2">
      <c r="C32" s="61"/>
      <c r="D32" s="62">
        <v>2020</v>
      </c>
      <c r="E32" s="62">
        <v>2021</v>
      </c>
      <c r="I32" s="30"/>
      <c r="J32" s="4" t="s">
        <v>64</v>
      </c>
      <c r="K32" s="5">
        <v>50</v>
      </c>
      <c r="L32" s="30"/>
    </row>
    <row r="33" spans="3:13" x14ac:dyDescent="0.2">
      <c r="C33" s="63" t="s">
        <v>114</v>
      </c>
      <c r="D33" s="64">
        <f t="shared" ref="D33:E33" si="10">G29-D29</f>
        <v>8946.7800000000134</v>
      </c>
      <c r="E33" s="64">
        <f t="shared" si="10"/>
        <v>12654.390000000014</v>
      </c>
      <c r="F33" s="65"/>
      <c r="G33" s="65"/>
      <c r="H33" s="65"/>
      <c r="I33" s="30"/>
      <c r="J33" s="40" t="s">
        <v>115</v>
      </c>
      <c r="K33" s="66">
        <f>SUM(K28:K32)</f>
        <v>5460</v>
      </c>
      <c r="L33" s="30"/>
    </row>
    <row r="34" spans="3:13" x14ac:dyDescent="0.2">
      <c r="C34" s="63" t="s">
        <v>117</v>
      </c>
      <c r="D34" s="67">
        <f t="shared" ref="D34:E34" si="11">D33-D28</f>
        <v>7604.7630000000117</v>
      </c>
      <c r="E34" s="67">
        <f t="shared" si="11"/>
        <v>10756.231500000013</v>
      </c>
      <c r="F34" s="65"/>
      <c r="G34" s="65"/>
      <c r="H34" s="65"/>
      <c r="L34" s="30"/>
    </row>
    <row r="35" spans="3:13" x14ac:dyDescent="0.2">
      <c r="C35" s="65"/>
      <c r="D35" s="65"/>
      <c r="E35" s="65"/>
      <c r="F35" s="65"/>
      <c r="G35" s="65"/>
      <c r="H35" s="65"/>
      <c r="L35" s="65"/>
    </row>
    <row r="36" spans="3:13" x14ac:dyDescent="0.2">
      <c r="C36" s="65"/>
      <c r="D36" s="65"/>
      <c r="E36" s="65"/>
      <c r="F36" s="65"/>
      <c r="G36" s="65"/>
      <c r="H36" s="65"/>
      <c r="I36" s="65"/>
      <c r="J36" s="102"/>
      <c r="K36" s="87"/>
      <c r="L36" s="65"/>
    </row>
    <row r="37" spans="3:13" x14ac:dyDescent="0.2">
      <c r="F37" s="65"/>
      <c r="G37" s="65"/>
      <c r="H37" s="65"/>
      <c r="I37" s="65"/>
      <c r="J37" s="70" t="s">
        <v>120</v>
      </c>
      <c r="K37" s="72">
        <f t="shared" ref="K37:L37" si="12">SUM(K38:K45)</f>
        <v>3793.2999999999997</v>
      </c>
      <c r="L37" s="72">
        <f t="shared" si="12"/>
        <v>4376.88</v>
      </c>
      <c r="M37" s="73" t="s">
        <v>124</v>
      </c>
    </row>
    <row r="38" spans="3:13" x14ac:dyDescent="0.2">
      <c r="F38" s="65"/>
      <c r="G38" s="65"/>
      <c r="H38" s="65"/>
      <c r="I38" s="75"/>
      <c r="J38" s="76" t="s">
        <v>125</v>
      </c>
      <c r="K38" s="32">
        <v>1092</v>
      </c>
      <c r="L38" s="77">
        <v>1260</v>
      </c>
      <c r="M38" s="16">
        <v>7</v>
      </c>
    </row>
    <row r="39" spans="3:13" x14ac:dyDescent="0.2">
      <c r="C39" s="30"/>
      <c r="D39" s="30"/>
      <c r="E39" s="30"/>
      <c r="F39" s="30"/>
      <c r="G39" s="30"/>
      <c r="H39" s="30"/>
      <c r="I39" s="78"/>
      <c r="J39" s="76" t="s">
        <v>127</v>
      </c>
      <c r="K39" s="32">
        <v>46.8</v>
      </c>
      <c r="L39" s="77">
        <v>54</v>
      </c>
      <c r="M39" s="16" t="s">
        <v>128</v>
      </c>
    </row>
    <row r="40" spans="3:13" ht="12.75" x14ac:dyDescent="0.2">
      <c r="C40" s="30"/>
      <c r="D40" s="30"/>
      <c r="E40" s="30"/>
      <c r="F40" s="30"/>
      <c r="G40" s="30"/>
      <c r="H40" s="65"/>
      <c r="I40" s="65"/>
      <c r="J40" s="76" t="s">
        <v>129</v>
      </c>
      <c r="K40" s="32">
        <v>538.20000000000005</v>
      </c>
      <c r="L40" s="77">
        <v>621</v>
      </c>
      <c r="M40" s="16" t="s">
        <v>130</v>
      </c>
    </row>
    <row r="41" spans="3:13" ht="12.75" x14ac:dyDescent="0.2">
      <c r="C41" s="30"/>
      <c r="D41" s="30"/>
      <c r="E41" s="30"/>
      <c r="F41" s="30"/>
      <c r="G41" s="30"/>
      <c r="H41" s="30"/>
      <c r="I41" s="75"/>
      <c r="J41" s="76" t="s">
        <v>131</v>
      </c>
      <c r="K41" s="32">
        <v>296.39999999999998</v>
      </c>
      <c r="L41" s="77">
        <v>342</v>
      </c>
      <c r="M41" s="79">
        <v>44075</v>
      </c>
    </row>
    <row r="42" spans="3:13" ht="12.75" x14ac:dyDescent="0.2">
      <c r="C42" s="30"/>
      <c r="D42" s="30"/>
      <c r="E42" s="30"/>
      <c r="F42" s="30"/>
      <c r="G42" s="30"/>
      <c r="H42" s="30"/>
      <c r="I42" s="78"/>
      <c r="J42" s="76" t="s">
        <v>132</v>
      </c>
      <c r="K42" s="32">
        <v>1333.8</v>
      </c>
      <c r="L42" s="77">
        <v>1539</v>
      </c>
      <c r="M42" s="16" t="s">
        <v>133</v>
      </c>
    </row>
    <row r="43" spans="3:13" ht="12.75" x14ac:dyDescent="0.2">
      <c r="C43" s="30"/>
      <c r="D43" s="30"/>
      <c r="E43" s="30"/>
      <c r="F43" s="30"/>
      <c r="G43" s="30"/>
      <c r="H43" s="30"/>
      <c r="I43" s="65"/>
      <c r="J43" s="76" t="s">
        <v>134</v>
      </c>
      <c r="K43" s="32">
        <v>468</v>
      </c>
      <c r="L43" s="77">
        <v>540</v>
      </c>
      <c r="M43" s="16">
        <v>3</v>
      </c>
    </row>
    <row r="44" spans="3:13" ht="12.75" x14ac:dyDescent="0.2">
      <c r="C44" s="30"/>
      <c r="D44" s="30"/>
      <c r="E44" s="30"/>
      <c r="F44" s="30"/>
      <c r="G44" s="30"/>
      <c r="H44" s="30"/>
      <c r="I44" s="75"/>
      <c r="J44" s="76" t="s">
        <v>135</v>
      </c>
      <c r="K44" s="32">
        <v>15.6</v>
      </c>
      <c r="L44" s="77">
        <v>18</v>
      </c>
      <c r="M44" s="16" t="s">
        <v>136</v>
      </c>
    </row>
    <row r="45" spans="3:13" ht="12.75" x14ac:dyDescent="0.2">
      <c r="C45" s="30"/>
      <c r="D45" s="30"/>
      <c r="E45" s="30"/>
      <c r="F45" s="30"/>
      <c r="G45" s="30"/>
      <c r="H45" s="30"/>
      <c r="I45" s="78"/>
      <c r="J45" s="76" t="s">
        <v>137</v>
      </c>
      <c r="K45" s="32">
        <v>2.5</v>
      </c>
      <c r="L45" s="77">
        <v>2.88</v>
      </c>
      <c r="M45" s="16" t="s">
        <v>138</v>
      </c>
    </row>
    <row r="46" spans="3:13" ht="12.75" x14ac:dyDescent="0.2">
      <c r="I46" s="65"/>
      <c r="J46" s="80" t="s">
        <v>139</v>
      </c>
      <c r="K46" s="35">
        <f t="shared" ref="K46:L46" si="13">SUM(K47:K51)</f>
        <v>1209.9399999999998</v>
      </c>
      <c r="L46" s="81">
        <f t="shared" si="13"/>
        <v>1396.08</v>
      </c>
      <c r="M46" s="16"/>
    </row>
    <row r="47" spans="3:13" ht="12.75" x14ac:dyDescent="0.2">
      <c r="I47" s="65"/>
      <c r="J47" s="76" t="s">
        <v>140</v>
      </c>
      <c r="K47" s="32">
        <v>736.32</v>
      </c>
      <c r="L47" s="5">
        <v>849.6</v>
      </c>
      <c r="M47" s="16" t="s">
        <v>141</v>
      </c>
    </row>
    <row r="48" spans="3:13" ht="12.75" x14ac:dyDescent="0.2">
      <c r="J48" s="82" t="s">
        <v>142</v>
      </c>
      <c r="K48" s="5">
        <v>234</v>
      </c>
      <c r="L48" s="5">
        <v>270</v>
      </c>
      <c r="M48" s="79">
        <v>43952</v>
      </c>
    </row>
    <row r="49" spans="10:13" ht="12.75" x14ac:dyDescent="0.2">
      <c r="J49" s="82" t="s">
        <v>143</v>
      </c>
      <c r="K49" s="5">
        <v>201.24</v>
      </c>
      <c r="L49" s="5">
        <v>232.2</v>
      </c>
      <c r="M49" s="16" t="s">
        <v>144</v>
      </c>
    </row>
    <row r="50" spans="10:13" ht="12.75" x14ac:dyDescent="0.2">
      <c r="J50" s="82" t="s">
        <v>145</v>
      </c>
      <c r="K50" s="5">
        <v>5.62</v>
      </c>
      <c r="L50" s="5">
        <v>6.48</v>
      </c>
      <c r="M50" s="16" t="s">
        <v>146</v>
      </c>
    </row>
    <row r="51" spans="10:13" ht="12.75" x14ac:dyDescent="0.2">
      <c r="J51" s="82" t="s">
        <v>147</v>
      </c>
      <c r="K51" s="5">
        <v>32.76</v>
      </c>
      <c r="L51" s="5">
        <v>37.799999999999997</v>
      </c>
      <c r="M51" s="16" t="s">
        <v>148</v>
      </c>
    </row>
  </sheetData>
  <mergeCells count="10">
    <mergeCell ref="J27:K27"/>
    <mergeCell ref="J36:K36"/>
    <mergeCell ref="M27:N27"/>
    <mergeCell ref="C4:H5"/>
    <mergeCell ref="C6:C7"/>
    <mergeCell ref="D6:E6"/>
    <mergeCell ref="F6:F7"/>
    <mergeCell ref="G6:H6"/>
    <mergeCell ref="J13:L13"/>
    <mergeCell ref="J4:L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outlinePr summaryBelow="0" summaryRight="0"/>
  </sheetPr>
  <dimension ref="B3:M18"/>
  <sheetViews>
    <sheetView tabSelected="1" workbookViewId="0">
      <selection activeCell="I10" sqref="I10:M10"/>
    </sheetView>
  </sheetViews>
  <sheetFormatPr baseColWidth="10" defaultColWidth="14.42578125" defaultRowHeight="15.75" customHeight="1" x14ac:dyDescent="0.2"/>
  <sheetData>
    <row r="3" spans="2:13" x14ac:dyDescent="0.2">
      <c r="G3" s="103" t="s">
        <v>44</v>
      </c>
      <c r="H3" s="94"/>
    </row>
    <row r="4" spans="2:13" x14ac:dyDescent="0.2">
      <c r="B4" s="101" t="s">
        <v>103</v>
      </c>
      <c r="C4" s="93"/>
      <c r="D4" s="93"/>
      <c r="E4" s="94"/>
      <c r="F4" s="30"/>
      <c r="G4" s="52">
        <v>2020</v>
      </c>
      <c r="H4" s="19">
        <v>3286.4975460692804</v>
      </c>
    </row>
    <row r="5" spans="2:13" x14ac:dyDescent="0.2">
      <c r="B5" s="53" t="s">
        <v>105</v>
      </c>
      <c r="C5" s="101" t="s">
        <v>106</v>
      </c>
      <c r="D5" s="94"/>
      <c r="E5" s="53" t="s">
        <v>107</v>
      </c>
      <c r="F5" s="30"/>
      <c r="G5" s="52">
        <v>2021</v>
      </c>
      <c r="H5" s="55">
        <v>3352.8333814855241</v>
      </c>
    </row>
    <row r="6" spans="2:13" x14ac:dyDescent="0.2">
      <c r="B6" s="57">
        <v>7604.9670000000033</v>
      </c>
      <c r="C6" s="107">
        <f>5460</f>
        <v>5460</v>
      </c>
      <c r="D6" s="94"/>
      <c r="E6" s="60">
        <f>B6+C6</f>
        <v>13064.967000000004</v>
      </c>
      <c r="F6" s="30"/>
    </row>
    <row r="7" spans="2:13" x14ac:dyDescent="0.2">
      <c r="B7" s="30"/>
      <c r="C7" s="30"/>
      <c r="D7" s="30"/>
      <c r="E7" s="30"/>
      <c r="F7" s="30"/>
    </row>
    <row r="8" spans="2:13" x14ac:dyDescent="0.2">
      <c r="B8" s="101" t="s">
        <v>112</v>
      </c>
      <c r="C8" s="93"/>
      <c r="D8" s="93"/>
      <c r="E8" s="94"/>
      <c r="F8" s="30"/>
    </row>
    <row r="9" spans="2:13" x14ac:dyDescent="0.2">
      <c r="B9" s="53" t="s">
        <v>105</v>
      </c>
      <c r="C9" s="101" t="s">
        <v>106</v>
      </c>
      <c r="D9" s="94"/>
      <c r="E9" s="53" t="s">
        <v>107</v>
      </c>
      <c r="F9" s="30"/>
      <c r="I9" s="104" t="s">
        <v>113</v>
      </c>
      <c r="J9" s="93"/>
      <c r="K9" s="93"/>
      <c r="L9" s="93"/>
      <c r="M9" s="94"/>
    </row>
    <row r="10" spans="2:13" ht="27.75" customHeight="1" x14ac:dyDescent="0.2">
      <c r="B10" s="57">
        <v>10756.197500000006</v>
      </c>
      <c r="C10" s="108">
        <f>5460</f>
        <v>5460</v>
      </c>
      <c r="D10" s="94"/>
      <c r="E10" s="60">
        <f>B10+C10</f>
        <v>16216.197500000006</v>
      </c>
      <c r="F10" s="30"/>
      <c r="I10" s="109" t="s">
        <v>116</v>
      </c>
      <c r="J10" s="110"/>
      <c r="K10" s="110"/>
      <c r="L10" s="110"/>
      <c r="M10" s="111"/>
    </row>
    <row r="11" spans="2:13" x14ac:dyDescent="0.2">
      <c r="B11" s="30"/>
      <c r="C11" s="30"/>
      <c r="D11" s="30"/>
      <c r="E11" s="30"/>
      <c r="F11" s="30"/>
      <c r="I11" s="68"/>
      <c r="J11" s="68"/>
      <c r="K11" s="68"/>
      <c r="L11" s="68"/>
      <c r="M11" s="68"/>
    </row>
    <row r="12" spans="2:13" x14ac:dyDescent="0.2">
      <c r="B12" s="101" t="s">
        <v>118</v>
      </c>
      <c r="C12" s="93"/>
      <c r="D12" s="93"/>
      <c r="E12" s="93"/>
      <c r="F12" s="94"/>
      <c r="I12" s="68"/>
      <c r="J12" s="68"/>
      <c r="K12" s="68"/>
      <c r="L12" s="68"/>
      <c r="M12" s="68"/>
    </row>
    <row r="13" spans="2:13" x14ac:dyDescent="0.2">
      <c r="B13" s="69" t="s">
        <v>119</v>
      </c>
      <c r="C13" s="103" t="s">
        <v>121</v>
      </c>
      <c r="D13" s="94"/>
      <c r="E13" s="71" t="s">
        <v>122</v>
      </c>
      <c r="F13" s="69" t="s">
        <v>123</v>
      </c>
      <c r="I13" s="68"/>
      <c r="J13" s="68"/>
      <c r="K13" s="68"/>
      <c r="L13" s="68"/>
      <c r="M13" s="68"/>
    </row>
    <row r="14" spans="2:13" x14ac:dyDescent="0.2">
      <c r="B14" s="64">
        <f>E6</f>
        <v>13064.967000000004</v>
      </c>
      <c r="C14" s="107">
        <f>H4</f>
        <v>3286.4975460692804</v>
      </c>
      <c r="D14" s="94"/>
      <c r="E14" s="74">
        <v>0</v>
      </c>
      <c r="F14" s="64">
        <f>B14-C14-E14</f>
        <v>9778.4694539307238</v>
      </c>
      <c r="I14" s="68"/>
      <c r="J14" s="68"/>
      <c r="K14" s="68"/>
      <c r="L14" s="68"/>
      <c r="M14" s="68"/>
    </row>
    <row r="15" spans="2:13" x14ac:dyDescent="0.2">
      <c r="B15" s="30"/>
      <c r="C15" s="30"/>
      <c r="D15" s="30"/>
      <c r="E15" s="30"/>
      <c r="F15" s="30"/>
      <c r="I15" s="68"/>
      <c r="J15" s="68"/>
      <c r="K15" s="68"/>
      <c r="L15" s="68"/>
      <c r="M15" s="68"/>
    </row>
    <row r="16" spans="2:13" x14ac:dyDescent="0.2">
      <c r="B16" s="101" t="s">
        <v>126</v>
      </c>
      <c r="C16" s="93"/>
      <c r="D16" s="93"/>
      <c r="E16" s="93"/>
      <c r="F16" s="94"/>
    </row>
    <row r="17" spans="2:6" x14ac:dyDescent="0.2">
      <c r="B17" s="69" t="s">
        <v>119</v>
      </c>
      <c r="C17" s="103" t="s">
        <v>121</v>
      </c>
      <c r="D17" s="94"/>
      <c r="E17" s="71" t="s">
        <v>122</v>
      </c>
      <c r="F17" s="69" t="s">
        <v>123</v>
      </c>
    </row>
    <row r="18" spans="2:6" x14ac:dyDescent="0.2">
      <c r="B18" s="64">
        <f>E10</f>
        <v>16216.197500000006</v>
      </c>
      <c r="C18" s="107">
        <f>H5</f>
        <v>3352.8333814855241</v>
      </c>
      <c r="D18" s="94"/>
      <c r="E18" s="74">
        <v>0</v>
      </c>
      <c r="F18" s="64">
        <f>B18-C18-E18</f>
        <v>12863.364118514481</v>
      </c>
    </row>
  </sheetData>
  <mergeCells count="15">
    <mergeCell ref="C10:D10"/>
    <mergeCell ref="B12:F12"/>
    <mergeCell ref="G3:H3"/>
    <mergeCell ref="I9:M9"/>
    <mergeCell ref="I10:M10"/>
    <mergeCell ref="B4:E4"/>
    <mergeCell ref="C5:D5"/>
    <mergeCell ref="C6:D6"/>
    <mergeCell ref="B8:E8"/>
    <mergeCell ref="C9:D9"/>
    <mergeCell ref="C13:D13"/>
    <mergeCell ref="C14:D14"/>
    <mergeCell ref="B16:F16"/>
    <mergeCell ref="C17:D17"/>
    <mergeCell ref="C18:D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5</vt:i4>
      </vt:variant>
    </vt:vector>
  </HeadingPairs>
  <TitlesOfParts>
    <vt:vector size="5" baseType="lpstr">
      <vt:lpstr>Plan financement</vt:lpstr>
      <vt:lpstr>Tableaux amortissement</vt:lpstr>
      <vt:lpstr>Remboursement emprunt</vt:lpstr>
      <vt:lpstr>Compte de résultat</vt:lpstr>
      <vt:lpstr>Capacité autofinancement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Arthur</cp:lastModifiedBy>
  <dcterms:modified xsi:type="dcterms:W3CDTF">2020-03-25T14:20:50Z</dcterms:modified>
</cp:coreProperties>
</file>