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660" firstSheet="1" activeTab="8"/>
  </bookViews>
  <sheets>
    <sheet name="data" sheetId="1" r:id="rId1"/>
    <sheet name="analysis" sheetId="5" r:id="rId2"/>
    <sheet name="avg" sheetId="3" r:id="rId3"/>
    <sheet name="numbs" sheetId="2" r:id="rId4"/>
    <sheet name="Max Stats" sheetId="6" r:id="rId5"/>
    <sheet name="Predictor" sheetId="7" r:id="rId6"/>
    <sheet name="Auto Picklist" sheetId="8" r:id="rId7"/>
    <sheet name="bot list" sheetId="4" r:id="rId8"/>
    <sheet name="MSP" sheetId="9" r:id="rId9"/>
  </sheets>
  <calcPr calcId="144525"/>
</workbook>
</file>

<file path=xl/sharedStrings.xml><?xml version="1.0" encoding="utf-8"?>
<sst xmlns="http://schemas.openxmlformats.org/spreadsheetml/2006/main" count="186" uniqueCount="123">
  <si>
    <t>Pre game</t>
  </si>
  <si>
    <t>Auto</t>
  </si>
  <si>
    <t>tele</t>
  </si>
  <si>
    <t xml:space="preserve">Defence </t>
  </si>
  <si>
    <t>End Game</t>
  </si>
  <si>
    <t>post Game</t>
  </si>
  <si>
    <t>Team #</t>
  </si>
  <si>
    <t>Match #</t>
  </si>
  <si>
    <t>Colour</t>
  </si>
  <si>
    <t>Left starting area</t>
  </si>
  <si>
    <t>Speaker</t>
  </si>
  <si>
    <t>Speaker miss</t>
  </si>
  <si>
    <t>amp</t>
  </si>
  <si>
    <t>amp miss</t>
  </si>
  <si>
    <t>speaker</t>
  </si>
  <si>
    <t>times amped</t>
  </si>
  <si>
    <t>coop Bonus</t>
  </si>
  <si>
    <t>break down</t>
  </si>
  <si>
    <t>recovery</t>
  </si>
  <si>
    <t>op 1</t>
  </si>
  <si>
    <t>op 1 T</t>
  </si>
  <si>
    <t>op 2</t>
  </si>
  <si>
    <t>op 2 T</t>
  </si>
  <si>
    <t xml:space="preserve">op 3 </t>
  </si>
  <si>
    <t>op 3 T</t>
  </si>
  <si>
    <t>Climb</t>
  </si>
  <si>
    <t>fall</t>
  </si>
  <si>
    <t>trap</t>
  </si>
  <si>
    <t>trap Miss</t>
  </si>
  <si>
    <t>harmonize</t>
  </si>
  <si>
    <t>Foul</t>
  </si>
  <si>
    <t>card</t>
  </si>
  <si>
    <t>Scouter name</t>
  </si>
  <si>
    <t>robot notes</t>
  </si>
  <si>
    <t>OPR</t>
  </si>
  <si>
    <t>Avg Cycle Time</t>
  </si>
  <si>
    <t>Amp Accuracy</t>
  </si>
  <si>
    <t>Speaker Accuracy</t>
  </si>
  <si>
    <t>Climb Consistancy</t>
  </si>
  <si>
    <t>Max Harmonize</t>
  </si>
  <si>
    <t>Avg Adj Fouls</t>
  </si>
  <si>
    <t>Red/Yellow Cards</t>
  </si>
  <si>
    <t>=MAXIFS</t>
  </si>
  <si>
    <t># of matches played</t>
  </si>
  <si>
    <t>Avg. Pts contributed</t>
  </si>
  <si>
    <t>auto pts</t>
  </si>
  <si>
    <t>auto amp</t>
  </si>
  <si>
    <t>auto amp miss</t>
  </si>
  <si>
    <t>amp accuracy</t>
  </si>
  <si>
    <t>speaker notes</t>
  </si>
  <si>
    <t>speaker miss</t>
  </si>
  <si>
    <t>speaker accuracy</t>
  </si>
  <si>
    <t>move</t>
  </si>
  <si>
    <t>Tele Pts</t>
  </si>
  <si>
    <t>tele notes</t>
  </si>
  <si>
    <t>Amp notes</t>
  </si>
  <si>
    <t>Amp Miss</t>
  </si>
  <si>
    <t>Speaker notes</t>
  </si>
  <si>
    <t>Breakdown</t>
  </si>
  <si>
    <t>Recovery</t>
  </si>
  <si>
    <t>Fall</t>
  </si>
  <si>
    <t>Cimb Consistancy</t>
  </si>
  <si>
    <t>Trap</t>
  </si>
  <si>
    <t>Trap Miss</t>
  </si>
  <si>
    <t>Trap accuarcy</t>
  </si>
  <si>
    <t>Harmonize</t>
  </si>
  <si>
    <t>Harmonize Pts</t>
  </si>
  <si>
    <t>Climb Pts</t>
  </si>
  <si>
    <t>Climb+Harm Pts</t>
  </si>
  <si>
    <t>Speaker Miss</t>
  </si>
  <si>
    <t>Amp miss</t>
  </si>
  <si>
    <t>Bots</t>
  </si>
  <si>
    <t>Max Pts</t>
  </si>
  <si>
    <t>max auto pts</t>
  </si>
  <si>
    <t>max notes auto</t>
  </si>
  <si>
    <t>max auto amp</t>
  </si>
  <si>
    <t>max auto speaker</t>
  </si>
  <si>
    <t>Max tele pts</t>
  </si>
  <si>
    <t>max note tele</t>
  </si>
  <si>
    <t>max tele amp</t>
  </si>
  <si>
    <t>max tele speaker</t>
  </si>
  <si>
    <t xml:space="preserve">max harmonize </t>
  </si>
  <si>
    <t>Alliance</t>
  </si>
  <si>
    <t>Team 1</t>
  </si>
  <si>
    <t>Team 2</t>
  </si>
  <si>
    <t>Team 3</t>
  </si>
  <si>
    <t>Total RP</t>
  </si>
  <si>
    <t>Stage RP</t>
  </si>
  <si>
    <t>Melody Rp</t>
  </si>
  <si>
    <t>Winning RP</t>
  </si>
  <si>
    <t>Final Score</t>
  </si>
  <si>
    <t>Auto Pts</t>
  </si>
  <si>
    <t>Cross Pts</t>
  </si>
  <si>
    <t>Amp Pts</t>
  </si>
  <si>
    <t>Speaker Pts</t>
  </si>
  <si>
    <t>Auto GPs</t>
  </si>
  <si>
    <t>Tele PTS</t>
  </si>
  <si>
    <t>Amp PTS</t>
  </si>
  <si>
    <t>B1 Amp</t>
  </si>
  <si>
    <t>B2 Amp</t>
  </si>
  <si>
    <t>B3 Amp</t>
  </si>
  <si>
    <t>Speaker GP</t>
  </si>
  <si>
    <t>B1 Speaker</t>
  </si>
  <si>
    <t>B2 Speaker</t>
  </si>
  <si>
    <t>B3 Speaker</t>
  </si>
  <si>
    <t>Melody RP</t>
  </si>
  <si>
    <t>Opponents Pts Prevented</t>
  </si>
  <si>
    <t>Tele GPs</t>
  </si>
  <si>
    <t>Bots climbing</t>
  </si>
  <si>
    <t>Stage Pts</t>
  </si>
  <si>
    <t>Trap Pts</t>
  </si>
  <si>
    <t>Total GP</t>
  </si>
  <si>
    <t>Opponent fouls</t>
  </si>
  <si>
    <t>Risk of card</t>
  </si>
  <si>
    <t>Rank</t>
  </si>
  <si>
    <t>B1 Avg Amp</t>
  </si>
  <si>
    <t>B2 Avg Amp</t>
  </si>
  <si>
    <t>B3 Avg Amp</t>
  </si>
  <si>
    <t>B1 Avg Speaker</t>
  </si>
  <si>
    <t>B2 Avg Speaker</t>
  </si>
  <si>
    <t>B3 Avg Speaker</t>
  </si>
  <si>
    <t>Bots Climb</t>
  </si>
  <si>
    <t>Trap Points</t>
  </si>
</sst>
</file>

<file path=xl/styles.xml><?xml version="1.0" encoding="utf-8"?>
<styleSheet xmlns="http://schemas.openxmlformats.org/spreadsheetml/2006/main">
  <numFmts count="6">
    <numFmt numFmtId="176" formatCode="0_ "/>
    <numFmt numFmtId="43" formatCode="_-* #,##0.00_-;\-* #,##0.00_-;_-* &quot;-&quot;??_-;_-@_-"/>
    <numFmt numFmtId="41" formatCode="_-* #,##0_-;\-* #,##0_-;_-* &quot;-&quot;_-;_-@_-"/>
    <numFmt numFmtId="177" formatCode="_-* #,##0_-;\-* #,##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AEFB"/>
        <bgColor indexed="64"/>
      </patternFill>
    </fill>
    <fill>
      <patternFill patternType="solid">
        <fgColor rgb="FFBEFECA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9" fillId="22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8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ill="1" applyAlignment="1"/>
    <xf numFmtId="9" fontId="0" fillId="0" borderId="0" xfId="47">
      <alignment vertical="center"/>
    </xf>
    <xf numFmtId="0" fontId="0" fillId="0" borderId="0" xfId="0" applyNumberFormat="1" applyFill="1" applyAlignment="1"/>
    <xf numFmtId="9" fontId="0" fillId="0" borderId="0" xfId="47" applyFont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77" fontId="0" fillId="0" borderId="0" xfId="44" applyNumberFormat="1">
      <alignment vertical="center"/>
    </xf>
    <xf numFmtId="0" fontId="0" fillId="14" borderId="0" xfId="0" applyFill="1">
      <alignment vertical="center"/>
    </xf>
    <xf numFmtId="176" fontId="0" fillId="0" borderId="0" xfId="0" applyNumberFormat="1">
      <alignment vertical="center"/>
    </xf>
    <xf numFmtId="177" fontId="0" fillId="8" borderId="0" xfId="44" applyNumberFormat="1" applyFill="1">
      <alignment vertical="center"/>
    </xf>
    <xf numFmtId="9" fontId="0" fillId="8" borderId="0" xfId="47" applyFill="1">
      <alignment vertical="center"/>
    </xf>
    <xf numFmtId="9" fontId="0" fillId="10" borderId="0" xfId="47" applyFill="1">
      <alignment vertical="center"/>
    </xf>
    <xf numFmtId="0" fontId="0" fillId="12" borderId="0" xfId="0" applyFill="1">
      <alignment vertical="center"/>
    </xf>
    <xf numFmtId="177" fontId="0" fillId="12" borderId="0" xfId="44" applyNumberFormat="1" applyFill="1">
      <alignment vertical="center"/>
    </xf>
    <xf numFmtId="9" fontId="0" fillId="12" borderId="0" xfId="47" applyFill="1">
      <alignment vertical="center"/>
    </xf>
    <xf numFmtId="0" fontId="0" fillId="13" borderId="0" xfId="0" applyFill="1">
      <alignment vertical="center"/>
    </xf>
    <xf numFmtId="0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theme="7" tint="0.4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A7FFAA"/>
      <color rgb="00BEFECA"/>
      <color rgb="00FFA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zoomScale="70" zoomScaleNormal="70" workbookViewId="0">
      <selection activeCell="AD36" sqref="AD36"/>
    </sheetView>
  </sheetViews>
  <sheetFormatPr defaultColWidth="9" defaultRowHeight="14"/>
  <cols>
    <col min="4" max="4" width="15.25" customWidth="1"/>
    <col min="7" max="7" width="5.4296875" customWidth="1"/>
    <col min="11" max="11" width="5.4296875" customWidth="1"/>
    <col min="12" max="13" width="12.5078125" customWidth="1"/>
    <col min="14" max="14" width="11.75" customWidth="1"/>
    <col min="15" max="15" width="11.4375" customWidth="1"/>
    <col min="16" max="16" width="9.2890625" customWidth="1"/>
    <col min="17" max="20" width="9" hidden="1" customWidth="1"/>
    <col min="21" max="21" width="5.7109375" hidden="1" customWidth="1"/>
    <col min="22" max="22" width="6.7109375" hidden="1" customWidth="1"/>
    <col min="26" max="27" width="11.5703125" customWidth="1"/>
    <col min="29" max="29" width="11" customWidth="1"/>
    <col min="30" max="30" width="14.140625" customWidth="1"/>
    <col min="31" max="31" width="12.140625" customWidth="1"/>
  </cols>
  <sheetData>
    <row r="1" spans="1:31">
      <c r="A1" s="14"/>
      <c r="B1" s="14" t="s">
        <v>0</v>
      </c>
      <c r="C1" s="14"/>
      <c r="D1" s="15" t="s">
        <v>1</v>
      </c>
      <c r="E1" s="15"/>
      <c r="F1" s="15"/>
      <c r="G1" s="15"/>
      <c r="H1" s="15"/>
      <c r="I1" s="16" t="s">
        <v>2</v>
      </c>
      <c r="J1" s="16"/>
      <c r="K1" s="16"/>
      <c r="L1" s="16"/>
      <c r="M1" s="16"/>
      <c r="N1" s="16"/>
      <c r="O1" s="16"/>
      <c r="P1" s="16"/>
      <c r="Q1" s="30" t="s">
        <v>3</v>
      </c>
      <c r="R1" s="30"/>
      <c r="S1" s="30"/>
      <c r="T1" s="30"/>
      <c r="U1" s="30"/>
      <c r="V1" s="30"/>
      <c r="W1" s="17" t="s">
        <v>4</v>
      </c>
      <c r="X1" s="17"/>
      <c r="Y1" s="17"/>
      <c r="Z1" s="17"/>
      <c r="AA1" s="17"/>
      <c r="AB1" s="18" t="s">
        <v>5</v>
      </c>
      <c r="AC1" s="18"/>
      <c r="AD1" s="18"/>
      <c r="AE1" s="18"/>
    </row>
    <row r="2" spans="1:31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11</v>
      </c>
      <c r="K2" t="s">
        <v>12</v>
      </c>
      <c r="L2" t="s">
        <v>13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</row>
    <row r="3" spans="1:29">
      <c r="A3">
        <v>610</v>
      </c>
      <c r="B3">
        <v>2</v>
      </c>
      <c r="C3">
        <v>0</v>
      </c>
      <c r="D3">
        <v>1</v>
      </c>
      <c r="E3">
        <v>12</v>
      </c>
      <c r="F3">
        <v>1</v>
      </c>
      <c r="G3">
        <v>23</v>
      </c>
      <c r="H3">
        <v>1</v>
      </c>
      <c r="I3">
        <v>45</v>
      </c>
      <c r="J3">
        <v>1</v>
      </c>
      <c r="K3">
        <v>8</v>
      </c>
      <c r="L3">
        <v>4</v>
      </c>
      <c r="M3">
        <v>67</v>
      </c>
      <c r="N3">
        <v>78</v>
      </c>
      <c r="O3">
        <v>1</v>
      </c>
      <c r="P3">
        <v>1</v>
      </c>
      <c r="Q3">
        <v>15</v>
      </c>
      <c r="R3">
        <v>17</v>
      </c>
      <c r="S3">
        <v>12</v>
      </c>
      <c r="T3">
        <v>27</v>
      </c>
      <c r="U3">
        <v>198</v>
      </c>
      <c r="V3">
        <v>199</v>
      </c>
      <c r="W3">
        <v>1</v>
      </c>
      <c r="X3">
        <v>24</v>
      </c>
      <c r="Y3">
        <v>28</v>
      </c>
      <c r="Z3">
        <v>1</v>
      </c>
      <c r="AA3">
        <v>0</v>
      </c>
      <c r="AB3">
        <v>123</v>
      </c>
      <c r="AC3">
        <v>0</v>
      </c>
    </row>
    <row r="4" spans="1:29">
      <c r="A4">
        <v>771</v>
      </c>
      <c r="B4">
        <v>1</v>
      </c>
      <c r="C4">
        <v>1</v>
      </c>
      <c r="D4">
        <v>1</v>
      </c>
      <c r="E4">
        <v>3</v>
      </c>
      <c r="F4">
        <v>2</v>
      </c>
      <c r="G4">
        <v>3</v>
      </c>
      <c r="H4">
        <v>2</v>
      </c>
      <c r="I4">
        <v>3</v>
      </c>
      <c r="J4">
        <v>2</v>
      </c>
      <c r="K4">
        <v>3</v>
      </c>
      <c r="L4">
        <v>3</v>
      </c>
      <c r="M4">
        <v>2</v>
      </c>
      <c r="N4">
        <v>3</v>
      </c>
      <c r="O4">
        <v>1</v>
      </c>
      <c r="P4">
        <v>1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1</v>
      </c>
      <c r="X4">
        <v>3</v>
      </c>
      <c r="Y4">
        <v>3</v>
      </c>
      <c r="Z4">
        <v>2</v>
      </c>
      <c r="AA4">
        <v>1</v>
      </c>
      <c r="AB4">
        <v>3</v>
      </c>
      <c r="AC4">
        <v>1</v>
      </c>
    </row>
    <row r="5" spans="1:29">
      <c r="A5">
        <v>865</v>
      </c>
      <c r="B5">
        <v>1</v>
      </c>
      <c r="C5">
        <v>1</v>
      </c>
      <c r="D5">
        <v>1</v>
      </c>
      <c r="E5">
        <v>4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42</v>
      </c>
      <c r="N5">
        <v>4</v>
      </c>
      <c r="O5">
        <v>1</v>
      </c>
      <c r="P5">
        <v>1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1</v>
      </c>
      <c r="X5">
        <v>4</v>
      </c>
      <c r="Y5">
        <v>4</v>
      </c>
      <c r="Z5">
        <v>3</v>
      </c>
      <c r="AA5">
        <v>2</v>
      </c>
      <c r="AB5">
        <v>4</v>
      </c>
      <c r="AC5">
        <v>4</v>
      </c>
    </row>
    <row r="6" spans="1:29">
      <c r="A6">
        <v>1114</v>
      </c>
      <c r="B6">
        <v>1</v>
      </c>
      <c r="C6">
        <v>1</v>
      </c>
      <c r="D6">
        <v>1</v>
      </c>
      <c r="E6">
        <v>5</v>
      </c>
      <c r="F6">
        <v>4</v>
      </c>
      <c r="G6">
        <v>5</v>
      </c>
      <c r="H6">
        <v>4</v>
      </c>
      <c r="I6">
        <v>5</v>
      </c>
      <c r="J6">
        <v>4</v>
      </c>
      <c r="K6">
        <v>5</v>
      </c>
      <c r="L6">
        <v>4</v>
      </c>
      <c r="M6">
        <v>2</v>
      </c>
      <c r="N6">
        <v>5</v>
      </c>
      <c r="O6">
        <v>1</v>
      </c>
      <c r="P6">
        <v>1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1</v>
      </c>
      <c r="X6">
        <v>3</v>
      </c>
      <c r="Y6">
        <v>4</v>
      </c>
      <c r="Z6">
        <v>4</v>
      </c>
      <c r="AA6">
        <v>0</v>
      </c>
      <c r="AB6">
        <v>2</v>
      </c>
      <c r="AC6">
        <v>7</v>
      </c>
    </row>
    <row r="7" spans="1:29">
      <c r="A7">
        <v>1305</v>
      </c>
      <c r="B7">
        <v>1</v>
      </c>
      <c r="C7">
        <v>1</v>
      </c>
      <c r="D7">
        <v>1</v>
      </c>
      <c r="E7">
        <v>6</v>
      </c>
      <c r="F7">
        <v>5</v>
      </c>
      <c r="G7">
        <v>6</v>
      </c>
      <c r="H7">
        <v>5</v>
      </c>
      <c r="I7">
        <v>6</v>
      </c>
      <c r="J7">
        <v>5</v>
      </c>
      <c r="K7">
        <v>6</v>
      </c>
      <c r="L7">
        <v>5</v>
      </c>
      <c r="M7">
        <v>6</v>
      </c>
      <c r="N7">
        <v>6</v>
      </c>
      <c r="O7">
        <v>1</v>
      </c>
      <c r="P7">
        <v>1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1</v>
      </c>
      <c r="X7">
        <v>5</v>
      </c>
      <c r="Y7">
        <v>2</v>
      </c>
      <c r="Z7">
        <v>5</v>
      </c>
      <c r="AA7">
        <v>1</v>
      </c>
      <c r="AB7">
        <v>2</v>
      </c>
      <c r="AC7">
        <v>2</v>
      </c>
    </row>
    <row r="8" spans="1:29">
      <c r="A8">
        <v>2056</v>
      </c>
      <c r="B8">
        <v>1</v>
      </c>
      <c r="C8">
        <v>0</v>
      </c>
      <c r="D8">
        <v>1</v>
      </c>
      <c r="E8">
        <v>7</v>
      </c>
      <c r="F8">
        <v>6</v>
      </c>
      <c r="G8">
        <v>7</v>
      </c>
      <c r="H8">
        <v>6</v>
      </c>
      <c r="I8">
        <v>7</v>
      </c>
      <c r="J8">
        <v>6</v>
      </c>
      <c r="K8">
        <v>7</v>
      </c>
      <c r="L8">
        <v>6</v>
      </c>
      <c r="M8">
        <v>7</v>
      </c>
      <c r="N8">
        <v>7</v>
      </c>
      <c r="O8">
        <v>7</v>
      </c>
      <c r="P8">
        <v>1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1</v>
      </c>
      <c r="X8">
        <v>6</v>
      </c>
      <c r="Y8">
        <v>3</v>
      </c>
      <c r="Z8">
        <v>6</v>
      </c>
      <c r="AA8">
        <v>2</v>
      </c>
      <c r="AB8">
        <v>3</v>
      </c>
      <c r="AC8">
        <v>3</v>
      </c>
    </row>
    <row r="9" spans="1:29">
      <c r="A9">
        <v>2386</v>
      </c>
      <c r="B9">
        <v>1</v>
      </c>
      <c r="C9">
        <v>0</v>
      </c>
      <c r="D9">
        <v>1</v>
      </c>
      <c r="E9">
        <v>8</v>
      </c>
      <c r="F9">
        <v>7</v>
      </c>
      <c r="G9">
        <v>8</v>
      </c>
      <c r="H9">
        <v>7</v>
      </c>
      <c r="I9">
        <v>8</v>
      </c>
      <c r="J9">
        <v>7</v>
      </c>
      <c r="K9">
        <v>8</v>
      </c>
      <c r="L9">
        <v>7</v>
      </c>
      <c r="M9">
        <v>8</v>
      </c>
      <c r="N9">
        <v>8</v>
      </c>
      <c r="O9">
        <v>1</v>
      </c>
      <c r="P9">
        <v>1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1</v>
      </c>
      <c r="X9">
        <v>7</v>
      </c>
      <c r="Y9">
        <v>4</v>
      </c>
      <c r="Z9">
        <v>7</v>
      </c>
      <c r="AA9">
        <v>0</v>
      </c>
      <c r="AB9">
        <v>4</v>
      </c>
      <c r="AC9">
        <v>4</v>
      </c>
    </row>
    <row r="10" spans="1:29">
      <c r="A10">
        <v>2706</v>
      </c>
      <c r="B10">
        <v>1</v>
      </c>
      <c r="C10">
        <v>0</v>
      </c>
      <c r="D10">
        <v>1</v>
      </c>
      <c r="E10">
        <v>9</v>
      </c>
      <c r="F10">
        <v>8</v>
      </c>
      <c r="G10">
        <v>9</v>
      </c>
      <c r="H10">
        <v>8</v>
      </c>
      <c r="I10">
        <v>9</v>
      </c>
      <c r="J10">
        <v>8</v>
      </c>
      <c r="K10">
        <v>9</v>
      </c>
      <c r="L10">
        <v>8</v>
      </c>
      <c r="M10">
        <v>9</v>
      </c>
      <c r="N10">
        <v>9</v>
      </c>
      <c r="O10">
        <v>1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1</v>
      </c>
      <c r="X10">
        <v>8</v>
      </c>
      <c r="Y10">
        <v>5</v>
      </c>
      <c r="Z10">
        <v>8</v>
      </c>
      <c r="AA10">
        <v>1</v>
      </c>
      <c r="AB10">
        <v>5</v>
      </c>
      <c r="AC10">
        <v>5</v>
      </c>
    </row>
    <row r="11" spans="1:29">
      <c r="A11">
        <v>4015</v>
      </c>
      <c r="B11">
        <v>1</v>
      </c>
      <c r="C11">
        <v>0</v>
      </c>
      <c r="D11">
        <v>1</v>
      </c>
      <c r="E11">
        <v>10</v>
      </c>
      <c r="F11">
        <v>9</v>
      </c>
      <c r="G11">
        <v>10</v>
      </c>
      <c r="H11">
        <v>9</v>
      </c>
      <c r="I11">
        <v>10</v>
      </c>
      <c r="J11">
        <v>9</v>
      </c>
      <c r="K11">
        <v>10</v>
      </c>
      <c r="L11">
        <v>9</v>
      </c>
      <c r="M11">
        <v>10</v>
      </c>
      <c r="N11">
        <v>10</v>
      </c>
      <c r="O11">
        <v>1</v>
      </c>
      <c r="P11">
        <v>1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</v>
      </c>
      <c r="X11">
        <v>9</v>
      </c>
      <c r="Y11">
        <v>6</v>
      </c>
      <c r="Z11">
        <v>9</v>
      </c>
      <c r="AA11">
        <v>2</v>
      </c>
      <c r="AB11">
        <v>6</v>
      </c>
      <c r="AC11">
        <v>6</v>
      </c>
    </row>
    <row r="12" spans="1:29">
      <c r="A12">
        <v>4039</v>
      </c>
      <c r="B12">
        <v>1</v>
      </c>
      <c r="C12">
        <v>0</v>
      </c>
      <c r="D12">
        <v>1</v>
      </c>
      <c r="E12">
        <v>11</v>
      </c>
      <c r="F12">
        <v>10</v>
      </c>
      <c r="G12">
        <v>11</v>
      </c>
      <c r="H12">
        <v>10</v>
      </c>
      <c r="I12">
        <v>11</v>
      </c>
      <c r="J12">
        <v>10</v>
      </c>
      <c r="K12">
        <v>11</v>
      </c>
      <c r="L12">
        <v>10</v>
      </c>
      <c r="M12">
        <v>11</v>
      </c>
      <c r="N12">
        <v>11</v>
      </c>
      <c r="O12">
        <v>1</v>
      </c>
      <c r="P12">
        <v>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</v>
      </c>
      <c r="X12">
        <v>10</v>
      </c>
      <c r="Y12">
        <v>7</v>
      </c>
      <c r="Z12">
        <v>10</v>
      </c>
      <c r="AA12">
        <v>0</v>
      </c>
      <c r="AB12">
        <v>7</v>
      </c>
      <c r="AC12">
        <v>7</v>
      </c>
    </row>
    <row r="13" spans="1:29">
      <c r="A13">
        <v>4151</v>
      </c>
      <c r="B13">
        <v>1</v>
      </c>
      <c r="C13">
        <v>0</v>
      </c>
      <c r="D13">
        <v>1</v>
      </c>
      <c r="E13">
        <v>12</v>
      </c>
      <c r="F13">
        <v>11</v>
      </c>
      <c r="G13">
        <v>12</v>
      </c>
      <c r="H13">
        <v>11</v>
      </c>
      <c r="I13">
        <v>12</v>
      </c>
      <c r="J13">
        <v>11</v>
      </c>
      <c r="K13">
        <v>12</v>
      </c>
      <c r="L13">
        <v>11</v>
      </c>
      <c r="M13">
        <v>12</v>
      </c>
      <c r="N13">
        <v>12</v>
      </c>
      <c r="O13">
        <v>1</v>
      </c>
      <c r="P13">
        <v>1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</v>
      </c>
      <c r="X13">
        <v>11</v>
      </c>
      <c r="Y13">
        <v>8</v>
      </c>
      <c r="Z13">
        <v>11</v>
      </c>
      <c r="AA13">
        <v>1</v>
      </c>
      <c r="AB13">
        <v>8</v>
      </c>
      <c r="AC13">
        <v>8</v>
      </c>
    </row>
    <row r="14" spans="1:29">
      <c r="A14">
        <v>4343</v>
      </c>
      <c r="B14">
        <v>1</v>
      </c>
      <c r="C14">
        <v>0</v>
      </c>
      <c r="D14">
        <v>1</v>
      </c>
      <c r="E14">
        <v>13</v>
      </c>
      <c r="F14">
        <v>12</v>
      </c>
      <c r="G14">
        <v>13</v>
      </c>
      <c r="H14">
        <v>12</v>
      </c>
      <c r="I14">
        <v>13</v>
      </c>
      <c r="J14">
        <v>12</v>
      </c>
      <c r="K14">
        <v>13</v>
      </c>
      <c r="L14">
        <v>12</v>
      </c>
      <c r="M14">
        <v>13</v>
      </c>
      <c r="N14">
        <v>13</v>
      </c>
      <c r="O14">
        <v>1</v>
      </c>
      <c r="P14">
        <v>1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</v>
      </c>
      <c r="X14">
        <v>12</v>
      </c>
      <c r="Y14">
        <v>9</v>
      </c>
      <c r="Z14">
        <v>12</v>
      </c>
      <c r="AA14">
        <v>2</v>
      </c>
      <c r="AB14">
        <v>9</v>
      </c>
      <c r="AC14">
        <v>9</v>
      </c>
    </row>
    <row r="15" spans="1:29">
      <c r="A15">
        <v>4476</v>
      </c>
      <c r="B15">
        <v>1</v>
      </c>
      <c r="C15">
        <v>0</v>
      </c>
      <c r="D15">
        <v>1</v>
      </c>
      <c r="E15">
        <v>14</v>
      </c>
      <c r="F15">
        <v>13</v>
      </c>
      <c r="G15">
        <v>14</v>
      </c>
      <c r="H15">
        <v>13</v>
      </c>
      <c r="I15">
        <v>14</v>
      </c>
      <c r="J15">
        <v>13</v>
      </c>
      <c r="K15">
        <v>14</v>
      </c>
      <c r="L15">
        <v>13</v>
      </c>
      <c r="M15">
        <v>14</v>
      </c>
      <c r="N15">
        <v>14</v>
      </c>
      <c r="O15">
        <v>14</v>
      </c>
      <c r="P15">
        <v>1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</v>
      </c>
      <c r="X15">
        <v>13</v>
      </c>
      <c r="Y15">
        <v>10</v>
      </c>
      <c r="Z15">
        <v>13</v>
      </c>
      <c r="AA15">
        <v>0</v>
      </c>
      <c r="AB15">
        <v>10</v>
      </c>
      <c r="AC15">
        <v>10</v>
      </c>
    </row>
    <row r="16" spans="1:29">
      <c r="A16">
        <v>4940</v>
      </c>
      <c r="B16">
        <v>1</v>
      </c>
      <c r="C16">
        <v>1</v>
      </c>
      <c r="D16">
        <v>1</v>
      </c>
      <c r="E16">
        <v>15</v>
      </c>
      <c r="F16">
        <v>14</v>
      </c>
      <c r="G16">
        <v>15</v>
      </c>
      <c r="H16">
        <v>14</v>
      </c>
      <c r="I16">
        <v>15</v>
      </c>
      <c r="J16">
        <v>14</v>
      </c>
      <c r="K16">
        <v>15</v>
      </c>
      <c r="L16">
        <v>14</v>
      </c>
      <c r="M16">
        <v>15</v>
      </c>
      <c r="N16">
        <v>15</v>
      </c>
      <c r="O16">
        <v>1</v>
      </c>
      <c r="P16">
        <v>1</v>
      </c>
      <c r="Q16">
        <v>15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</v>
      </c>
      <c r="X16">
        <v>14</v>
      </c>
      <c r="Y16">
        <v>11</v>
      </c>
      <c r="Z16">
        <v>14</v>
      </c>
      <c r="AA16">
        <v>1</v>
      </c>
      <c r="AB16">
        <v>11</v>
      </c>
      <c r="AC16">
        <v>11</v>
      </c>
    </row>
    <row r="17" spans="1:29">
      <c r="A17">
        <v>4951</v>
      </c>
      <c r="B17">
        <v>1</v>
      </c>
      <c r="C17">
        <v>0</v>
      </c>
      <c r="D17">
        <v>1</v>
      </c>
      <c r="E17">
        <v>16</v>
      </c>
      <c r="F17">
        <v>15</v>
      </c>
      <c r="G17">
        <v>16</v>
      </c>
      <c r="H17">
        <v>15</v>
      </c>
      <c r="I17">
        <v>16</v>
      </c>
      <c r="J17">
        <v>15</v>
      </c>
      <c r="K17">
        <v>16</v>
      </c>
      <c r="L17">
        <v>15</v>
      </c>
      <c r="M17">
        <v>16</v>
      </c>
      <c r="N17">
        <v>16</v>
      </c>
      <c r="O17">
        <v>1</v>
      </c>
      <c r="P17">
        <v>1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</v>
      </c>
      <c r="X17">
        <v>15</v>
      </c>
      <c r="Y17">
        <v>12</v>
      </c>
      <c r="Z17">
        <v>15</v>
      </c>
      <c r="AA17">
        <v>2</v>
      </c>
      <c r="AB17">
        <v>12</v>
      </c>
      <c r="AC17">
        <v>12</v>
      </c>
    </row>
    <row r="18" spans="1:29">
      <c r="A18">
        <v>4976</v>
      </c>
      <c r="B18">
        <v>1</v>
      </c>
      <c r="C18">
        <v>0</v>
      </c>
      <c r="D18">
        <v>1</v>
      </c>
      <c r="E18">
        <v>17</v>
      </c>
      <c r="F18">
        <v>16</v>
      </c>
      <c r="G18">
        <v>17</v>
      </c>
      <c r="H18">
        <v>16</v>
      </c>
      <c r="I18">
        <v>17</v>
      </c>
      <c r="J18">
        <v>16</v>
      </c>
      <c r="K18">
        <v>17</v>
      </c>
      <c r="L18">
        <v>16</v>
      </c>
      <c r="M18">
        <v>17</v>
      </c>
      <c r="N18">
        <v>17</v>
      </c>
      <c r="O18">
        <v>1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</v>
      </c>
      <c r="X18">
        <v>16</v>
      </c>
      <c r="Y18">
        <v>13</v>
      </c>
      <c r="Z18">
        <v>16</v>
      </c>
      <c r="AA18">
        <v>0</v>
      </c>
      <c r="AB18">
        <v>13</v>
      </c>
      <c r="AC18">
        <v>13</v>
      </c>
    </row>
    <row r="19" spans="1:29">
      <c r="A19">
        <v>5024</v>
      </c>
      <c r="B19">
        <v>1</v>
      </c>
      <c r="C19">
        <v>0</v>
      </c>
      <c r="D19">
        <v>1</v>
      </c>
      <c r="E19">
        <v>18</v>
      </c>
      <c r="F19">
        <v>17</v>
      </c>
      <c r="G19">
        <v>18</v>
      </c>
      <c r="H19">
        <v>17</v>
      </c>
      <c r="I19">
        <v>18</v>
      </c>
      <c r="J19">
        <v>17</v>
      </c>
      <c r="K19">
        <v>18</v>
      </c>
      <c r="L19">
        <v>17</v>
      </c>
      <c r="M19">
        <v>18</v>
      </c>
      <c r="N19">
        <v>18</v>
      </c>
      <c r="O19">
        <v>1</v>
      </c>
      <c r="P19">
        <v>1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</v>
      </c>
      <c r="X19">
        <v>17</v>
      </c>
      <c r="Y19">
        <v>14</v>
      </c>
      <c r="Z19">
        <v>17</v>
      </c>
      <c r="AA19">
        <v>1</v>
      </c>
      <c r="AB19">
        <v>14</v>
      </c>
      <c r="AC19">
        <v>14</v>
      </c>
    </row>
    <row r="20" spans="1:29">
      <c r="A20">
        <v>6514</v>
      </c>
      <c r="B20">
        <v>1</v>
      </c>
      <c r="C20">
        <v>0</v>
      </c>
      <c r="D20">
        <v>1</v>
      </c>
      <c r="E20">
        <v>19</v>
      </c>
      <c r="F20">
        <v>18</v>
      </c>
      <c r="G20">
        <v>19</v>
      </c>
      <c r="H20">
        <v>18</v>
      </c>
      <c r="I20">
        <v>19</v>
      </c>
      <c r="J20">
        <v>18</v>
      </c>
      <c r="K20">
        <v>19</v>
      </c>
      <c r="L20">
        <v>18</v>
      </c>
      <c r="M20">
        <v>19</v>
      </c>
      <c r="N20">
        <v>19</v>
      </c>
      <c r="O20">
        <v>1</v>
      </c>
      <c r="P20">
        <v>1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</v>
      </c>
      <c r="X20">
        <v>18</v>
      </c>
      <c r="Y20">
        <v>15</v>
      </c>
      <c r="Z20">
        <v>18</v>
      </c>
      <c r="AA20">
        <v>2</v>
      </c>
      <c r="AB20">
        <v>15</v>
      </c>
      <c r="AC20">
        <v>15</v>
      </c>
    </row>
    <row r="21" spans="1:29">
      <c r="A21">
        <v>6854</v>
      </c>
      <c r="B21">
        <v>1</v>
      </c>
      <c r="C21">
        <v>0</v>
      </c>
      <c r="D21">
        <v>1</v>
      </c>
      <c r="E21">
        <v>20</v>
      </c>
      <c r="F21">
        <v>19</v>
      </c>
      <c r="G21">
        <v>20</v>
      </c>
      <c r="H21">
        <v>19</v>
      </c>
      <c r="I21">
        <v>20</v>
      </c>
      <c r="J21">
        <v>19</v>
      </c>
      <c r="K21">
        <v>20</v>
      </c>
      <c r="L21">
        <v>19</v>
      </c>
      <c r="M21">
        <v>20</v>
      </c>
      <c r="N21">
        <v>20</v>
      </c>
      <c r="O21">
        <v>1</v>
      </c>
      <c r="P21">
        <v>1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1</v>
      </c>
      <c r="X21">
        <v>19</v>
      </c>
      <c r="Y21">
        <v>16</v>
      </c>
      <c r="Z21">
        <v>19</v>
      </c>
      <c r="AA21">
        <v>0</v>
      </c>
      <c r="AB21">
        <v>16</v>
      </c>
      <c r="AC21">
        <v>16</v>
      </c>
    </row>
    <row r="22" spans="1:29">
      <c r="A22">
        <v>6975</v>
      </c>
      <c r="B22">
        <v>1</v>
      </c>
      <c r="C22">
        <v>0</v>
      </c>
      <c r="D22">
        <v>1</v>
      </c>
      <c r="E22">
        <v>21</v>
      </c>
      <c r="F22">
        <v>20</v>
      </c>
      <c r="G22">
        <v>21</v>
      </c>
      <c r="H22">
        <v>20</v>
      </c>
      <c r="I22">
        <v>21</v>
      </c>
      <c r="J22">
        <v>20</v>
      </c>
      <c r="K22">
        <v>21</v>
      </c>
      <c r="L22">
        <v>20</v>
      </c>
      <c r="M22">
        <v>21</v>
      </c>
      <c r="N22">
        <v>21</v>
      </c>
      <c r="O22">
        <v>21</v>
      </c>
      <c r="P22">
        <v>1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21</v>
      </c>
      <c r="W22">
        <v>1</v>
      </c>
      <c r="X22">
        <v>20</v>
      </c>
      <c r="Y22">
        <v>17</v>
      </c>
      <c r="Z22">
        <v>20</v>
      </c>
      <c r="AA22">
        <v>1</v>
      </c>
      <c r="AB22">
        <v>17</v>
      </c>
      <c r="AC22">
        <v>17</v>
      </c>
    </row>
    <row r="23" spans="1:29">
      <c r="A23">
        <v>6978</v>
      </c>
      <c r="B23">
        <v>1</v>
      </c>
      <c r="C23">
        <v>0</v>
      </c>
      <c r="D23">
        <v>1</v>
      </c>
      <c r="E23">
        <v>22</v>
      </c>
      <c r="F23">
        <v>21</v>
      </c>
      <c r="G23">
        <v>22</v>
      </c>
      <c r="H23">
        <v>21</v>
      </c>
      <c r="I23">
        <v>22</v>
      </c>
      <c r="J23">
        <v>21</v>
      </c>
      <c r="K23">
        <v>22</v>
      </c>
      <c r="L23">
        <v>21</v>
      </c>
      <c r="M23">
        <v>22</v>
      </c>
      <c r="N23">
        <v>22</v>
      </c>
      <c r="O23">
        <v>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>
        <v>1</v>
      </c>
      <c r="X23">
        <v>21</v>
      </c>
      <c r="Y23">
        <v>18</v>
      </c>
      <c r="Z23">
        <v>21</v>
      </c>
      <c r="AA23">
        <v>2</v>
      </c>
      <c r="AB23">
        <v>18</v>
      </c>
      <c r="AC23">
        <v>18</v>
      </c>
    </row>
    <row r="24" spans="1:29">
      <c r="A24">
        <v>9687</v>
      </c>
      <c r="B24">
        <v>1</v>
      </c>
      <c r="C24">
        <v>0</v>
      </c>
      <c r="D24">
        <v>1</v>
      </c>
      <c r="E24">
        <v>23</v>
      </c>
      <c r="F24">
        <v>22</v>
      </c>
      <c r="G24">
        <v>23</v>
      </c>
      <c r="H24">
        <v>22</v>
      </c>
      <c r="I24">
        <v>23</v>
      </c>
      <c r="J24">
        <v>22</v>
      </c>
      <c r="K24">
        <v>23</v>
      </c>
      <c r="L24">
        <v>22</v>
      </c>
      <c r="M24">
        <v>23</v>
      </c>
      <c r="N24">
        <v>23</v>
      </c>
      <c r="O24">
        <v>1</v>
      </c>
      <c r="P24">
        <v>1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1</v>
      </c>
      <c r="X24">
        <v>22</v>
      </c>
      <c r="Y24">
        <v>19</v>
      </c>
      <c r="Z24">
        <v>22</v>
      </c>
      <c r="AA24">
        <v>0</v>
      </c>
      <c r="AB24">
        <v>19</v>
      </c>
      <c r="AC24">
        <v>19</v>
      </c>
    </row>
    <row r="25" spans="1:29">
      <c r="A25">
        <v>7200</v>
      </c>
      <c r="B25">
        <v>1</v>
      </c>
      <c r="C25">
        <v>0</v>
      </c>
      <c r="D25">
        <v>1</v>
      </c>
      <c r="E25">
        <v>24</v>
      </c>
      <c r="F25">
        <v>23</v>
      </c>
      <c r="G25">
        <v>24</v>
      </c>
      <c r="H25">
        <v>23</v>
      </c>
      <c r="I25">
        <v>24</v>
      </c>
      <c r="J25">
        <v>23</v>
      </c>
      <c r="K25">
        <v>24</v>
      </c>
      <c r="L25">
        <v>23</v>
      </c>
      <c r="M25">
        <v>24</v>
      </c>
      <c r="N25">
        <v>24</v>
      </c>
      <c r="O25">
        <v>1</v>
      </c>
      <c r="P25">
        <v>1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1</v>
      </c>
      <c r="X25">
        <v>23</v>
      </c>
      <c r="Y25">
        <v>20</v>
      </c>
      <c r="Z25">
        <v>23</v>
      </c>
      <c r="AA25">
        <v>1</v>
      </c>
      <c r="AB25">
        <v>20</v>
      </c>
      <c r="AC25">
        <v>20</v>
      </c>
    </row>
    <row r="26" spans="1:29">
      <c r="A26">
        <v>7476</v>
      </c>
      <c r="B26">
        <v>1</v>
      </c>
      <c r="C26">
        <v>0</v>
      </c>
      <c r="D26">
        <v>1</v>
      </c>
      <c r="E26">
        <v>25</v>
      </c>
      <c r="F26">
        <v>24</v>
      </c>
      <c r="G26">
        <v>25</v>
      </c>
      <c r="H26">
        <v>24</v>
      </c>
      <c r="I26">
        <v>25</v>
      </c>
      <c r="J26">
        <v>24</v>
      </c>
      <c r="K26">
        <v>25</v>
      </c>
      <c r="L26">
        <v>24</v>
      </c>
      <c r="M26">
        <v>25</v>
      </c>
      <c r="N26">
        <v>25</v>
      </c>
      <c r="O26">
        <v>1</v>
      </c>
      <c r="P26">
        <v>1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1</v>
      </c>
      <c r="X26">
        <v>24</v>
      </c>
      <c r="Y26">
        <v>21</v>
      </c>
      <c r="Z26">
        <v>24</v>
      </c>
      <c r="AA26">
        <v>2</v>
      </c>
      <c r="AB26">
        <v>21</v>
      </c>
      <c r="AC26">
        <v>21</v>
      </c>
    </row>
    <row r="27" spans="1:29">
      <c r="A27">
        <v>7480</v>
      </c>
      <c r="B27">
        <v>1</v>
      </c>
      <c r="C27">
        <v>0</v>
      </c>
      <c r="D27">
        <v>1</v>
      </c>
      <c r="E27">
        <v>26</v>
      </c>
      <c r="F27">
        <v>25</v>
      </c>
      <c r="G27">
        <v>26</v>
      </c>
      <c r="H27">
        <v>25</v>
      </c>
      <c r="I27">
        <v>26</v>
      </c>
      <c r="J27">
        <v>25</v>
      </c>
      <c r="K27">
        <v>26</v>
      </c>
      <c r="L27">
        <v>25</v>
      </c>
      <c r="M27">
        <v>26</v>
      </c>
      <c r="N27">
        <v>26</v>
      </c>
      <c r="O27">
        <v>1</v>
      </c>
      <c r="P27">
        <v>1</v>
      </c>
      <c r="Q27">
        <v>26</v>
      </c>
      <c r="R27">
        <v>26</v>
      </c>
      <c r="S27">
        <v>26</v>
      </c>
      <c r="T27">
        <v>26</v>
      </c>
      <c r="U27">
        <v>26</v>
      </c>
      <c r="V27">
        <v>26</v>
      </c>
      <c r="W27">
        <v>1</v>
      </c>
      <c r="X27">
        <v>25</v>
      </c>
      <c r="Y27">
        <v>22</v>
      </c>
      <c r="Z27">
        <v>25</v>
      </c>
      <c r="AA27">
        <v>0</v>
      </c>
      <c r="AB27">
        <v>22</v>
      </c>
      <c r="AC27">
        <v>22</v>
      </c>
    </row>
    <row r="28" spans="1:29">
      <c r="A28">
        <v>7757</v>
      </c>
      <c r="B28">
        <v>1</v>
      </c>
      <c r="C28">
        <v>0</v>
      </c>
      <c r="D28">
        <v>1</v>
      </c>
      <c r="E28">
        <v>27</v>
      </c>
      <c r="F28">
        <v>26</v>
      </c>
      <c r="G28">
        <v>27</v>
      </c>
      <c r="H28">
        <v>26</v>
      </c>
      <c r="I28">
        <v>27</v>
      </c>
      <c r="J28">
        <v>26</v>
      </c>
      <c r="K28">
        <v>27</v>
      </c>
      <c r="L28">
        <v>26</v>
      </c>
      <c r="M28">
        <v>27</v>
      </c>
      <c r="N28">
        <v>27</v>
      </c>
      <c r="O28">
        <v>27</v>
      </c>
      <c r="P28">
        <v>27</v>
      </c>
      <c r="Q28">
        <v>27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1</v>
      </c>
      <c r="X28">
        <v>26</v>
      </c>
      <c r="Y28">
        <v>23</v>
      </c>
      <c r="Z28">
        <v>26</v>
      </c>
      <c r="AA28">
        <v>1</v>
      </c>
      <c r="AB28">
        <v>23</v>
      </c>
      <c r="AC28">
        <v>23</v>
      </c>
    </row>
    <row r="29" spans="1:29">
      <c r="A29">
        <v>8089</v>
      </c>
      <c r="B29">
        <v>1</v>
      </c>
      <c r="C29">
        <v>0</v>
      </c>
      <c r="D29">
        <v>1</v>
      </c>
      <c r="E29">
        <v>28</v>
      </c>
      <c r="F29">
        <v>27</v>
      </c>
      <c r="G29">
        <v>28</v>
      </c>
      <c r="H29">
        <v>27</v>
      </c>
      <c r="I29">
        <v>28</v>
      </c>
      <c r="J29">
        <v>27</v>
      </c>
      <c r="K29">
        <v>28</v>
      </c>
      <c r="L29">
        <v>27</v>
      </c>
      <c r="M29">
        <v>28</v>
      </c>
      <c r="N29">
        <v>28</v>
      </c>
      <c r="O29">
        <v>28</v>
      </c>
      <c r="P29">
        <v>1</v>
      </c>
      <c r="Q29">
        <v>28</v>
      </c>
      <c r="R29">
        <v>28</v>
      </c>
      <c r="S29">
        <v>28</v>
      </c>
      <c r="T29">
        <v>28</v>
      </c>
      <c r="U29">
        <v>28</v>
      </c>
      <c r="V29">
        <v>28</v>
      </c>
      <c r="W29">
        <v>1</v>
      </c>
      <c r="X29">
        <v>27</v>
      </c>
      <c r="Y29">
        <v>24</v>
      </c>
      <c r="Z29">
        <v>27</v>
      </c>
      <c r="AA29">
        <v>2</v>
      </c>
      <c r="AB29">
        <v>24</v>
      </c>
      <c r="AC29">
        <v>24</v>
      </c>
    </row>
    <row r="30" spans="1:29">
      <c r="A30">
        <v>8349</v>
      </c>
      <c r="B30">
        <v>1</v>
      </c>
      <c r="C30">
        <v>0</v>
      </c>
      <c r="D30">
        <v>1</v>
      </c>
      <c r="E30">
        <v>29</v>
      </c>
      <c r="F30">
        <v>28</v>
      </c>
      <c r="G30">
        <v>29</v>
      </c>
      <c r="H30">
        <v>28</v>
      </c>
      <c r="I30">
        <v>29</v>
      </c>
      <c r="J30">
        <v>28</v>
      </c>
      <c r="K30">
        <v>29</v>
      </c>
      <c r="L30">
        <v>28</v>
      </c>
      <c r="M30">
        <v>29</v>
      </c>
      <c r="N30">
        <v>29</v>
      </c>
      <c r="O30">
        <v>1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1</v>
      </c>
      <c r="X30">
        <v>28</v>
      </c>
      <c r="Y30">
        <v>25</v>
      </c>
      <c r="Z30">
        <v>28</v>
      </c>
      <c r="AA30">
        <v>0</v>
      </c>
      <c r="AB30">
        <v>25</v>
      </c>
      <c r="AC30">
        <v>25</v>
      </c>
    </row>
    <row r="31" spans="1:29">
      <c r="A31">
        <v>8764</v>
      </c>
      <c r="B31">
        <v>1</v>
      </c>
      <c r="C31">
        <v>0</v>
      </c>
      <c r="D31">
        <v>1</v>
      </c>
      <c r="E31">
        <v>30</v>
      </c>
      <c r="F31">
        <v>29</v>
      </c>
      <c r="G31">
        <v>30</v>
      </c>
      <c r="H31">
        <v>29</v>
      </c>
      <c r="I31">
        <v>30</v>
      </c>
      <c r="J31">
        <v>29</v>
      </c>
      <c r="K31">
        <v>30</v>
      </c>
      <c r="L31">
        <v>29</v>
      </c>
      <c r="M31">
        <v>30</v>
      </c>
      <c r="N31">
        <v>30</v>
      </c>
      <c r="O31">
        <v>1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1</v>
      </c>
      <c r="X31">
        <v>29</v>
      </c>
      <c r="Y31">
        <v>26</v>
      </c>
      <c r="Z31">
        <v>29</v>
      </c>
      <c r="AA31">
        <v>1</v>
      </c>
      <c r="AB31">
        <v>26</v>
      </c>
      <c r="AC31">
        <v>26</v>
      </c>
    </row>
    <row r="32" spans="1:29">
      <c r="A32">
        <v>9062</v>
      </c>
      <c r="B32">
        <v>1</v>
      </c>
      <c r="C32">
        <v>0</v>
      </c>
      <c r="D32">
        <v>1</v>
      </c>
      <c r="E32">
        <v>31</v>
      </c>
      <c r="F32">
        <v>30</v>
      </c>
      <c r="G32">
        <v>31</v>
      </c>
      <c r="H32">
        <v>30</v>
      </c>
      <c r="I32">
        <v>31</v>
      </c>
      <c r="J32">
        <v>30</v>
      </c>
      <c r="K32">
        <v>31</v>
      </c>
      <c r="L32">
        <v>30</v>
      </c>
      <c r="M32">
        <v>31</v>
      </c>
      <c r="N32">
        <v>31</v>
      </c>
      <c r="O32">
        <v>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W32">
        <v>1</v>
      </c>
      <c r="X32">
        <v>30</v>
      </c>
      <c r="Y32">
        <v>27</v>
      </c>
      <c r="Z32">
        <v>30</v>
      </c>
      <c r="AA32">
        <v>2</v>
      </c>
      <c r="AB32">
        <v>27</v>
      </c>
      <c r="AC32">
        <v>27</v>
      </c>
    </row>
    <row r="33" spans="1:29">
      <c r="A33">
        <v>9098</v>
      </c>
      <c r="B33">
        <v>1</v>
      </c>
      <c r="C33">
        <v>0</v>
      </c>
      <c r="D33">
        <v>1</v>
      </c>
      <c r="E33">
        <v>32</v>
      </c>
      <c r="F33">
        <v>31</v>
      </c>
      <c r="G33">
        <v>32</v>
      </c>
      <c r="H33">
        <v>31</v>
      </c>
      <c r="I33">
        <v>32</v>
      </c>
      <c r="J33">
        <v>31</v>
      </c>
      <c r="K33">
        <v>32</v>
      </c>
      <c r="L33">
        <v>31</v>
      </c>
      <c r="M33">
        <v>32</v>
      </c>
      <c r="N33">
        <v>32</v>
      </c>
      <c r="O33">
        <v>1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1</v>
      </c>
      <c r="X33">
        <v>31</v>
      </c>
      <c r="Y33">
        <v>28</v>
      </c>
      <c r="Z33">
        <v>31</v>
      </c>
      <c r="AA33">
        <v>0</v>
      </c>
      <c r="AB33">
        <v>28</v>
      </c>
      <c r="AC33">
        <v>28</v>
      </c>
    </row>
    <row r="34" spans="1:29">
      <c r="A34">
        <v>9127</v>
      </c>
      <c r="B34">
        <v>1</v>
      </c>
      <c r="C34">
        <v>0</v>
      </c>
      <c r="D34">
        <v>1</v>
      </c>
      <c r="E34">
        <v>33</v>
      </c>
      <c r="F34">
        <v>32</v>
      </c>
      <c r="G34">
        <v>33</v>
      </c>
      <c r="H34">
        <v>32</v>
      </c>
      <c r="I34">
        <v>33</v>
      </c>
      <c r="J34">
        <v>32</v>
      </c>
      <c r="K34">
        <v>33</v>
      </c>
      <c r="L34">
        <v>32</v>
      </c>
      <c r="M34">
        <v>33</v>
      </c>
      <c r="N34">
        <v>33</v>
      </c>
      <c r="O34">
        <v>1</v>
      </c>
      <c r="P34">
        <v>33</v>
      </c>
      <c r="Q34">
        <v>33</v>
      </c>
      <c r="R34">
        <v>33</v>
      </c>
      <c r="S34">
        <v>33</v>
      </c>
      <c r="T34">
        <v>33</v>
      </c>
      <c r="U34">
        <v>33</v>
      </c>
      <c r="V34">
        <v>33</v>
      </c>
      <c r="W34">
        <v>1</v>
      </c>
      <c r="X34">
        <v>32</v>
      </c>
      <c r="Y34">
        <v>29</v>
      </c>
      <c r="Z34">
        <v>32</v>
      </c>
      <c r="AA34">
        <v>1</v>
      </c>
      <c r="AB34">
        <v>29</v>
      </c>
      <c r="AC34">
        <v>29</v>
      </c>
    </row>
    <row r="35" spans="1:29">
      <c r="A35">
        <v>9580</v>
      </c>
      <c r="B35">
        <v>1</v>
      </c>
      <c r="C35">
        <v>1</v>
      </c>
      <c r="D35">
        <v>1</v>
      </c>
      <c r="E35">
        <v>34</v>
      </c>
      <c r="F35">
        <v>33</v>
      </c>
      <c r="G35">
        <v>34</v>
      </c>
      <c r="H35">
        <v>33</v>
      </c>
      <c r="I35">
        <v>34</v>
      </c>
      <c r="J35">
        <v>33</v>
      </c>
      <c r="K35">
        <v>34</v>
      </c>
      <c r="L35">
        <v>33</v>
      </c>
      <c r="M35">
        <v>34</v>
      </c>
      <c r="N35">
        <v>34</v>
      </c>
      <c r="O35">
        <v>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>
        <v>34</v>
      </c>
      <c r="W35">
        <v>1</v>
      </c>
      <c r="X35">
        <v>33</v>
      </c>
      <c r="Y35">
        <v>30</v>
      </c>
      <c r="Z35">
        <v>33</v>
      </c>
      <c r="AA35">
        <v>2</v>
      </c>
      <c r="AB35">
        <v>30</v>
      </c>
      <c r="AC35">
        <v>30</v>
      </c>
    </row>
    <row r="36" spans="1:29">
      <c r="A36">
        <v>1305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11</v>
      </c>
      <c r="M36">
        <v>1</v>
      </c>
      <c r="N36">
        <v>1</v>
      </c>
      <c r="O36">
        <v>1</v>
      </c>
      <c r="P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</sheetData>
  <mergeCells count="5">
    <mergeCell ref="D1:H1"/>
    <mergeCell ref="I1:P1"/>
    <mergeCell ref="Q1:V1"/>
    <mergeCell ref="W1:AA1"/>
    <mergeCell ref="AB1:A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7" sqref="$A17:$XFD17"/>
    </sheetView>
  </sheetViews>
  <sheetFormatPr defaultColWidth="9.140625" defaultRowHeight="14"/>
  <cols>
    <col min="3" max="3" width="15.4296875" customWidth="1"/>
    <col min="4" max="4" width="12.859375" customWidth="1"/>
    <col min="5" max="5" width="16.2890625" customWidth="1"/>
    <col min="6" max="6" width="18.5703125" customWidth="1"/>
    <col min="7" max="7" width="16" hidden="1" customWidth="1"/>
    <col min="8" max="8" width="13.859375" customWidth="1"/>
    <col min="9" max="9" width="17" customWidth="1"/>
    <col min="17" max="19" width="9.140625" hidden="1" customWidth="1"/>
  </cols>
  <sheetData>
    <row r="1" spans="2:9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19">
      <c r="A2">
        <v>610</v>
      </c>
      <c r="C2" s="21">
        <f>135/avg!M2</f>
        <v>7.5</v>
      </c>
      <c r="D2" s="8">
        <f>avg!G2</f>
        <v>0.958333333333333</v>
      </c>
      <c r="E2" s="8">
        <f>avg!J2</f>
        <v>0.923076923076923</v>
      </c>
      <c r="F2" s="8">
        <f>avg!X2</f>
        <v>0.04</v>
      </c>
      <c r="G2" s="31" t="s">
        <v>42</v>
      </c>
      <c r="H2">
        <f>avg!AF2</f>
        <v>41</v>
      </c>
      <c r="I2">
        <f>avg!AG2</f>
        <v>0</v>
      </c>
      <c r="P2">
        <f>(SUMIF(avg!A$2:A$81,Predictor!B2,avg!N$2:N$81)*2)+(SUMIF(avg!A$2:A$81,Predictor!C2,avg!N$2:N$81)*2)+(SUMIF(avg!A$2:A$81,Predictor!D2,avg!N$2:N$81)*2)</f>
        <v>51</v>
      </c>
      <c r="Q2">
        <f>SUMIF(avg!$A$2:$A$81,Predictor!B2,avg!$N$2:$N$81)+SUMIF(avg!$A$2:$A$81,Predictor!B2,avg!$N$2:$N$81)</f>
        <v>10</v>
      </c>
      <c r="R2">
        <f>SUMIF(avg!$A$2:$A$81,Predictor!C2,avg!$N$2:$N$81)+SUMIF(avg!$A$2:$A$81,Predictor!C2,avg!$N$2:$N$81)</f>
        <v>7</v>
      </c>
      <c r="S2">
        <f>SUMIF(avg!$A$2:$A$81,Predictor!D2,avg!$N$2:$N$81)+SUMIF(avg!$A$2:$A$81,Predictor!D2,avg!$N$2:$N$81)</f>
        <v>34</v>
      </c>
    </row>
    <row r="3" spans="1:9">
      <c r="A3">
        <v>771</v>
      </c>
      <c r="C3" s="21">
        <f>135/avg!M3</f>
        <v>22.5</v>
      </c>
      <c r="D3" s="8">
        <f>avg!G3</f>
        <v>0.6</v>
      </c>
      <c r="E3" s="8">
        <f>avg!J3</f>
        <v>0.6</v>
      </c>
      <c r="F3" s="8">
        <f>avg!X3</f>
        <v>0.25</v>
      </c>
      <c r="H3">
        <f>avg!AF3</f>
        <v>1</v>
      </c>
      <c r="I3">
        <f>avg!AG3</f>
        <v>1</v>
      </c>
    </row>
    <row r="4" spans="1:9">
      <c r="A4">
        <v>865</v>
      </c>
      <c r="C4" s="21">
        <f>135/avg!M4</f>
        <v>16.875</v>
      </c>
      <c r="D4" s="8">
        <f>avg!G4</f>
        <v>0.571428571428571</v>
      </c>
      <c r="E4" s="8">
        <f>avg!J4</f>
        <v>0.571428571428571</v>
      </c>
      <c r="F4" s="8">
        <f>avg!X4</f>
        <v>0.2</v>
      </c>
      <c r="H4">
        <f>avg!AF4</f>
        <v>1.33333333333333</v>
      </c>
      <c r="I4">
        <f>avg!AG4</f>
        <v>0</v>
      </c>
    </row>
    <row r="5" spans="1:9">
      <c r="A5">
        <v>1114</v>
      </c>
      <c r="C5" s="21">
        <f>135/avg!M5</f>
        <v>13.5</v>
      </c>
      <c r="D5" s="8">
        <f>avg!G5</f>
        <v>0.555555555555556</v>
      </c>
      <c r="E5" s="8">
        <f>avg!J5</f>
        <v>0.555555555555556</v>
      </c>
      <c r="F5" s="8">
        <f>avg!X5</f>
        <v>0.25</v>
      </c>
      <c r="H5">
        <f>avg!AF5</f>
        <v>0.666666666666667</v>
      </c>
      <c r="I5">
        <f>avg!AG5</f>
        <v>0</v>
      </c>
    </row>
    <row r="6" spans="1:9">
      <c r="A6">
        <v>1305</v>
      </c>
      <c r="C6" s="21">
        <f>135/avg!M6</f>
        <v>19.2857142857143</v>
      </c>
      <c r="D6" s="8">
        <f>avg!G6</f>
        <v>0.538461538461538</v>
      </c>
      <c r="E6" s="8">
        <f>avg!J6</f>
        <v>0.538461538461538</v>
      </c>
      <c r="F6" s="8">
        <f>avg!X6</f>
        <v>0.25</v>
      </c>
      <c r="H6">
        <f>avg!AF6</f>
        <v>0.5</v>
      </c>
      <c r="I6">
        <f>avg!AG6</f>
        <v>1.5</v>
      </c>
    </row>
    <row r="7" spans="1:9">
      <c r="A7">
        <v>2056</v>
      </c>
      <c r="C7" s="21">
        <f>135/avg!M7</f>
        <v>9.64285714285714</v>
      </c>
      <c r="D7" s="8">
        <f>avg!G7</f>
        <v>0.538461538461538</v>
      </c>
      <c r="E7" s="8">
        <f>avg!J7</f>
        <v>0.538461538461538</v>
      </c>
      <c r="F7" s="8">
        <f>avg!X7</f>
        <v>0.142857142857143</v>
      </c>
      <c r="H7">
        <f>avg!AF7</f>
        <v>1</v>
      </c>
      <c r="I7">
        <f>avg!AG7</f>
        <v>0</v>
      </c>
    </row>
    <row r="8" spans="1:9">
      <c r="A8">
        <v>2386</v>
      </c>
      <c r="C8" s="21">
        <f>135/avg!M8</f>
        <v>8.4375</v>
      </c>
      <c r="D8" s="8">
        <f>avg!G8</f>
        <v>0.533333333333333</v>
      </c>
      <c r="E8" s="8">
        <f>avg!J8</f>
        <v>0.533333333333333</v>
      </c>
      <c r="F8" s="8">
        <f>avg!X8</f>
        <v>0.125</v>
      </c>
      <c r="H8">
        <f>avg!AF8</f>
        <v>1.33333333333333</v>
      </c>
      <c r="I8">
        <f>avg!AG8</f>
        <v>0</v>
      </c>
    </row>
    <row r="9" spans="1:9">
      <c r="A9">
        <v>2706</v>
      </c>
      <c r="C9" s="21">
        <f>135/avg!M9</f>
        <v>7.5</v>
      </c>
      <c r="D9" s="8">
        <f>avg!G9</f>
        <v>0.529411764705882</v>
      </c>
      <c r="E9" s="8">
        <f>avg!J9</f>
        <v>0.529411764705882</v>
      </c>
      <c r="F9" s="8">
        <f>avg!X9</f>
        <v>0.111111111111111</v>
      </c>
      <c r="H9">
        <f>avg!AF9</f>
        <v>1.66666666666667</v>
      </c>
      <c r="I9">
        <f>avg!AG9</f>
        <v>0</v>
      </c>
    </row>
    <row r="10" spans="1:9">
      <c r="A10">
        <v>4015</v>
      </c>
      <c r="C10" s="21">
        <f>135/avg!M10</f>
        <v>6.75</v>
      </c>
      <c r="D10" s="8">
        <f>avg!G10</f>
        <v>0.526315789473684</v>
      </c>
      <c r="E10" s="8">
        <f>avg!J10</f>
        <v>0.526315789473684</v>
      </c>
      <c r="F10" s="8">
        <f>avg!X10</f>
        <v>0.1</v>
      </c>
      <c r="H10">
        <f>avg!AF10</f>
        <v>2</v>
      </c>
      <c r="I10">
        <f>avg!AG10</f>
        <v>0</v>
      </c>
    </row>
    <row r="11" spans="1:9">
      <c r="A11">
        <v>4039</v>
      </c>
      <c r="C11" s="21">
        <f>135/avg!M11</f>
        <v>6.13636363636364</v>
      </c>
      <c r="D11" s="8">
        <f>avg!G11</f>
        <v>0.523809523809524</v>
      </c>
      <c r="E11" s="8">
        <f>avg!J11</f>
        <v>0.523809523809524</v>
      </c>
      <c r="F11" s="8">
        <f>avg!X11</f>
        <v>0.0909090909090909</v>
      </c>
      <c r="H11">
        <f>avg!AF11</f>
        <v>2.33333333333333</v>
      </c>
      <c r="I11">
        <f>avg!AG11</f>
        <v>0</v>
      </c>
    </row>
    <row r="12" spans="1:9">
      <c r="A12">
        <v>4151</v>
      </c>
      <c r="C12" s="21">
        <f>135/avg!M12</f>
        <v>5.625</v>
      </c>
      <c r="D12" s="8">
        <f>avg!G12</f>
        <v>0.521739130434783</v>
      </c>
      <c r="E12" s="8">
        <f>avg!J12</f>
        <v>0.521739130434783</v>
      </c>
      <c r="F12" s="8">
        <f>avg!X12</f>
        <v>0.0833333333333333</v>
      </c>
      <c r="H12">
        <f>avg!AF12</f>
        <v>2.66666666666667</v>
      </c>
      <c r="I12">
        <f>avg!AG12</f>
        <v>0</v>
      </c>
    </row>
    <row r="13" spans="1:9">
      <c r="A13">
        <v>4343</v>
      </c>
      <c r="C13" s="21">
        <f>135/avg!M13</f>
        <v>5.19230769230769</v>
      </c>
      <c r="D13" s="8">
        <f>avg!G13</f>
        <v>0.52</v>
      </c>
      <c r="E13" s="8">
        <f>avg!J13</f>
        <v>0.52</v>
      </c>
      <c r="F13" s="8">
        <f>avg!X13</f>
        <v>0.0769230769230769</v>
      </c>
      <c r="H13">
        <f>avg!AF13</f>
        <v>3</v>
      </c>
      <c r="I13">
        <f>avg!AG13</f>
        <v>0</v>
      </c>
    </row>
    <row r="14" spans="1:9">
      <c r="A14">
        <v>4476</v>
      </c>
      <c r="C14" s="21">
        <f>135/avg!M14</f>
        <v>4.82142857142857</v>
      </c>
      <c r="D14" s="8">
        <f>avg!G14</f>
        <v>0.518518518518518</v>
      </c>
      <c r="E14" s="8">
        <f>avg!J14</f>
        <v>0.518518518518518</v>
      </c>
      <c r="F14" s="8">
        <f>avg!X14</f>
        <v>0.0714285714285714</v>
      </c>
      <c r="H14">
        <f>avg!AF14</f>
        <v>3.33333333333333</v>
      </c>
      <c r="I14">
        <f>avg!AG14</f>
        <v>0</v>
      </c>
    </row>
    <row r="15" spans="1:9">
      <c r="A15">
        <v>4940</v>
      </c>
      <c r="C15" s="21">
        <f>135/avg!M15</f>
        <v>4.5</v>
      </c>
      <c r="D15" s="8">
        <f>avg!G15</f>
        <v>0.517241379310345</v>
      </c>
      <c r="E15" s="8">
        <f>avg!J15</f>
        <v>0.517241379310345</v>
      </c>
      <c r="F15" s="8">
        <f>avg!X15</f>
        <v>0.0666666666666667</v>
      </c>
      <c r="H15">
        <f>avg!AF15</f>
        <v>3.66666666666667</v>
      </c>
      <c r="I15">
        <f>avg!AG15</f>
        <v>0</v>
      </c>
    </row>
    <row r="16" spans="1:9">
      <c r="A16">
        <v>4951</v>
      </c>
      <c r="C16" s="21">
        <f>135/avg!M16</f>
        <v>4.21875</v>
      </c>
      <c r="D16" s="8">
        <f>avg!G16</f>
        <v>0.516129032258065</v>
      </c>
      <c r="E16" s="8">
        <f>avg!J16</f>
        <v>0.516129032258065</v>
      </c>
      <c r="F16" s="8">
        <f>avg!X16</f>
        <v>0.0625</v>
      </c>
      <c r="H16">
        <f>avg!AF16</f>
        <v>4</v>
      </c>
      <c r="I16">
        <f>avg!AG16</f>
        <v>0</v>
      </c>
    </row>
    <row r="17" spans="1:9">
      <c r="A17">
        <v>4976</v>
      </c>
      <c r="C17" s="21">
        <f>135/avg!M17</f>
        <v>3.97058823529412</v>
      </c>
      <c r="D17" s="8">
        <f>avg!G17</f>
        <v>0.515151515151515</v>
      </c>
      <c r="E17" s="8">
        <f>avg!J17</f>
        <v>0.515151515151515</v>
      </c>
      <c r="F17" s="8">
        <f>avg!X17</f>
        <v>0.0588235294117647</v>
      </c>
      <c r="H17">
        <f>avg!AF17</f>
        <v>4.33333333333333</v>
      </c>
      <c r="I17">
        <f>avg!AG17</f>
        <v>0</v>
      </c>
    </row>
    <row r="18" spans="1:9">
      <c r="A18">
        <v>5024</v>
      </c>
      <c r="C18" s="21">
        <f>135/avg!M18</f>
        <v>3.75</v>
      </c>
      <c r="D18" s="8">
        <f>avg!G18</f>
        <v>0.514285714285714</v>
      </c>
      <c r="E18" s="8">
        <f>avg!J18</f>
        <v>0.514285714285714</v>
      </c>
      <c r="F18" s="8">
        <f>avg!X18</f>
        <v>0.0555555555555556</v>
      </c>
      <c r="H18">
        <f>avg!AF18</f>
        <v>4.66666666666667</v>
      </c>
      <c r="I18">
        <f>avg!AG18</f>
        <v>0</v>
      </c>
    </row>
    <row r="19" spans="1:9">
      <c r="A19">
        <v>6514</v>
      </c>
      <c r="C19" s="21">
        <f>135/avg!M19</f>
        <v>3.55263157894737</v>
      </c>
      <c r="D19" s="8">
        <f>avg!G19</f>
        <v>0.513513513513513</v>
      </c>
      <c r="E19" s="8">
        <f>avg!J19</f>
        <v>0.513513513513513</v>
      </c>
      <c r="F19" s="8">
        <f>avg!X19</f>
        <v>0.0526315789473684</v>
      </c>
      <c r="H19">
        <f>avg!AF19</f>
        <v>5</v>
      </c>
      <c r="I19">
        <f>avg!AG19</f>
        <v>0</v>
      </c>
    </row>
    <row r="20" spans="1:9">
      <c r="A20">
        <v>6854</v>
      </c>
      <c r="C20" s="21">
        <f>135/avg!M20</f>
        <v>3.375</v>
      </c>
      <c r="D20" s="8">
        <f>avg!G20</f>
        <v>0.512820512820513</v>
      </c>
      <c r="E20" s="8">
        <f>avg!J20</f>
        <v>0.512820512820513</v>
      </c>
      <c r="F20" s="8">
        <f>avg!X20</f>
        <v>0.05</v>
      </c>
      <c r="H20">
        <f>avg!AF20</f>
        <v>5.33333333333333</v>
      </c>
      <c r="I20">
        <f>avg!AG20</f>
        <v>0</v>
      </c>
    </row>
    <row r="21" spans="1:9">
      <c r="A21">
        <v>6975</v>
      </c>
      <c r="C21" s="21">
        <f>135/avg!M21</f>
        <v>3.21428571428571</v>
      </c>
      <c r="D21" s="8">
        <f>avg!G21</f>
        <v>0.51219512195122</v>
      </c>
      <c r="E21" s="8">
        <f>avg!J21</f>
        <v>0.51219512195122</v>
      </c>
      <c r="F21" s="8">
        <f>avg!X21</f>
        <v>0.0476190476190476</v>
      </c>
      <c r="H21">
        <f>avg!AF21</f>
        <v>5.66666666666667</v>
      </c>
      <c r="I21">
        <f>avg!AG21</f>
        <v>0</v>
      </c>
    </row>
    <row r="22" spans="1:9">
      <c r="A22">
        <v>6978</v>
      </c>
      <c r="C22" s="21">
        <f>135/avg!M22</f>
        <v>3.06818181818182</v>
      </c>
      <c r="D22" s="8">
        <f>avg!G22</f>
        <v>0.511627906976744</v>
      </c>
      <c r="E22" s="8">
        <f>avg!J22</f>
        <v>0.511627906976744</v>
      </c>
      <c r="F22" s="8">
        <f>avg!X22</f>
        <v>0.0454545454545455</v>
      </c>
      <c r="H22">
        <f>avg!AF22</f>
        <v>6</v>
      </c>
      <c r="I22">
        <f>avg!AG22</f>
        <v>0</v>
      </c>
    </row>
    <row r="23" spans="1:9">
      <c r="A23">
        <v>9687</v>
      </c>
      <c r="C23" s="21">
        <f>135/avg!M23</f>
        <v>2.93478260869565</v>
      </c>
      <c r="D23" s="8">
        <f>avg!G23</f>
        <v>0.511111111111111</v>
      </c>
      <c r="E23" s="8">
        <f>avg!J23</f>
        <v>0.511111111111111</v>
      </c>
      <c r="F23" s="8">
        <f>avg!X23</f>
        <v>0.0434782608695652</v>
      </c>
      <c r="H23">
        <f>avg!AF23</f>
        <v>6.33333333333333</v>
      </c>
      <c r="I23">
        <f>avg!AG23</f>
        <v>0</v>
      </c>
    </row>
    <row r="24" spans="1:9">
      <c r="A24">
        <v>7200</v>
      </c>
      <c r="C24" s="21">
        <f>135/avg!M24</f>
        <v>2.8125</v>
      </c>
      <c r="D24" s="8">
        <f>avg!G24</f>
        <v>0.51063829787234</v>
      </c>
      <c r="E24" s="8">
        <f>avg!J24</f>
        <v>0.51063829787234</v>
      </c>
      <c r="F24" s="8">
        <f>avg!X24</f>
        <v>0.0416666666666667</v>
      </c>
      <c r="H24">
        <f>avg!AF24</f>
        <v>6.66666666666667</v>
      </c>
      <c r="I24">
        <f>avg!AG24</f>
        <v>0</v>
      </c>
    </row>
    <row r="25" spans="1:9">
      <c r="A25">
        <v>7476</v>
      </c>
      <c r="C25" s="21">
        <f>135/avg!M25</f>
        <v>2.7</v>
      </c>
      <c r="D25" s="8">
        <f>avg!G25</f>
        <v>0.510204081632653</v>
      </c>
      <c r="E25" s="8">
        <f>avg!J25</f>
        <v>0.510204081632653</v>
      </c>
      <c r="F25" s="8">
        <f>avg!X25</f>
        <v>0.04</v>
      </c>
      <c r="H25">
        <f>avg!AF25</f>
        <v>7</v>
      </c>
      <c r="I25">
        <f>avg!AG25</f>
        <v>0</v>
      </c>
    </row>
    <row r="26" spans="1:9">
      <c r="A26">
        <v>7480</v>
      </c>
      <c r="C26" s="21">
        <f>135/avg!M26</f>
        <v>2.59615384615385</v>
      </c>
      <c r="D26" s="8">
        <f>avg!G26</f>
        <v>0.509803921568627</v>
      </c>
      <c r="E26" s="8">
        <f>avg!J26</f>
        <v>0.509803921568627</v>
      </c>
      <c r="F26" s="8">
        <f>avg!X26</f>
        <v>0.0384615384615385</v>
      </c>
      <c r="H26">
        <f>avg!AF26</f>
        <v>7.33333333333333</v>
      </c>
      <c r="I26">
        <f>avg!AG26</f>
        <v>0</v>
      </c>
    </row>
    <row r="27" spans="1:9">
      <c r="A27">
        <v>7757</v>
      </c>
      <c r="C27" s="21">
        <f>135/avg!M27</f>
        <v>2.5</v>
      </c>
      <c r="D27" s="8">
        <f>avg!G27</f>
        <v>0.509433962264151</v>
      </c>
      <c r="E27" s="8">
        <f>avg!J27</f>
        <v>0.509433962264151</v>
      </c>
      <c r="F27" s="8">
        <f>avg!X27</f>
        <v>0.037037037037037</v>
      </c>
      <c r="H27">
        <f>avg!AF27</f>
        <v>7.66666666666667</v>
      </c>
      <c r="I27">
        <f>avg!AG27</f>
        <v>0</v>
      </c>
    </row>
    <row r="28" spans="1:9">
      <c r="A28">
        <v>8089</v>
      </c>
      <c r="C28" s="21">
        <f>135/avg!M28</f>
        <v>2.41071428571429</v>
      </c>
      <c r="D28" s="8">
        <f>avg!G28</f>
        <v>0.509090909090909</v>
      </c>
      <c r="E28" s="8">
        <f>avg!J28</f>
        <v>0.509090909090909</v>
      </c>
      <c r="F28" s="8">
        <f>avg!X28</f>
        <v>0.0357142857142857</v>
      </c>
      <c r="H28">
        <f>avg!AF28</f>
        <v>8</v>
      </c>
      <c r="I28">
        <f>avg!AG28</f>
        <v>0</v>
      </c>
    </row>
    <row r="29" spans="1:9">
      <c r="A29">
        <v>8349</v>
      </c>
      <c r="C29" s="21">
        <f>135/avg!M29</f>
        <v>2.32758620689655</v>
      </c>
      <c r="D29" s="8">
        <f>avg!G29</f>
        <v>0.508771929824561</v>
      </c>
      <c r="E29" s="8">
        <f>avg!J29</f>
        <v>0.508771929824561</v>
      </c>
      <c r="F29" s="8">
        <f>avg!X29</f>
        <v>0.0344827586206897</v>
      </c>
      <c r="H29">
        <f>avg!AF29</f>
        <v>8.33333333333333</v>
      </c>
      <c r="I29">
        <f>avg!AG29</f>
        <v>0</v>
      </c>
    </row>
    <row r="30" spans="1:9">
      <c r="A30">
        <v>8764</v>
      </c>
      <c r="C30" s="21">
        <f>135/avg!M30</f>
        <v>2.25</v>
      </c>
      <c r="D30" s="8">
        <f>avg!G30</f>
        <v>0.508474576271186</v>
      </c>
      <c r="E30" s="8">
        <f>avg!J30</f>
        <v>0.508474576271186</v>
      </c>
      <c r="F30" s="8">
        <f>avg!X30</f>
        <v>0.0333333333333333</v>
      </c>
      <c r="H30">
        <f>avg!AF30</f>
        <v>8.66666666666667</v>
      </c>
      <c r="I30">
        <f>avg!AG30</f>
        <v>0</v>
      </c>
    </row>
    <row r="31" spans="1:9">
      <c r="A31">
        <v>9062</v>
      </c>
      <c r="C31" s="21">
        <f>135/avg!M31</f>
        <v>2.17741935483871</v>
      </c>
      <c r="D31" s="8">
        <f>avg!G31</f>
        <v>0.508196721311475</v>
      </c>
      <c r="E31" s="8">
        <f>avg!J31</f>
        <v>0.508196721311475</v>
      </c>
      <c r="F31" s="8">
        <f>avg!X31</f>
        <v>0.032258064516129</v>
      </c>
      <c r="H31">
        <f>avg!AF31</f>
        <v>9</v>
      </c>
      <c r="I31">
        <f>avg!AG31</f>
        <v>0</v>
      </c>
    </row>
    <row r="32" spans="1:9">
      <c r="A32">
        <v>9098</v>
      </c>
      <c r="C32" s="21">
        <f>135/avg!M32</f>
        <v>2.109375</v>
      </c>
      <c r="D32" s="8">
        <f>avg!G32</f>
        <v>0.507936507936508</v>
      </c>
      <c r="E32" s="8">
        <f>avg!J32</f>
        <v>0.507936507936508</v>
      </c>
      <c r="F32" s="8">
        <f>avg!X32</f>
        <v>0.03125</v>
      </c>
      <c r="H32">
        <f>avg!AF32</f>
        <v>9.33333333333333</v>
      </c>
      <c r="I32">
        <f>avg!AG32</f>
        <v>0</v>
      </c>
    </row>
    <row r="33" spans="1:9">
      <c r="A33">
        <v>9127</v>
      </c>
      <c r="C33" s="21">
        <f>135/avg!M33</f>
        <v>2.04545454545455</v>
      </c>
      <c r="D33" s="8">
        <f>avg!G33</f>
        <v>0.507692307692308</v>
      </c>
      <c r="E33" s="8">
        <f>avg!J33</f>
        <v>0.507692307692308</v>
      </c>
      <c r="F33" s="8">
        <f>avg!X33</f>
        <v>0.0303030303030303</v>
      </c>
      <c r="H33">
        <f>avg!AF33</f>
        <v>9.66666666666667</v>
      </c>
      <c r="I33">
        <f>avg!AG33</f>
        <v>0</v>
      </c>
    </row>
    <row r="34" spans="1:9">
      <c r="A34">
        <v>9580</v>
      </c>
      <c r="C34" s="21">
        <f>135/avg!M34</f>
        <v>1.98529411764706</v>
      </c>
      <c r="D34" s="8">
        <f>avg!G34</f>
        <v>0.507462686567164</v>
      </c>
      <c r="E34" s="8">
        <f>avg!J34</f>
        <v>0.507462686567164</v>
      </c>
      <c r="F34" s="8">
        <f>avg!X34</f>
        <v>0.0294117647058824</v>
      </c>
      <c r="H34">
        <f>avg!AF34</f>
        <v>10</v>
      </c>
      <c r="I34">
        <f>avg!AG34</f>
        <v>0</v>
      </c>
    </row>
  </sheetData>
  <conditionalFormatting sqref="C$1:C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$1:D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4"/>
  <sheetViews>
    <sheetView zoomScale="80" zoomScaleNormal="80" workbookViewId="0">
      <selection activeCell="B5" sqref="B5"/>
    </sheetView>
  </sheetViews>
  <sheetFormatPr defaultColWidth="9" defaultRowHeight="14"/>
  <cols>
    <col min="2" max="3" width="19" customWidth="1"/>
    <col min="4" max="4" width="14.3125" customWidth="1"/>
    <col min="5" max="5" width="12.859375" customWidth="1"/>
    <col min="6" max="6" width="15.7109375" style="19" customWidth="1"/>
    <col min="7" max="7" width="9" customWidth="1"/>
    <col min="8" max="8" width="14.4296875" customWidth="1"/>
    <col min="9" max="9" width="14.2890625" style="19" customWidth="1"/>
    <col min="10" max="10" width="9.625" style="8" customWidth="1"/>
    <col min="11" max="11" width="9.625" customWidth="1"/>
    <col min="12" max="12" width="12" customWidth="1"/>
    <col min="13" max="13" width="14.0703125" customWidth="1"/>
    <col min="14" max="14" width="14.3125" customWidth="1"/>
    <col min="15" max="15" width="16.875" customWidth="1"/>
    <col min="16" max="16" width="14.2890625" customWidth="1"/>
    <col min="17" max="17" width="14.7109375" customWidth="1"/>
    <col min="18" max="18" width="13.5703125" customWidth="1"/>
    <col min="19" max="19" width="17.7109375" style="8" customWidth="1"/>
    <col min="20" max="20" width="14.9296875" customWidth="1"/>
    <col min="21" max="21" width="12.9296875" customWidth="1"/>
    <col min="22" max="22" width="6.7109375" customWidth="1"/>
    <col min="23" max="23" width="6.3828125" customWidth="1"/>
    <col min="24" max="24" width="17.859375" customWidth="1"/>
    <col min="25" max="25" width="6.2890625" style="19" customWidth="1"/>
    <col min="26" max="26" width="9.859375" style="19" customWidth="1"/>
    <col min="27" max="27" width="13.7109375" style="8" customWidth="1"/>
    <col min="28" max="28" width="11.2890625" customWidth="1"/>
    <col min="29" max="29" width="9.859375" hidden="1" customWidth="1"/>
    <col min="30" max="30" width="9.859375" customWidth="1"/>
    <col min="31" max="31" width="12.859375" hidden="1" customWidth="1"/>
    <col min="32" max="32" width="12.859375"/>
  </cols>
  <sheetData>
    <row r="1" spans="1:33">
      <c r="A1" s="20" t="s">
        <v>6</v>
      </c>
      <c r="B1" s="20" t="s">
        <v>43</v>
      </c>
      <c r="C1" s="20" t="s">
        <v>44</v>
      </c>
      <c r="D1" s="11" t="s">
        <v>45</v>
      </c>
      <c r="E1" s="11" t="s">
        <v>46</v>
      </c>
      <c r="F1" s="22" t="s">
        <v>47</v>
      </c>
      <c r="G1" s="11" t="s">
        <v>48</v>
      </c>
      <c r="H1" s="11" t="s">
        <v>49</v>
      </c>
      <c r="I1" s="22" t="s">
        <v>50</v>
      </c>
      <c r="J1" s="23" t="s">
        <v>51</v>
      </c>
      <c r="K1" s="11" t="s">
        <v>52</v>
      </c>
      <c r="L1" s="13" t="s">
        <v>53</v>
      </c>
      <c r="M1" s="13" t="s">
        <v>54</v>
      </c>
      <c r="N1" s="13" t="s">
        <v>55</v>
      </c>
      <c r="O1" s="13" t="s">
        <v>56</v>
      </c>
      <c r="P1" s="13" t="s">
        <v>36</v>
      </c>
      <c r="Q1" s="13" t="s">
        <v>57</v>
      </c>
      <c r="R1" s="13" t="s">
        <v>11</v>
      </c>
      <c r="S1" s="24" t="s">
        <v>37</v>
      </c>
      <c r="T1" s="13" t="s">
        <v>58</v>
      </c>
      <c r="U1" s="13" t="s">
        <v>59</v>
      </c>
      <c r="V1" s="25" t="s">
        <v>25</v>
      </c>
      <c r="W1" s="25" t="s">
        <v>60</v>
      </c>
      <c r="X1" s="25" t="s">
        <v>61</v>
      </c>
      <c r="Y1" s="26" t="s">
        <v>62</v>
      </c>
      <c r="Z1" s="26" t="s">
        <v>63</v>
      </c>
      <c r="AA1" s="27" t="s">
        <v>64</v>
      </c>
      <c r="AB1" s="25" t="s">
        <v>65</v>
      </c>
      <c r="AC1" s="25" t="s">
        <v>66</v>
      </c>
      <c r="AD1" s="25" t="s">
        <v>67</v>
      </c>
      <c r="AE1" s="25" t="s">
        <v>68</v>
      </c>
      <c r="AF1" s="28" t="s">
        <v>30</v>
      </c>
      <c r="AG1" s="28" t="s">
        <v>31</v>
      </c>
    </row>
    <row r="2" spans="1:33">
      <c r="A2">
        <v>610</v>
      </c>
      <c r="B2">
        <f>COUNTIF(numbs!A$3:A$2000,avg!A2)</f>
        <v>1</v>
      </c>
      <c r="C2" s="21">
        <f>(D2+L2+AD2-AF2)</f>
        <v>97</v>
      </c>
      <c r="D2" s="21">
        <f>SUM(E2*2)+(H2*5)+(K2*2)</f>
        <v>108</v>
      </c>
      <c r="E2" s="21">
        <f>SUMIF(numbs!A$3:A$2000,avg!A2,numbs!G$3:G$2000)/B2</f>
        <v>23</v>
      </c>
      <c r="F2" s="19">
        <f>SUMIF(numbs!A$3:A$2000,avg!A2,numbs!H$3:H$2000)/B2</f>
        <v>1</v>
      </c>
      <c r="G2" s="8">
        <f>E2/(F2+E2)</f>
        <v>0.958333333333333</v>
      </c>
      <c r="H2" s="21">
        <f>SUMIF(numbs!A$3:A$2000,avg!A2,numbs!E$3:E$2000)/B2</f>
        <v>12</v>
      </c>
      <c r="I2" s="19">
        <f>SUMIF(numbs!A$3:A$2000,avg!A2,numbs!F$3:F$2000)/B2</f>
        <v>1</v>
      </c>
      <c r="J2" s="8">
        <f>H2/(H2+I2)</f>
        <v>0.923076923076923</v>
      </c>
      <c r="K2">
        <f>SUMIF(numbs!A$3:A$2000,avg!A2,numbs!D$3:D$2000)/B2</f>
        <v>1</v>
      </c>
      <c r="L2" s="21">
        <f>SUM(N2*1)+(Q2*2)</f>
        <v>28</v>
      </c>
      <c r="M2" s="21">
        <f>SUM(N2+Q2)</f>
        <v>18</v>
      </c>
      <c r="N2" s="21">
        <f>SUMIF(numbs!A$3:A$2000,avg!A2,numbs!K$3:K$2000)/B2</f>
        <v>8</v>
      </c>
      <c r="O2" s="21">
        <f>SUMIF(numbs!A$3:A$2000,avg!A2,numbs!L$3:L$2000)/B2</f>
        <v>4</v>
      </c>
      <c r="P2" s="8">
        <f>N2/(N2+O2)</f>
        <v>0.666666666666667</v>
      </c>
      <c r="Q2" s="21">
        <f>SUMIF(avg!$A$2:$A$81,Predictor!B2,avg!$N$2:$N$81)+SUMIF(avg!$A$2:$A$81,Predictor!B2,avg!$N$2:$N$81)</f>
        <v>10</v>
      </c>
      <c r="R2">
        <f>SUMIF(avg!$A$2:$A$81,Predictor!C2,avg!$N$2:$N$81)+SUMIF(avg!$A$2:$A$81,Predictor!C2,avg!$N$2:$N$81)</f>
        <v>7</v>
      </c>
      <c r="S2" s="8">
        <f>Q2/(Q2+R2)</f>
        <v>0.588235294117647</v>
      </c>
      <c r="T2">
        <f>SUMIF(numbs!A$3:A$2000,avg!A2,numbs!O$3:O$2000)/B2</f>
        <v>1</v>
      </c>
      <c r="U2">
        <f>SUMIF(numbs!A$3:A$2000,avg!A2,numbs!P$3:P$2000)/B2</f>
        <v>1</v>
      </c>
      <c r="V2" s="21">
        <f>SUMIF(numbs!A$3:A$2000,avg!A2,numbs!Q$3:Q$2000)/B2</f>
        <v>1</v>
      </c>
      <c r="W2">
        <f>SUMIF(numbs!A$3:A$2000,avg!A2,numbs!R$3:R$2000)/B2</f>
        <v>24</v>
      </c>
      <c r="X2" s="8">
        <f>V2/(V2+W2)</f>
        <v>0.04</v>
      </c>
      <c r="Y2" s="19">
        <f>SUMIF(numbs!A$3:A$2000,avg!A2,numbs!S$3:S$2000)/B2</f>
        <v>28</v>
      </c>
      <c r="Z2" s="19">
        <f>SUMIF(numbs!A$3:A$2000,avg!A2,numbs!T$3:T$2000)/B2</f>
        <v>1</v>
      </c>
      <c r="AA2" s="8">
        <f>Y2/(Y2+Z2)</f>
        <v>0.96551724137931</v>
      </c>
      <c r="AB2">
        <f>V2/(V2+SUMIF(numbs!A$3:A$2000,avg!A2,numbs!U$3:U$2000)/B2)</f>
        <v>1</v>
      </c>
      <c r="AC2">
        <f>AB2*2</f>
        <v>2</v>
      </c>
      <c r="AD2">
        <f>IF(V2=1,2,0)</f>
        <v>2</v>
      </c>
      <c r="AE2" s="29">
        <f>SUM(AC2:AD2)</f>
        <v>4</v>
      </c>
      <c r="AF2">
        <f>(SUMIF(numbs!A$3:A$2000,avg!A2,numbs!V$3:V$2000)/B2)/3</f>
        <v>41</v>
      </c>
      <c r="AG2">
        <f>SUMIF(numbs!A$3:A$2000,avg!A2,numbs!W$3:W$2000)/B2</f>
        <v>0</v>
      </c>
    </row>
    <row r="3" spans="1:33">
      <c r="A3">
        <v>771</v>
      </c>
      <c r="B3">
        <f>COUNTIF(numbs!A$3:A$2000,avg!A3)</f>
        <v>1</v>
      </c>
      <c r="C3" s="21">
        <f t="shared" ref="C3:C34" si="0">(D3+L3+AD3-AF3)</f>
        <v>32</v>
      </c>
      <c r="D3" s="21">
        <f t="shared" ref="D3:D34" si="1">SUM(E3*2)+(H3*5)+(K3)</f>
        <v>22</v>
      </c>
      <c r="E3" s="21">
        <f>SUMIF(numbs!A$3:A$2000,avg!A3,numbs!G$3:G$2000)/B3</f>
        <v>3</v>
      </c>
      <c r="F3" s="19">
        <f>SUMIF(numbs!A$3:A$2000,avg!A3,numbs!H$3:H$2000)/B3</f>
        <v>2</v>
      </c>
      <c r="G3" s="8">
        <f t="shared" ref="G3:G34" si="2">E3/(F3+E3)</f>
        <v>0.6</v>
      </c>
      <c r="H3" s="21">
        <f>SUMIF(numbs!A$3:A$2000,avg!A3,numbs!E$3:E$2000)/B3</f>
        <v>3</v>
      </c>
      <c r="I3" s="19">
        <f>SUMIF(numbs!A$3:A$2000,avg!A3,numbs!F$3:F$2000)/B3</f>
        <v>2</v>
      </c>
      <c r="J3" s="8">
        <f t="shared" ref="J3:J34" si="3">H3/(H3+I3)</f>
        <v>0.6</v>
      </c>
      <c r="K3">
        <f>SUMIF(numbs!A$3:A$2000,avg!A3,numbs!D$3:D$2000)/B3</f>
        <v>1</v>
      </c>
      <c r="L3" s="21">
        <f t="shared" ref="L3:L34" si="4">SUM(N3*1)+(Q3*2)</f>
        <v>9</v>
      </c>
      <c r="M3" s="21">
        <f t="shared" ref="M3:M34" si="5">SUM(N3+Q3)</f>
        <v>6</v>
      </c>
      <c r="N3" s="21">
        <f>SUMIF(numbs!A$3:A$2000,avg!A3,numbs!K$3:K$2000)/B3</f>
        <v>3</v>
      </c>
      <c r="O3" s="21">
        <f>SUMIF(numbs!A$3:A$2000,avg!A3,numbs!L$3:L$2000)/B3</f>
        <v>3</v>
      </c>
      <c r="P3" s="8">
        <f t="shared" ref="P3:P34" si="6">N3/(N3+O3)</f>
        <v>0.5</v>
      </c>
      <c r="Q3" s="21">
        <f>SUMIF(numbs!A$3:A$2000,avg!A3,numbs!I$3:I$2000)/B3</f>
        <v>3</v>
      </c>
      <c r="R3">
        <f>SUMIF(numbs!A$3:A$2000,avg!A3,numbs!J$3:J$2000)/B3</f>
        <v>2</v>
      </c>
      <c r="S3" s="8">
        <f>Q3/(Q3+R3)</f>
        <v>0.6</v>
      </c>
      <c r="T3">
        <f>SUMIF(numbs!A$3:A$2000,avg!A3,numbs!O$3:O$2000)/B3</f>
        <v>1</v>
      </c>
      <c r="U3">
        <f>SUMIF(numbs!A$3:A$2000,avg!A3,numbs!P$3:P$2000)/B3</f>
        <v>1</v>
      </c>
      <c r="V3" s="21">
        <f>SUMIF(numbs!A$3:A$2000,avg!A3,numbs!Q$3:Q$2000)/B3</f>
        <v>1</v>
      </c>
      <c r="W3">
        <f>SUMIF(numbs!A$3:A$2000,avg!A3,numbs!R$3:R$2000)/B3</f>
        <v>3</v>
      </c>
      <c r="X3" s="8">
        <f t="shared" ref="X3:X34" si="7">V3/(V3+W3)</f>
        <v>0.25</v>
      </c>
      <c r="Y3" s="19">
        <f>SUMIF(numbs!A$3:A$2000,avg!A3,numbs!S$3:S$2000)/B3</f>
        <v>3</v>
      </c>
      <c r="Z3" s="19">
        <f>SUMIF(numbs!A$3:A$2000,avg!A3,numbs!T$3:T$2000)/B3</f>
        <v>2</v>
      </c>
      <c r="AA3" s="8">
        <f t="shared" ref="AA3:AA34" si="8">Y3/(Y3+Z3)</f>
        <v>0.6</v>
      </c>
      <c r="AB3">
        <f>V3/(V3+SUMIF(numbs!A$3:A$2000,avg!A3,numbs!U$3:U$2000)/B3)</f>
        <v>0.5</v>
      </c>
      <c r="AC3">
        <f t="shared" ref="AC3:AC34" si="9">AB3*2</f>
        <v>1</v>
      </c>
      <c r="AD3">
        <f t="shared" ref="AD3:AD34" si="10">IF(V3=1,2,IF(V3=2,4,0))</f>
        <v>2</v>
      </c>
      <c r="AE3" s="29">
        <f t="shared" ref="AE3:AE34" si="11">SUM(AC3:AD3)</f>
        <v>3</v>
      </c>
      <c r="AF3">
        <f>(SUMIF(numbs!A$3:A$2000,avg!A3,numbs!V$3:V$2000)/B3)/3</f>
        <v>1</v>
      </c>
      <c r="AG3">
        <f>SUMIF(numbs!A$3:A$2000,avg!A3,numbs!W$3:W$2000)/B3</f>
        <v>1</v>
      </c>
    </row>
    <row r="4" spans="1:33">
      <c r="A4">
        <v>865</v>
      </c>
      <c r="B4">
        <f>COUNTIF(numbs!A$3:A$2000,avg!A4)</f>
        <v>1</v>
      </c>
      <c r="C4" s="21">
        <f t="shared" si="0"/>
        <v>41.6666666666667</v>
      </c>
      <c r="D4" s="21">
        <f t="shared" si="1"/>
        <v>29</v>
      </c>
      <c r="E4" s="21">
        <f>SUMIF(numbs!A$3:A$2000,avg!A4,numbs!G$3:G$2000)/B4</f>
        <v>4</v>
      </c>
      <c r="F4" s="19">
        <f>SUMIF(numbs!A$3:A$2000,avg!A4,numbs!H$3:H$2000)/B4</f>
        <v>3</v>
      </c>
      <c r="G4" s="8">
        <f t="shared" si="2"/>
        <v>0.571428571428571</v>
      </c>
      <c r="H4" s="21">
        <f>SUMIF(numbs!A$3:A$2000,avg!A4,numbs!E$3:E$2000)/B4</f>
        <v>4</v>
      </c>
      <c r="I4" s="19">
        <f>SUMIF(numbs!A$3:A$2000,avg!A4,numbs!F$3:F$2000)/B4</f>
        <v>3</v>
      </c>
      <c r="J4" s="8">
        <f t="shared" si="3"/>
        <v>0.571428571428571</v>
      </c>
      <c r="K4">
        <f>SUMIF(numbs!A$3:A$2000,avg!A4,numbs!D$3:D$2000)/B4</f>
        <v>1</v>
      </c>
      <c r="L4" s="21">
        <f t="shared" si="4"/>
        <v>12</v>
      </c>
      <c r="M4" s="21">
        <f t="shared" si="5"/>
        <v>8</v>
      </c>
      <c r="N4" s="21">
        <f>SUMIF(numbs!A$3:A$2000,avg!A4,numbs!K$3:K$2000)/B4</f>
        <v>4</v>
      </c>
      <c r="O4" s="21">
        <f>SUMIF(numbs!A$3:A$2000,avg!A4,numbs!L$3:L$2000)/B4</f>
        <v>3</v>
      </c>
      <c r="P4" s="8">
        <f t="shared" si="6"/>
        <v>0.571428571428571</v>
      </c>
      <c r="Q4" s="21">
        <f>SUMIF(numbs!A$3:A$2000,avg!A4,numbs!I$3:I$2000)/B4</f>
        <v>4</v>
      </c>
      <c r="R4">
        <f>SUMIF(numbs!A$3:A$2000,avg!A4,numbs!J$3:J$2000)/B4</f>
        <v>3</v>
      </c>
      <c r="S4" s="8">
        <f t="shared" ref="S3:S34" si="12">Q4/(Q4+R4)</f>
        <v>0.571428571428571</v>
      </c>
      <c r="T4">
        <f>SUMIF(numbs!A$3:A$2000,avg!A4,numbs!O$3:O$2000)/B4</f>
        <v>1</v>
      </c>
      <c r="U4">
        <f>SUMIF(numbs!A$3:A$2000,avg!A4,numbs!P$3:P$2000)/B4</f>
        <v>1</v>
      </c>
      <c r="V4" s="21">
        <f>SUMIF(numbs!A$3:A$2000,avg!A4,numbs!Q$3:Q$2000)/B4</f>
        <v>1</v>
      </c>
      <c r="W4">
        <f>SUMIF(numbs!A$3:A$2000,avg!A4,numbs!R$3:R$2000)/B4</f>
        <v>4</v>
      </c>
      <c r="X4" s="8">
        <f t="shared" si="7"/>
        <v>0.2</v>
      </c>
      <c r="Y4" s="19">
        <f>SUMIF(numbs!A$3:A$2000,avg!A4,numbs!S$3:S$2000)/B4</f>
        <v>4</v>
      </c>
      <c r="Z4" s="19">
        <f>SUMIF(numbs!A$3:A$2000,avg!A4,numbs!T$3:T$2000)/B4</f>
        <v>3</v>
      </c>
      <c r="AA4" s="8">
        <f t="shared" si="8"/>
        <v>0.571428571428571</v>
      </c>
      <c r="AB4">
        <f>V4/(V4+SUMIF(numbs!A$3:A$2000,avg!A4,numbs!U$3:U$2000)/B4)</f>
        <v>0.333333333333333</v>
      </c>
      <c r="AC4">
        <f t="shared" si="9"/>
        <v>0.666666666666667</v>
      </c>
      <c r="AD4">
        <f t="shared" si="10"/>
        <v>2</v>
      </c>
      <c r="AE4" s="29">
        <f t="shared" si="11"/>
        <v>2.66666666666667</v>
      </c>
      <c r="AF4">
        <f>(SUMIF(numbs!A$3:A$2000,avg!A4,numbs!V$3:V$2000)/B4)/3</f>
        <v>1.33333333333333</v>
      </c>
      <c r="AG4">
        <f>SUMIF(numbs!A$3:A$2000,avg!A4,numbs!W$3:W$2000)/B4</f>
        <v>0</v>
      </c>
    </row>
    <row r="5" spans="1:33">
      <c r="A5">
        <v>1114</v>
      </c>
      <c r="B5">
        <f>COUNTIF(numbs!A$3:A$2000,avg!A5)</f>
        <v>1</v>
      </c>
      <c r="C5" s="21">
        <f t="shared" si="0"/>
        <v>52.3333333333333</v>
      </c>
      <c r="D5" s="21">
        <f t="shared" si="1"/>
        <v>36</v>
      </c>
      <c r="E5" s="21">
        <f>SUMIF(numbs!A$3:A$2000,avg!A5,numbs!G$3:G$2000)/B5</f>
        <v>5</v>
      </c>
      <c r="F5" s="19">
        <f>SUMIF(numbs!A$3:A$2000,avg!A5,numbs!H$3:H$2000)/B5</f>
        <v>4</v>
      </c>
      <c r="G5" s="8">
        <f t="shared" si="2"/>
        <v>0.555555555555556</v>
      </c>
      <c r="H5" s="21">
        <f>SUMIF(numbs!A$3:A$2000,avg!A5,numbs!E$3:E$2000)/B5</f>
        <v>5</v>
      </c>
      <c r="I5" s="19">
        <f>SUMIF(numbs!A$3:A$2000,avg!A5,numbs!F$3:F$2000)/B5</f>
        <v>4</v>
      </c>
      <c r="J5" s="8">
        <f t="shared" si="3"/>
        <v>0.555555555555556</v>
      </c>
      <c r="K5">
        <f>SUMIF(numbs!A$3:A$2000,avg!A5,numbs!D$3:D$2000)/B5</f>
        <v>1</v>
      </c>
      <c r="L5" s="21">
        <f t="shared" si="4"/>
        <v>15</v>
      </c>
      <c r="M5" s="21">
        <f t="shared" si="5"/>
        <v>10</v>
      </c>
      <c r="N5" s="21">
        <f>SUMIF(numbs!A$3:A$2000,avg!A5,numbs!K$3:K$2000)/B5</f>
        <v>5</v>
      </c>
      <c r="O5" s="21">
        <f>SUMIF(numbs!A$3:A$2000,avg!A5,numbs!L$3:L$2000)/B5</f>
        <v>4</v>
      </c>
      <c r="P5" s="8">
        <f t="shared" si="6"/>
        <v>0.555555555555556</v>
      </c>
      <c r="Q5" s="21">
        <f>SUMIF(numbs!A$3:A$2000,avg!A5,numbs!I$3:I$2000)/B5</f>
        <v>5</v>
      </c>
      <c r="R5">
        <f>SUMIF(numbs!A$3:A$2000,avg!A5,numbs!J$3:J$2000)/B5</f>
        <v>4</v>
      </c>
      <c r="S5" s="8">
        <f t="shared" si="12"/>
        <v>0.555555555555556</v>
      </c>
      <c r="T5">
        <f>SUMIF(numbs!A$3:A$2000,avg!A5,numbs!O$3:O$2000)/B5</f>
        <v>1</v>
      </c>
      <c r="U5">
        <f>SUMIF(numbs!A$3:A$2000,avg!A5,numbs!P$3:P$2000)/B5</f>
        <v>1</v>
      </c>
      <c r="V5" s="21">
        <f>SUMIF(numbs!A$3:A$2000,avg!A5,numbs!Q$3:Q$2000)/B5</f>
        <v>1</v>
      </c>
      <c r="W5">
        <f>SUMIF(numbs!A$3:A$2000,avg!A5,numbs!R$3:R$2000)/B5</f>
        <v>3</v>
      </c>
      <c r="X5" s="8">
        <f t="shared" si="7"/>
        <v>0.25</v>
      </c>
      <c r="Y5" s="19">
        <f>SUMIF(numbs!A$3:A$2000,avg!A5,numbs!S$3:S$2000)/B5</f>
        <v>4</v>
      </c>
      <c r="Z5" s="19">
        <f>SUMIF(numbs!A$3:A$2000,avg!A5,numbs!T$3:T$2000)/B5</f>
        <v>4</v>
      </c>
      <c r="AA5" s="8">
        <f t="shared" si="8"/>
        <v>0.5</v>
      </c>
      <c r="AB5">
        <f>V5/(V5+SUMIF(numbs!A$3:A$2000,avg!A5,numbs!U$3:U$2000)/B5)</f>
        <v>1</v>
      </c>
      <c r="AC5">
        <f t="shared" si="9"/>
        <v>2</v>
      </c>
      <c r="AD5">
        <f t="shared" si="10"/>
        <v>2</v>
      </c>
      <c r="AE5" s="29">
        <f t="shared" si="11"/>
        <v>4</v>
      </c>
      <c r="AF5">
        <f>(SUMIF(numbs!A$3:A$2000,avg!A5,numbs!V$3:V$2000)/B5)/3</f>
        <v>0.666666666666667</v>
      </c>
      <c r="AG5">
        <f>SUMIF(numbs!A$3:A$2000,avg!A5,numbs!W$3:W$2000)/B5</f>
        <v>0</v>
      </c>
    </row>
    <row r="6" spans="1:33">
      <c r="A6">
        <v>1305</v>
      </c>
      <c r="B6">
        <f>COUNTIF(numbs!A$3:A$2000,avg!A6)</f>
        <v>2</v>
      </c>
      <c r="C6" s="21">
        <f t="shared" si="0"/>
        <v>37.5</v>
      </c>
      <c r="D6" s="21">
        <f t="shared" si="1"/>
        <v>25.5</v>
      </c>
      <c r="E6" s="21">
        <f>SUMIF(numbs!A$3:A$2000,avg!A6,numbs!G$3:G$2000)/B6</f>
        <v>3.5</v>
      </c>
      <c r="F6" s="19">
        <f>SUMIF(numbs!A$3:A$2000,avg!A6,numbs!H$3:H$2000)/B6</f>
        <v>3</v>
      </c>
      <c r="G6" s="8">
        <f t="shared" si="2"/>
        <v>0.538461538461538</v>
      </c>
      <c r="H6" s="21">
        <f>SUMIF(numbs!A$3:A$2000,avg!A6,numbs!E$3:E$2000)/B6</f>
        <v>3.5</v>
      </c>
      <c r="I6" s="19">
        <f>SUMIF(numbs!A$3:A$2000,avg!A6,numbs!F$3:F$2000)/B6</f>
        <v>3</v>
      </c>
      <c r="J6" s="8">
        <f t="shared" si="3"/>
        <v>0.538461538461538</v>
      </c>
      <c r="K6">
        <f>SUMIF(numbs!A$3:A$2000,avg!A6,numbs!D$3:D$2000)/B6</f>
        <v>1</v>
      </c>
      <c r="L6" s="21">
        <f t="shared" si="4"/>
        <v>10.5</v>
      </c>
      <c r="M6" s="21">
        <f t="shared" si="5"/>
        <v>7</v>
      </c>
      <c r="N6" s="21">
        <f>SUMIF(numbs!A$3:A$2000,avg!A6,numbs!K$3:K$2000)/B6</f>
        <v>3.5</v>
      </c>
      <c r="O6" s="21">
        <f>SUMIF(numbs!A$3:A$2000,avg!A6,numbs!L$3:L$2000)/B6</f>
        <v>8</v>
      </c>
      <c r="P6" s="8">
        <f t="shared" si="6"/>
        <v>0.304347826086957</v>
      </c>
      <c r="Q6" s="21">
        <f>SUMIF(numbs!A$3:A$2000,avg!A6,numbs!I$3:I$2000)/B6</f>
        <v>3.5</v>
      </c>
      <c r="R6">
        <f>SUMIF(numbs!A$3:A$2000,avg!A6,numbs!J$3:J$2000)/B6</f>
        <v>3</v>
      </c>
      <c r="S6" s="8">
        <f t="shared" si="12"/>
        <v>0.538461538461538</v>
      </c>
      <c r="T6">
        <f>SUMIF(numbs!A$3:A$2000,avg!A6,numbs!O$3:O$2000)/B6</f>
        <v>1</v>
      </c>
      <c r="U6">
        <f>SUMIF(numbs!A$3:A$2000,avg!A6,numbs!P$3:P$2000)/B6</f>
        <v>1</v>
      </c>
      <c r="V6" s="21">
        <f>SUMIF(numbs!A$3:A$2000,avg!A6,numbs!Q$3:Q$2000)/B6</f>
        <v>1</v>
      </c>
      <c r="W6">
        <f>SUMIF(numbs!A$3:A$2000,avg!A6,numbs!R$3:R$2000)/B6</f>
        <v>3</v>
      </c>
      <c r="X6" s="8">
        <f t="shared" si="7"/>
        <v>0.25</v>
      </c>
      <c r="Y6" s="19">
        <f>SUMIF(numbs!A$3:A$2000,avg!A6,numbs!S$3:S$2000)/B6</f>
        <v>1.5</v>
      </c>
      <c r="Z6" s="19">
        <f>SUMIF(numbs!A$3:A$2000,avg!A6,numbs!T$3:T$2000)/B6</f>
        <v>3</v>
      </c>
      <c r="AA6" s="8">
        <f t="shared" si="8"/>
        <v>0.333333333333333</v>
      </c>
      <c r="AB6">
        <f>V6/(V6+SUMIF(numbs!A$3:A$2000,avg!A6,numbs!U$3:U$2000)/B6)</f>
        <v>0.5</v>
      </c>
      <c r="AC6">
        <f t="shared" si="9"/>
        <v>1</v>
      </c>
      <c r="AD6">
        <f t="shared" si="10"/>
        <v>2</v>
      </c>
      <c r="AE6" s="29">
        <f t="shared" si="11"/>
        <v>3</v>
      </c>
      <c r="AF6">
        <f>(SUMIF(numbs!A$3:A$2000,avg!A6,numbs!V$3:V$2000)/B6)/3</f>
        <v>0.5</v>
      </c>
      <c r="AG6">
        <f>SUMIF(numbs!A$3:A$2000,avg!A6,numbs!W$3:W$2000)/B6</f>
        <v>1.5</v>
      </c>
    </row>
    <row r="7" spans="1:33">
      <c r="A7">
        <v>2056</v>
      </c>
      <c r="B7">
        <f>COUNTIF(numbs!A$3:A$2000,avg!A7)</f>
        <v>1</v>
      </c>
      <c r="C7" s="21">
        <f t="shared" si="0"/>
        <v>72</v>
      </c>
      <c r="D7" s="21">
        <f t="shared" si="1"/>
        <v>50</v>
      </c>
      <c r="E7" s="21">
        <f>SUMIF(numbs!A$3:A$2000,avg!A7,numbs!G$3:G$2000)/B7</f>
        <v>7</v>
      </c>
      <c r="F7" s="19">
        <f>SUMIF(numbs!A$3:A$2000,avg!A7,numbs!H$3:H$2000)/B7</f>
        <v>6</v>
      </c>
      <c r="G7" s="8">
        <f t="shared" si="2"/>
        <v>0.538461538461538</v>
      </c>
      <c r="H7" s="21">
        <f>SUMIF(numbs!A$3:A$2000,avg!A7,numbs!E$3:E$2000)/B7</f>
        <v>7</v>
      </c>
      <c r="I7" s="19">
        <f>SUMIF(numbs!A$3:A$2000,avg!A7,numbs!F$3:F$2000)/B7</f>
        <v>6</v>
      </c>
      <c r="J7" s="8">
        <f t="shared" si="3"/>
        <v>0.538461538461538</v>
      </c>
      <c r="K7">
        <f>SUMIF(numbs!A$3:A$2000,avg!A7,numbs!D$3:D$2000)/B7</f>
        <v>1</v>
      </c>
      <c r="L7" s="21">
        <f t="shared" si="4"/>
        <v>21</v>
      </c>
      <c r="M7" s="21">
        <f t="shared" si="5"/>
        <v>14</v>
      </c>
      <c r="N7" s="21">
        <f>SUMIF(numbs!A$3:A$2000,avg!A7,numbs!K$3:K$2000)/B7</f>
        <v>7</v>
      </c>
      <c r="O7" s="21">
        <f>SUMIF(numbs!A$3:A$2000,avg!A7,numbs!L$3:L$2000)/B7</f>
        <v>6</v>
      </c>
      <c r="P7" s="8">
        <f t="shared" si="6"/>
        <v>0.538461538461538</v>
      </c>
      <c r="Q7" s="21">
        <f>SUMIF(numbs!A$3:A$2000,avg!A7,numbs!I$3:I$2000)/B7</f>
        <v>7</v>
      </c>
      <c r="R7">
        <f>SUMIF(numbs!A$3:A$2000,avg!A7,numbs!J$3:J$2000)/B7</f>
        <v>6</v>
      </c>
      <c r="S7" s="8">
        <f t="shared" si="12"/>
        <v>0.538461538461538</v>
      </c>
      <c r="T7">
        <f>SUMIF(numbs!A$3:A$2000,avg!A7,numbs!O$3:O$2000)/B7</f>
        <v>7</v>
      </c>
      <c r="U7">
        <f>SUMIF(numbs!A$3:A$2000,avg!A7,numbs!P$3:P$2000)/B7</f>
        <v>1</v>
      </c>
      <c r="V7" s="21">
        <f>SUMIF(numbs!A$3:A$2000,avg!A7,numbs!Q$3:Q$2000)/B7</f>
        <v>1</v>
      </c>
      <c r="W7">
        <f>SUMIF(numbs!A$3:A$2000,avg!A7,numbs!R$3:R$2000)/B7</f>
        <v>6</v>
      </c>
      <c r="X7" s="8">
        <f t="shared" si="7"/>
        <v>0.142857142857143</v>
      </c>
      <c r="Y7" s="19">
        <f>SUMIF(numbs!A$3:A$2000,avg!A7,numbs!S$3:S$2000)/B7</f>
        <v>3</v>
      </c>
      <c r="Z7" s="19">
        <f>SUMIF(numbs!A$3:A$2000,avg!A7,numbs!T$3:T$2000)/B7</f>
        <v>6</v>
      </c>
      <c r="AA7" s="8">
        <f t="shared" si="8"/>
        <v>0.333333333333333</v>
      </c>
      <c r="AB7">
        <f>V7/(V7+SUMIF(numbs!A$3:A$2000,avg!A7,numbs!U$3:U$2000)/B7)</f>
        <v>0.333333333333333</v>
      </c>
      <c r="AC7">
        <f t="shared" si="9"/>
        <v>0.666666666666667</v>
      </c>
      <c r="AD7">
        <f t="shared" si="10"/>
        <v>2</v>
      </c>
      <c r="AE7" s="29">
        <f t="shared" si="11"/>
        <v>2.66666666666667</v>
      </c>
      <c r="AF7">
        <f>(SUMIF(numbs!A$3:A$2000,avg!A7,numbs!V$3:V$2000)/B7)/3</f>
        <v>1</v>
      </c>
      <c r="AG7">
        <f>SUMIF(numbs!A$3:A$2000,avg!A7,numbs!W$3:W$2000)/B7</f>
        <v>0</v>
      </c>
    </row>
    <row r="8" spans="1:33">
      <c r="A8">
        <v>2386</v>
      </c>
      <c r="B8">
        <f>COUNTIF(numbs!A$3:A$2000,avg!A8)</f>
        <v>1</v>
      </c>
      <c r="C8" s="21">
        <f t="shared" si="0"/>
        <v>81.6666666666667</v>
      </c>
      <c r="D8" s="21">
        <f t="shared" si="1"/>
        <v>57</v>
      </c>
      <c r="E8" s="21">
        <f>SUMIF(numbs!A$3:A$2000,avg!A8,numbs!G$3:G$2000)/B8</f>
        <v>8</v>
      </c>
      <c r="F8" s="19">
        <f>SUMIF(numbs!A$3:A$2000,avg!A8,numbs!H$3:H$2000)/B8</f>
        <v>7</v>
      </c>
      <c r="G8" s="8">
        <f t="shared" si="2"/>
        <v>0.533333333333333</v>
      </c>
      <c r="H8" s="21">
        <f>SUMIF(numbs!A$3:A$2000,avg!A8,numbs!E$3:E$2000)/B8</f>
        <v>8</v>
      </c>
      <c r="I8" s="19">
        <f>SUMIF(numbs!A$3:A$2000,avg!A8,numbs!F$3:F$2000)/B8</f>
        <v>7</v>
      </c>
      <c r="J8" s="8">
        <f t="shared" si="3"/>
        <v>0.533333333333333</v>
      </c>
      <c r="K8">
        <f>SUMIF(numbs!A$3:A$2000,avg!A8,numbs!D$3:D$2000)/B8</f>
        <v>1</v>
      </c>
      <c r="L8" s="21">
        <f t="shared" si="4"/>
        <v>24</v>
      </c>
      <c r="M8" s="21">
        <f t="shared" si="5"/>
        <v>16</v>
      </c>
      <c r="N8" s="21">
        <f>SUMIF(numbs!A$3:A$2000,avg!A8,numbs!K$3:K$2000)/B8</f>
        <v>8</v>
      </c>
      <c r="O8" s="21">
        <f>SUMIF(numbs!A$3:A$2000,avg!A8,numbs!L$3:L$2000)/B8</f>
        <v>7</v>
      </c>
      <c r="P8" s="8">
        <f t="shared" si="6"/>
        <v>0.533333333333333</v>
      </c>
      <c r="Q8" s="21">
        <f>SUMIF(numbs!A$3:A$2000,avg!A8,numbs!I$3:I$2000)/B8</f>
        <v>8</v>
      </c>
      <c r="R8">
        <f>SUMIF(numbs!A$3:A$2000,avg!A8,numbs!J$3:J$2000)/B8</f>
        <v>7</v>
      </c>
      <c r="S8" s="8">
        <f t="shared" si="12"/>
        <v>0.533333333333333</v>
      </c>
      <c r="T8">
        <f>SUMIF(numbs!A$3:A$2000,avg!A8,numbs!O$3:O$2000)/B8</f>
        <v>1</v>
      </c>
      <c r="U8">
        <f>SUMIF(numbs!A$3:A$2000,avg!A8,numbs!P$3:P$2000)/B8</f>
        <v>1</v>
      </c>
      <c r="V8" s="21">
        <f>SUMIF(numbs!A$3:A$2000,avg!A8,numbs!Q$3:Q$2000)/B8</f>
        <v>1</v>
      </c>
      <c r="W8">
        <f>SUMIF(numbs!A$3:A$2000,avg!A8,numbs!R$3:R$2000)/B8</f>
        <v>7</v>
      </c>
      <c r="X8" s="8">
        <f t="shared" si="7"/>
        <v>0.125</v>
      </c>
      <c r="Y8" s="19">
        <f>SUMIF(numbs!A$3:A$2000,avg!A8,numbs!S$3:S$2000)/B8</f>
        <v>4</v>
      </c>
      <c r="Z8" s="19">
        <f>SUMIF(numbs!A$3:A$2000,avg!A8,numbs!T$3:T$2000)/B8</f>
        <v>7</v>
      </c>
      <c r="AA8" s="8">
        <f t="shared" si="8"/>
        <v>0.363636363636364</v>
      </c>
      <c r="AB8">
        <f>V8/(V8+SUMIF(numbs!A$3:A$2000,avg!A8,numbs!U$3:U$2000)/B8)</f>
        <v>1</v>
      </c>
      <c r="AC8">
        <f t="shared" si="9"/>
        <v>2</v>
      </c>
      <c r="AD8">
        <f t="shared" si="10"/>
        <v>2</v>
      </c>
      <c r="AE8" s="29">
        <f t="shared" si="11"/>
        <v>4</v>
      </c>
      <c r="AF8">
        <f>(SUMIF(numbs!A$3:A$2000,avg!A8,numbs!V$3:V$2000)/B8)/3</f>
        <v>1.33333333333333</v>
      </c>
      <c r="AG8">
        <f>SUMIF(numbs!A$3:A$2000,avg!A8,numbs!W$3:W$2000)/B8</f>
        <v>0</v>
      </c>
    </row>
    <row r="9" spans="1:33">
      <c r="A9">
        <v>2706</v>
      </c>
      <c r="B9">
        <f>COUNTIF(numbs!A$3:A$2000,avg!A9)</f>
        <v>1</v>
      </c>
      <c r="C9" s="21">
        <f t="shared" si="0"/>
        <v>91.3333333333333</v>
      </c>
      <c r="D9" s="21">
        <f t="shared" si="1"/>
        <v>64</v>
      </c>
      <c r="E9" s="21">
        <f>SUMIF(numbs!A$3:A$2000,avg!A9,numbs!G$3:G$2000)/B9</f>
        <v>9</v>
      </c>
      <c r="F9" s="19">
        <f>SUMIF(numbs!A$3:A$2000,avg!A9,numbs!H$3:H$2000)/B9</f>
        <v>8</v>
      </c>
      <c r="G9" s="8">
        <f t="shared" si="2"/>
        <v>0.529411764705882</v>
      </c>
      <c r="H9" s="21">
        <f>SUMIF(numbs!A$3:A$2000,avg!A9,numbs!E$3:E$2000)/B9</f>
        <v>9</v>
      </c>
      <c r="I9" s="19">
        <f>SUMIF(numbs!A$3:A$2000,avg!A9,numbs!F$3:F$2000)/B9</f>
        <v>8</v>
      </c>
      <c r="J9" s="8">
        <f t="shared" si="3"/>
        <v>0.529411764705882</v>
      </c>
      <c r="K9">
        <f>SUMIF(numbs!A$3:A$2000,avg!A9,numbs!D$3:D$2000)/B9</f>
        <v>1</v>
      </c>
      <c r="L9" s="21">
        <f t="shared" si="4"/>
        <v>27</v>
      </c>
      <c r="M9" s="21">
        <f t="shared" si="5"/>
        <v>18</v>
      </c>
      <c r="N9" s="21">
        <f>SUMIF(numbs!A$3:A$2000,avg!A9,numbs!K$3:K$2000)/B9</f>
        <v>9</v>
      </c>
      <c r="O9" s="21">
        <f>SUMIF(numbs!A$3:A$2000,avg!A9,numbs!L$3:L$2000)/B9</f>
        <v>8</v>
      </c>
      <c r="P9" s="8">
        <f t="shared" si="6"/>
        <v>0.529411764705882</v>
      </c>
      <c r="Q9" s="21">
        <f>SUMIF(numbs!A$3:A$2000,avg!A9,numbs!I$3:I$2000)/B9</f>
        <v>9</v>
      </c>
      <c r="R9">
        <f>SUMIF(numbs!A$3:A$2000,avg!A9,numbs!J$3:J$2000)/B9</f>
        <v>8</v>
      </c>
      <c r="S9" s="8">
        <f t="shared" si="12"/>
        <v>0.529411764705882</v>
      </c>
      <c r="T9">
        <f>SUMIF(numbs!A$3:A$2000,avg!A9,numbs!O$3:O$2000)/B9</f>
        <v>1</v>
      </c>
      <c r="U9">
        <f>SUMIF(numbs!A$3:A$2000,avg!A9,numbs!P$3:P$2000)/B9</f>
        <v>9</v>
      </c>
      <c r="V9" s="21">
        <f>SUMIF(numbs!A$3:A$2000,avg!A9,numbs!Q$3:Q$2000)/B9</f>
        <v>1</v>
      </c>
      <c r="W9">
        <f>SUMIF(numbs!A$3:A$2000,avg!A9,numbs!R$3:R$2000)/B9</f>
        <v>8</v>
      </c>
      <c r="X9" s="8">
        <f t="shared" si="7"/>
        <v>0.111111111111111</v>
      </c>
      <c r="Y9" s="19">
        <f>SUMIF(numbs!A$3:A$2000,avg!A9,numbs!S$3:S$2000)/B9</f>
        <v>5</v>
      </c>
      <c r="Z9" s="19">
        <f>SUMIF(numbs!A$3:A$2000,avg!A9,numbs!T$3:T$2000)/B9</f>
        <v>8</v>
      </c>
      <c r="AA9" s="8">
        <f t="shared" si="8"/>
        <v>0.384615384615385</v>
      </c>
      <c r="AB9">
        <f>V9/(V9+SUMIF(numbs!A$3:A$2000,avg!A9,numbs!U$3:U$2000)/B9)</f>
        <v>0.5</v>
      </c>
      <c r="AC9">
        <f t="shared" si="9"/>
        <v>1</v>
      </c>
      <c r="AD9">
        <f t="shared" si="10"/>
        <v>2</v>
      </c>
      <c r="AE9" s="29">
        <f t="shared" si="11"/>
        <v>3</v>
      </c>
      <c r="AF9">
        <f>(SUMIF(numbs!A$3:A$2000,avg!A9,numbs!V$3:V$2000)/B9)/3</f>
        <v>1.66666666666667</v>
      </c>
      <c r="AG9">
        <f>SUMIF(numbs!A$3:A$2000,avg!A9,numbs!W$3:W$2000)/B9</f>
        <v>0</v>
      </c>
    </row>
    <row r="10" spans="1:33">
      <c r="A10">
        <v>4015</v>
      </c>
      <c r="B10">
        <f>COUNTIF(numbs!A$3:A$2000,avg!A10)</f>
        <v>1</v>
      </c>
      <c r="C10" s="21">
        <f t="shared" si="0"/>
        <v>101</v>
      </c>
      <c r="D10" s="21">
        <f t="shared" si="1"/>
        <v>71</v>
      </c>
      <c r="E10" s="21">
        <f>SUMIF(numbs!A$3:A$2000,avg!A10,numbs!G$3:G$2000)/B10</f>
        <v>10</v>
      </c>
      <c r="F10" s="19">
        <f>SUMIF(numbs!A$3:A$2000,avg!A10,numbs!H$3:H$2000)/B10</f>
        <v>9</v>
      </c>
      <c r="G10" s="8">
        <f t="shared" si="2"/>
        <v>0.526315789473684</v>
      </c>
      <c r="H10" s="21">
        <f>SUMIF(numbs!A$3:A$2000,avg!A10,numbs!E$3:E$2000)/B10</f>
        <v>10</v>
      </c>
      <c r="I10" s="19">
        <f>SUMIF(numbs!A$3:A$2000,avg!A10,numbs!F$3:F$2000)/B10</f>
        <v>9</v>
      </c>
      <c r="J10" s="8">
        <f t="shared" si="3"/>
        <v>0.526315789473684</v>
      </c>
      <c r="K10">
        <f>SUMIF(numbs!A$3:A$2000,avg!A10,numbs!D$3:D$2000)/B10</f>
        <v>1</v>
      </c>
      <c r="L10" s="21">
        <f t="shared" si="4"/>
        <v>30</v>
      </c>
      <c r="M10" s="21">
        <f t="shared" si="5"/>
        <v>20</v>
      </c>
      <c r="N10" s="21">
        <f>SUMIF(numbs!A$3:A$2000,avg!A10,numbs!K$3:K$2000)/B10</f>
        <v>10</v>
      </c>
      <c r="O10" s="21">
        <f>SUMIF(numbs!A$3:A$2000,avg!A10,numbs!L$3:L$2000)/B10</f>
        <v>9</v>
      </c>
      <c r="P10" s="8">
        <f t="shared" si="6"/>
        <v>0.526315789473684</v>
      </c>
      <c r="Q10" s="21">
        <f>SUMIF(numbs!A$3:A$2000,avg!A10,numbs!I$3:I$2000)/B10</f>
        <v>10</v>
      </c>
      <c r="R10">
        <f>SUMIF(numbs!A$3:A$2000,avg!A10,numbs!J$3:J$2000)/B10</f>
        <v>9</v>
      </c>
      <c r="S10" s="8">
        <f t="shared" si="12"/>
        <v>0.526315789473684</v>
      </c>
      <c r="T10">
        <f>SUMIF(numbs!A$3:A$2000,avg!A10,numbs!O$3:O$2000)/B10</f>
        <v>1</v>
      </c>
      <c r="U10">
        <f>SUMIF(numbs!A$3:A$2000,avg!A10,numbs!P$3:P$2000)/B10</f>
        <v>1</v>
      </c>
      <c r="V10" s="21">
        <f>SUMIF(numbs!A$3:A$2000,avg!A10,numbs!Q$3:Q$2000)/B10</f>
        <v>1</v>
      </c>
      <c r="W10">
        <f>SUMIF(numbs!A$3:A$2000,avg!A10,numbs!R$3:R$2000)/B10</f>
        <v>9</v>
      </c>
      <c r="X10" s="8">
        <f t="shared" si="7"/>
        <v>0.1</v>
      </c>
      <c r="Y10" s="19">
        <f>SUMIF(numbs!A$3:A$2000,avg!A10,numbs!S$3:S$2000)/B10</f>
        <v>6</v>
      </c>
      <c r="Z10" s="19">
        <f>SUMIF(numbs!A$3:A$2000,avg!A10,numbs!T$3:T$2000)/B10</f>
        <v>9</v>
      </c>
      <c r="AA10" s="8">
        <f t="shared" si="8"/>
        <v>0.4</v>
      </c>
      <c r="AB10">
        <f>V10/(V10+SUMIF(numbs!A$3:A$2000,avg!A10,numbs!U$3:U$2000)/B10)</f>
        <v>0.333333333333333</v>
      </c>
      <c r="AC10">
        <f t="shared" si="9"/>
        <v>0.666666666666667</v>
      </c>
      <c r="AD10">
        <f t="shared" si="10"/>
        <v>2</v>
      </c>
      <c r="AE10" s="29">
        <f t="shared" si="11"/>
        <v>2.66666666666667</v>
      </c>
      <c r="AF10">
        <f>(SUMIF(numbs!A$3:A$2000,avg!A10,numbs!V$3:V$2000)/B10)/3</f>
        <v>2</v>
      </c>
      <c r="AG10">
        <f>SUMIF(numbs!A$3:A$2000,avg!A10,numbs!W$3:W$2000)/B10</f>
        <v>0</v>
      </c>
    </row>
    <row r="11" spans="1:33">
      <c r="A11">
        <v>4039</v>
      </c>
      <c r="B11">
        <f>COUNTIF(numbs!A$3:A$2000,avg!A11)</f>
        <v>1</v>
      </c>
      <c r="C11" s="21">
        <f t="shared" si="0"/>
        <v>110.666666666667</v>
      </c>
      <c r="D11" s="21">
        <f t="shared" si="1"/>
        <v>78</v>
      </c>
      <c r="E11" s="21">
        <f>SUMIF(numbs!A$3:A$2000,avg!A11,numbs!G$3:G$2000)/B11</f>
        <v>11</v>
      </c>
      <c r="F11" s="19">
        <f>SUMIF(numbs!A$3:A$2000,avg!A11,numbs!H$3:H$2000)/B11</f>
        <v>10</v>
      </c>
      <c r="G11" s="8">
        <f t="shared" si="2"/>
        <v>0.523809523809524</v>
      </c>
      <c r="H11" s="21">
        <f>SUMIF(numbs!A$3:A$2000,avg!A11,numbs!E$3:E$2000)/B11</f>
        <v>11</v>
      </c>
      <c r="I11" s="19">
        <f>SUMIF(numbs!A$3:A$2000,avg!A11,numbs!F$3:F$2000)/B11</f>
        <v>10</v>
      </c>
      <c r="J11" s="8">
        <f t="shared" si="3"/>
        <v>0.523809523809524</v>
      </c>
      <c r="K11">
        <f>SUMIF(numbs!A$3:A$2000,avg!A11,numbs!D$3:D$2000)/B11</f>
        <v>1</v>
      </c>
      <c r="L11" s="21">
        <f t="shared" si="4"/>
        <v>33</v>
      </c>
      <c r="M11" s="21">
        <f t="shared" si="5"/>
        <v>22</v>
      </c>
      <c r="N11" s="21">
        <f>SUMIF(numbs!A$3:A$2000,avg!A11,numbs!K$3:K$2000)/B11</f>
        <v>11</v>
      </c>
      <c r="O11" s="21">
        <f>SUMIF(numbs!A$3:A$2000,avg!A11,numbs!L$3:L$2000)/B11</f>
        <v>10</v>
      </c>
      <c r="P11" s="8">
        <f t="shared" si="6"/>
        <v>0.523809523809524</v>
      </c>
      <c r="Q11" s="21">
        <f>SUMIF(numbs!A$3:A$2000,avg!A11,numbs!I$3:I$2000)/B11</f>
        <v>11</v>
      </c>
      <c r="R11">
        <f>SUMIF(numbs!A$3:A$2000,avg!A11,numbs!J$3:J$2000)/B11</f>
        <v>10</v>
      </c>
      <c r="S11" s="8">
        <f t="shared" si="12"/>
        <v>0.523809523809524</v>
      </c>
      <c r="T11">
        <f>SUMIF(numbs!A$3:A$2000,avg!A11,numbs!O$3:O$2000)/B11</f>
        <v>1</v>
      </c>
      <c r="U11">
        <f>SUMIF(numbs!A$3:A$2000,avg!A11,numbs!P$3:P$2000)/B11</f>
        <v>1</v>
      </c>
      <c r="V11" s="21">
        <f>SUMIF(numbs!A$3:A$2000,avg!A11,numbs!Q$3:Q$2000)/B11</f>
        <v>1</v>
      </c>
      <c r="W11">
        <f>SUMIF(numbs!A$3:A$2000,avg!A11,numbs!R$3:R$2000)/B11</f>
        <v>10</v>
      </c>
      <c r="X11" s="8">
        <f t="shared" si="7"/>
        <v>0.0909090909090909</v>
      </c>
      <c r="Y11" s="19">
        <f>SUMIF(numbs!A$3:A$2000,avg!A11,numbs!S$3:S$2000)/B11</f>
        <v>7</v>
      </c>
      <c r="Z11" s="19">
        <f>SUMIF(numbs!A$3:A$2000,avg!A11,numbs!T$3:T$2000)/B11</f>
        <v>10</v>
      </c>
      <c r="AA11" s="8">
        <f t="shared" si="8"/>
        <v>0.411764705882353</v>
      </c>
      <c r="AB11">
        <f>V11/(V11+SUMIF(numbs!A$3:A$2000,avg!A11,numbs!U$3:U$2000)/B11)</f>
        <v>1</v>
      </c>
      <c r="AC11">
        <f t="shared" si="9"/>
        <v>2</v>
      </c>
      <c r="AD11">
        <f t="shared" si="10"/>
        <v>2</v>
      </c>
      <c r="AE11" s="29">
        <f t="shared" si="11"/>
        <v>4</v>
      </c>
      <c r="AF11">
        <f>(SUMIF(numbs!A$3:A$2000,avg!A11,numbs!V$3:V$2000)/B11)/3</f>
        <v>2.33333333333333</v>
      </c>
      <c r="AG11">
        <f>SUMIF(numbs!A$3:A$2000,avg!A11,numbs!W$3:W$2000)/B11</f>
        <v>0</v>
      </c>
    </row>
    <row r="12" spans="1:33">
      <c r="A12">
        <v>4151</v>
      </c>
      <c r="B12">
        <f>COUNTIF(numbs!A$3:A$2000,avg!A12)</f>
        <v>1</v>
      </c>
      <c r="C12" s="21">
        <f t="shared" si="0"/>
        <v>120.333333333333</v>
      </c>
      <c r="D12" s="21">
        <f t="shared" si="1"/>
        <v>85</v>
      </c>
      <c r="E12" s="21">
        <f>SUMIF(numbs!A$3:A$2000,avg!A12,numbs!G$3:G$2000)/B12</f>
        <v>12</v>
      </c>
      <c r="F12" s="19">
        <f>SUMIF(numbs!A$3:A$2000,avg!A12,numbs!H$3:H$2000)/B12</f>
        <v>11</v>
      </c>
      <c r="G12" s="8">
        <f t="shared" si="2"/>
        <v>0.521739130434783</v>
      </c>
      <c r="H12" s="21">
        <f>SUMIF(numbs!A$3:A$2000,avg!A12,numbs!E$3:E$2000)/B12</f>
        <v>12</v>
      </c>
      <c r="I12" s="19">
        <f>SUMIF(numbs!A$3:A$2000,avg!A12,numbs!F$3:F$2000)/B12</f>
        <v>11</v>
      </c>
      <c r="J12" s="8">
        <f t="shared" si="3"/>
        <v>0.521739130434783</v>
      </c>
      <c r="K12">
        <f>SUMIF(numbs!A$3:A$2000,avg!A12,numbs!D$3:D$2000)/B12</f>
        <v>1</v>
      </c>
      <c r="L12" s="21">
        <f t="shared" si="4"/>
        <v>36</v>
      </c>
      <c r="M12" s="21">
        <f t="shared" si="5"/>
        <v>24</v>
      </c>
      <c r="N12" s="21">
        <f>SUMIF(numbs!A$3:A$2000,avg!A12,numbs!K$3:K$2000)/B12</f>
        <v>12</v>
      </c>
      <c r="O12" s="21">
        <f>SUMIF(numbs!A$3:A$2000,avg!A12,numbs!L$3:L$2000)/B12</f>
        <v>11</v>
      </c>
      <c r="P12" s="8">
        <f t="shared" si="6"/>
        <v>0.521739130434783</v>
      </c>
      <c r="Q12" s="21">
        <f>SUMIF(numbs!A$3:A$2000,avg!A12,numbs!I$3:I$2000)/B12</f>
        <v>12</v>
      </c>
      <c r="R12">
        <f>SUMIF(numbs!A$3:A$2000,avg!A12,numbs!J$3:J$2000)/B12</f>
        <v>11</v>
      </c>
      <c r="S12" s="8">
        <f t="shared" si="12"/>
        <v>0.521739130434783</v>
      </c>
      <c r="T12">
        <f>SUMIF(numbs!A$3:A$2000,avg!A12,numbs!O$3:O$2000)/B12</f>
        <v>1</v>
      </c>
      <c r="U12">
        <f>SUMIF(numbs!A$3:A$2000,avg!A12,numbs!P$3:P$2000)/B12</f>
        <v>1</v>
      </c>
      <c r="V12" s="21">
        <f>SUMIF(numbs!A$3:A$2000,avg!A12,numbs!Q$3:Q$2000)/B12</f>
        <v>1</v>
      </c>
      <c r="W12">
        <f>SUMIF(numbs!A$3:A$2000,avg!A12,numbs!R$3:R$2000)/B12</f>
        <v>11</v>
      </c>
      <c r="X12" s="8">
        <f t="shared" si="7"/>
        <v>0.0833333333333333</v>
      </c>
      <c r="Y12" s="19">
        <f>SUMIF(numbs!A$3:A$2000,avg!A12,numbs!S$3:S$2000)/B12</f>
        <v>8</v>
      </c>
      <c r="Z12" s="19">
        <f>SUMIF(numbs!A$3:A$2000,avg!A12,numbs!T$3:T$2000)/B12</f>
        <v>11</v>
      </c>
      <c r="AA12" s="8">
        <f t="shared" si="8"/>
        <v>0.421052631578947</v>
      </c>
      <c r="AB12">
        <f>V12/(V12+SUMIF(numbs!A$3:A$2000,avg!A12,numbs!U$3:U$2000)/B12)</f>
        <v>0.5</v>
      </c>
      <c r="AC12">
        <f t="shared" si="9"/>
        <v>1</v>
      </c>
      <c r="AD12">
        <f t="shared" si="10"/>
        <v>2</v>
      </c>
      <c r="AE12" s="29">
        <f t="shared" si="11"/>
        <v>3</v>
      </c>
      <c r="AF12">
        <f>(SUMIF(numbs!A$3:A$2000,avg!A12,numbs!V$3:V$2000)/B12)/3</f>
        <v>2.66666666666667</v>
      </c>
      <c r="AG12">
        <f>SUMIF(numbs!A$3:A$2000,avg!A12,numbs!W$3:W$2000)/B12</f>
        <v>0</v>
      </c>
    </row>
    <row r="13" spans="1:33">
      <c r="A13">
        <v>4343</v>
      </c>
      <c r="B13">
        <f>COUNTIF(numbs!A$3:A$2000,avg!A13)</f>
        <v>1</v>
      </c>
      <c r="C13" s="21">
        <f t="shared" si="0"/>
        <v>130</v>
      </c>
      <c r="D13" s="21">
        <f t="shared" si="1"/>
        <v>92</v>
      </c>
      <c r="E13" s="21">
        <f>SUMIF(numbs!A$3:A$2000,avg!A13,numbs!G$3:G$2000)/B13</f>
        <v>13</v>
      </c>
      <c r="F13" s="19">
        <f>SUMIF(numbs!A$3:A$2000,avg!A13,numbs!H$3:H$2000)/B13</f>
        <v>12</v>
      </c>
      <c r="G13" s="8">
        <f t="shared" si="2"/>
        <v>0.52</v>
      </c>
      <c r="H13" s="21">
        <f>SUMIF(numbs!A$3:A$2000,avg!A13,numbs!E$3:E$2000)/B13</f>
        <v>13</v>
      </c>
      <c r="I13" s="19">
        <f>SUMIF(numbs!A$3:A$2000,avg!A13,numbs!F$3:F$2000)/B13</f>
        <v>12</v>
      </c>
      <c r="J13" s="8">
        <f t="shared" si="3"/>
        <v>0.52</v>
      </c>
      <c r="K13">
        <f>SUMIF(numbs!A$3:A$2000,avg!A13,numbs!D$3:D$2000)/B13</f>
        <v>1</v>
      </c>
      <c r="L13" s="21">
        <f t="shared" si="4"/>
        <v>39</v>
      </c>
      <c r="M13" s="21">
        <f t="shared" si="5"/>
        <v>26</v>
      </c>
      <c r="N13" s="21">
        <f>SUMIF(numbs!A$3:A$2000,avg!A13,numbs!K$3:K$2000)/B13</f>
        <v>13</v>
      </c>
      <c r="O13" s="21">
        <f>SUMIF(numbs!A$3:A$2000,avg!A13,numbs!L$3:L$2000)/B13</f>
        <v>12</v>
      </c>
      <c r="P13" s="8">
        <f t="shared" si="6"/>
        <v>0.52</v>
      </c>
      <c r="Q13" s="21">
        <f>SUMIF(numbs!A$3:A$2000,avg!A13,numbs!I$3:I$2000)/B13</f>
        <v>13</v>
      </c>
      <c r="R13">
        <f>SUMIF(numbs!A$3:A$2000,avg!A13,numbs!J$3:J$2000)/B13</f>
        <v>12</v>
      </c>
      <c r="S13" s="8">
        <f t="shared" si="12"/>
        <v>0.52</v>
      </c>
      <c r="T13">
        <f>SUMIF(numbs!A$3:A$2000,avg!A13,numbs!O$3:O$2000)/B13</f>
        <v>1</v>
      </c>
      <c r="U13">
        <f>SUMIF(numbs!A$3:A$2000,avg!A13,numbs!P$3:P$2000)/B13</f>
        <v>1</v>
      </c>
      <c r="V13" s="21">
        <f>SUMIF(numbs!A$3:A$2000,avg!A13,numbs!Q$3:Q$2000)/B13</f>
        <v>1</v>
      </c>
      <c r="W13">
        <f>SUMIF(numbs!A$3:A$2000,avg!A13,numbs!R$3:R$2000)/B13</f>
        <v>12</v>
      </c>
      <c r="X13" s="8">
        <f t="shared" si="7"/>
        <v>0.0769230769230769</v>
      </c>
      <c r="Y13" s="19">
        <f>SUMIF(numbs!A$3:A$2000,avg!A13,numbs!S$3:S$2000)/B13</f>
        <v>9</v>
      </c>
      <c r="Z13" s="19">
        <f>SUMIF(numbs!A$3:A$2000,avg!A13,numbs!T$3:T$2000)/B13</f>
        <v>12</v>
      </c>
      <c r="AA13" s="8">
        <f t="shared" si="8"/>
        <v>0.428571428571429</v>
      </c>
      <c r="AB13">
        <f>V13/(V13+SUMIF(numbs!A$3:A$2000,avg!A13,numbs!U$3:U$2000)/B13)</f>
        <v>0.333333333333333</v>
      </c>
      <c r="AC13">
        <f t="shared" si="9"/>
        <v>0.666666666666667</v>
      </c>
      <c r="AD13">
        <f t="shared" si="10"/>
        <v>2</v>
      </c>
      <c r="AE13" s="29">
        <f t="shared" si="11"/>
        <v>2.66666666666667</v>
      </c>
      <c r="AF13">
        <f>(SUMIF(numbs!A$3:A$2000,avg!A13,numbs!V$3:V$2000)/B13)/3</f>
        <v>3</v>
      </c>
      <c r="AG13">
        <f>SUMIF(numbs!A$3:A$2000,avg!A13,numbs!W$3:W$2000)/B13</f>
        <v>0</v>
      </c>
    </row>
    <row r="14" spans="1:33">
      <c r="A14">
        <v>4476</v>
      </c>
      <c r="B14">
        <f>COUNTIF(numbs!A$3:A$2000,avg!A14)</f>
        <v>1</v>
      </c>
      <c r="C14" s="21">
        <f t="shared" si="0"/>
        <v>139.666666666667</v>
      </c>
      <c r="D14" s="21">
        <f t="shared" si="1"/>
        <v>99</v>
      </c>
      <c r="E14" s="21">
        <f>SUMIF(numbs!A$3:A$2000,avg!A14,numbs!G$3:G$2000)/B14</f>
        <v>14</v>
      </c>
      <c r="F14" s="19">
        <f>SUMIF(numbs!A$3:A$2000,avg!A14,numbs!H$3:H$2000)/B14</f>
        <v>13</v>
      </c>
      <c r="G14" s="8">
        <f t="shared" si="2"/>
        <v>0.518518518518518</v>
      </c>
      <c r="H14" s="21">
        <f>SUMIF(numbs!A$3:A$2000,avg!A14,numbs!E$3:E$2000)/B14</f>
        <v>14</v>
      </c>
      <c r="I14" s="19">
        <f>SUMIF(numbs!A$3:A$2000,avg!A14,numbs!F$3:F$2000)/B14</f>
        <v>13</v>
      </c>
      <c r="J14" s="8">
        <f t="shared" si="3"/>
        <v>0.518518518518518</v>
      </c>
      <c r="K14">
        <f>SUMIF(numbs!A$3:A$2000,avg!A14,numbs!D$3:D$2000)/B14</f>
        <v>1</v>
      </c>
      <c r="L14" s="21">
        <f t="shared" si="4"/>
        <v>42</v>
      </c>
      <c r="M14" s="21">
        <f t="shared" si="5"/>
        <v>28</v>
      </c>
      <c r="N14" s="21">
        <f>SUMIF(numbs!A$3:A$2000,avg!A14,numbs!K$3:K$2000)/B14</f>
        <v>14</v>
      </c>
      <c r="O14" s="21">
        <f>SUMIF(numbs!A$3:A$2000,avg!A14,numbs!L$3:L$2000)/B14</f>
        <v>13</v>
      </c>
      <c r="P14" s="8">
        <f t="shared" si="6"/>
        <v>0.518518518518518</v>
      </c>
      <c r="Q14" s="21">
        <f>SUMIF(numbs!A$3:A$2000,avg!A14,numbs!I$3:I$2000)/B14</f>
        <v>14</v>
      </c>
      <c r="R14">
        <f>SUMIF(numbs!A$3:A$2000,avg!A14,numbs!J$3:J$2000)/B14</f>
        <v>13</v>
      </c>
      <c r="S14" s="8">
        <f t="shared" si="12"/>
        <v>0.518518518518518</v>
      </c>
      <c r="T14">
        <f>SUMIF(numbs!A$3:A$2000,avg!A14,numbs!O$3:O$2000)/B14</f>
        <v>14</v>
      </c>
      <c r="U14">
        <f>SUMIF(numbs!A$3:A$2000,avg!A14,numbs!P$3:P$2000)/B14</f>
        <v>1</v>
      </c>
      <c r="V14" s="21">
        <f>SUMIF(numbs!A$3:A$2000,avg!A14,numbs!Q$3:Q$2000)/B14</f>
        <v>1</v>
      </c>
      <c r="W14">
        <f>SUMIF(numbs!A$3:A$2000,avg!A14,numbs!R$3:R$2000)/B14</f>
        <v>13</v>
      </c>
      <c r="X14" s="8">
        <f t="shared" si="7"/>
        <v>0.0714285714285714</v>
      </c>
      <c r="Y14" s="19">
        <f>SUMIF(numbs!A$3:A$2000,avg!A14,numbs!S$3:S$2000)/B14</f>
        <v>10</v>
      </c>
      <c r="Z14" s="19">
        <f>SUMIF(numbs!A$3:A$2000,avg!A14,numbs!T$3:T$2000)/B14</f>
        <v>13</v>
      </c>
      <c r="AA14" s="8">
        <f t="shared" si="8"/>
        <v>0.434782608695652</v>
      </c>
      <c r="AB14">
        <f>V14/(V14+SUMIF(numbs!A$3:A$2000,avg!A14,numbs!U$3:U$2000)/B14)</f>
        <v>1</v>
      </c>
      <c r="AC14">
        <f t="shared" si="9"/>
        <v>2</v>
      </c>
      <c r="AD14">
        <f t="shared" si="10"/>
        <v>2</v>
      </c>
      <c r="AE14" s="29">
        <f t="shared" si="11"/>
        <v>4</v>
      </c>
      <c r="AF14">
        <f>(SUMIF(numbs!A$3:A$2000,avg!A14,numbs!V$3:V$2000)/B14)/3</f>
        <v>3.33333333333333</v>
      </c>
      <c r="AG14">
        <f>SUMIF(numbs!A$3:A$2000,avg!A14,numbs!W$3:W$2000)/B14</f>
        <v>0</v>
      </c>
    </row>
    <row r="15" spans="1:33">
      <c r="A15">
        <v>4940</v>
      </c>
      <c r="B15">
        <f>COUNTIF(numbs!A$3:A$2000,avg!A15)</f>
        <v>1</v>
      </c>
      <c r="C15" s="21">
        <f t="shared" si="0"/>
        <v>149.333333333333</v>
      </c>
      <c r="D15" s="21">
        <f t="shared" si="1"/>
        <v>106</v>
      </c>
      <c r="E15" s="21">
        <f>SUMIF(numbs!A$3:A$2000,avg!A15,numbs!G$3:G$2000)/B15</f>
        <v>15</v>
      </c>
      <c r="F15" s="19">
        <f>SUMIF(numbs!A$3:A$2000,avg!A15,numbs!H$3:H$2000)/B15</f>
        <v>14</v>
      </c>
      <c r="G15" s="8">
        <f t="shared" si="2"/>
        <v>0.517241379310345</v>
      </c>
      <c r="H15" s="21">
        <f>SUMIF(numbs!A$3:A$2000,avg!A15,numbs!E$3:E$2000)/B15</f>
        <v>15</v>
      </c>
      <c r="I15" s="19">
        <f>SUMIF(numbs!A$3:A$2000,avg!A15,numbs!F$3:F$2000)/B15</f>
        <v>14</v>
      </c>
      <c r="J15" s="8">
        <f t="shared" si="3"/>
        <v>0.517241379310345</v>
      </c>
      <c r="K15">
        <f>SUMIF(numbs!A$3:A$2000,avg!A15,numbs!D$3:D$2000)/B15</f>
        <v>1</v>
      </c>
      <c r="L15" s="21">
        <f t="shared" si="4"/>
        <v>45</v>
      </c>
      <c r="M15" s="21">
        <f t="shared" si="5"/>
        <v>30</v>
      </c>
      <c r="N15" s="21">
        <f>SUMIF(numbs!A$3:A$2000,avg!A15,numbs!K$3:K$2000)/B15</f>
        <v>15</v>
      </c>
      <c r="O15" s="21">
        <f>SUMIF(numbs!A$3:A$2000,avg!A15,numbs!L$3:L$2000)/B15</f>
        <v>14</v>
      </c>
      <c r="P15" s="8">
        <f t="shared" si="6"/>
        <v>0.517241379310345</v>
      </c>
      <c r="Q15" s="21">
        <f>SUMIF(numbs!A$3:A$2000,avg!A15,numbs!I$3:I$2000)/B15</f>
        <v>15</v>
      </c>
      <c r="R15">
        <f>SUMIF(numbs!A$3:A$2000,avg!A15,numbs!J$3:J$2000)/B15</f>
        <v>14</v>
      </c>
      <c r="S15" s="8">
        <f t="shared" si="12"/>
        <v>0.517241379310345</v>
      </c>
      <c r="T15">
        <f>SUMIF(numbs!A$3:A$2000,avg!A15,numbs!O$3:O$2000)/B15</f>
        <v>1</v>
      </c>
      <c r="U15">
        <f>SUMIF(numbs!A$3:A$2000,avg!A15,numbs!P$3:P$2000)/B15</f>
        <v>1</v>
      </c>
      <c r="V15" s="21">
        <f>SUMIF(numbs!A$3:A$2000,avg!A15,numbs!Q$3:Q$2000)/B15</f>
        <v>1</v>
      </c>
      <c r="W15">
        <f>SUMIF(numbs!A$3:A$2000,avg!A15,numbs!R$3:R$2000)/B15</f>
        <v>14</v>
      </c>
      <c r="X15" s="8">
        <f t="shared" si="7"/>
        <v>0.0666666666666667</v>
      </c>
      <c r="Y15" s="19">
        <f>SUMIF(numbs!A$3:A$2000,avg!A15,numbs!S$3:S$2000)/B15</f>
        <v>11</v>
      </c>
      <c r="Z15" s="19">
        <f>SUMIF(numbs!A$3:A$2000,avg!A15,numbs!T$3:T$2000)/B15</f>
        <v>14</v>
      </c>
      <c r="AA15" s="8">
        <f t="shared" si="8"/>
        <v>0.44</v>
      </c>
      <c r="AB15">
        <f>V15/(V15+SUMIF(numbs!A$3:A$2000,avg!A15,numbs!U$3:U$2000)/B15)</f>
        <v>0.5</v>
      </c>
      <c r="AC15">
        <f t="shared" si="9"/>
        <v>1</v>
      </c>
      <c r="AD15">
        <f t="shared" si="10"/>
        <v>2</v>
      </c>
      <c r="AE15" s="29">
        <f t="shared" si="11"/>
        <v>3</v>
      </c>
      <c r="AF15">
        <f>(SUMIF(numbs!A$3:A$2000,avg!A15,numbs!V$3:V$2000)/B15)/3</f>
        <v>3.66666666666667</v>
      </c>
      <c r="AG15">
        <f>SUMIF(numbs!A$3:A$2000,avg!A15,numbs!W$3:W$2000)/B15</f>
        <v>0</v>
      </c>
    </row>
    <row r="16" spans="1:33">
      <c r="A16">
        <v>4951</v>
      </c>
      <c r="B16">
        <f>COUNTIF(numbs!A$3:A$2000,avg!A16)</f>
        <v>1</v>
      </c>
      <c r="C16" s="21">
        <f t="shared" si="0"/>
        <v>159</v>
      </c>
      <c r="D16" s="21">
        <f t="shared" si="1"/>
        <v>113</v>
      </c>
      <c r="E16" s="21">
        <f>SUMIF(numbs!A$3:A$2000,avg!A16,numbs!G$3:G$2000)/B16</f>
        <v>16</v>
      </c>
      <c r="F16" s="19">
        <f>SUMIF(numbs!A$3:A$2000,avg!A16,numbs!H$3:H$2000)/B16</f>
        <v>15</v>
      </c>
      <c r="G16" s="8">
        <f t="shared" si="2"/>
        <v>0.516129032258065</v>
      </c>
      <c r="H16" s="21">
        <f>SUMIF(numbs!A$3:A$2000,avg!A16,numbs!E$3:E$2000)/B16</f>
        <v>16</v>
      </c>
      <c r="I16" s="19">
        <f>SUMIF(numbs!A$3:A$2000,avg!A16,numbs!F$3:F$2000)/B16</f>
        <v>15</v>
      </c>
      <c r="J16" s="8">
        <f t="shared" si="3"/>
        <v>0.516129032258065</v>
      </c>
      <c r="K16">
        <f>SUMIF(numbs!A$3:A$2000,avg!A16,numbs!D$3:D$2000)/B16</f>
        <v>1</v>
      </c>
      <c r="L16" s="21">
        <f t="shared" si="4"/>
        <v>48</v>
      </c>
      <c r="M16" s="21">
        <f t="shared" si="5"/>
        <v>32</v>
      </c>
      <c r="N16" s="21">
        <f>SUMIF(numbs!A$3:A$2000,avg!A16,numbs!K$3:K$2000)/B16</f>
        <v>16</v>
      </c>
      <c r="O16" s="21">
        <f>SUMIF(numbs!A$3:A$2000,avg!A16,numbs!L$3:L$2000)/B16</f>
        <v>15</v>
      </c>
      <c r="P16" s="8">
        <f t="shared" si="6"/>
        <v>0.516129032258065</v>
      </c>
      <c r="Q16" s="21">
        <f>SUMIF(numbs!A$3:A$2000,avg!A16,numbs!I$3:I$2000)/B16</f>
        <v>16</v>
      </c>
      <c r="R16">
        <f>SUMIF(numbs!A$3:A$2000,avg!A16,numbs!J$3:J$2000)/B16</f>
        <v>15</v>
      </c>
      <c r="S16" s="8">
        <f t="shared" si="12"/>
        <v>0.516129032258065</v>
      </c>
      <c r="T16">
        <f>SUMIF(numbs!A$3:A$2000,avg!A16,numbs!O$3:O$2000)/B16</f>
        <v>1</v>
      </c>
      <c r="U16">
        <f>SUMIF(numbs!A$3:A$2000,avg!A16,numbs!P$3:P$2000)/B16</f>
        <v>1</v>
      </c>
      <c r="V16" s="21">
        <f>SUMIF(numbs!A$3:A$2000,avg!A16,numbs!Q$3:Q$2000)/B16</f>
        <v>1</v>
      </c>
      <c r="W16">
        <f>SUMIF(numbs!A$3:A$2000,avg!A16,numbs!R$3:R$2000)/B16</f>
        <v>15</v>
      </c>
      <c r="X16" s="8">
        <f t="shared" si="7"/>
        <v>0.0625</v>
      </c>
      <c r="Y16" s="19">
        <f>SUMIF(numbs!A$3:A$2000,avg!A16,numbs!S$3:S$2000)/B16</f>
        <v>12</v>
      </c>
      <c r="Z16" s="19">
        <f>SUMIF(numbs!A$3:A$2000,avg!A16,numbs!T$3:T$2000)/B16</f>
        <v>15</v>
      </c>
      <c r="AA16" s="8">
        <f t="shared" si="8"/>
        <v>0.444444444444444</v>
      </c>
      <c r="AB16">
        <f>V16/(V16+SUMIF(numbs!A$3:A$2000,avg!A16,numbs!U$3:U$2000)/B16)</f>
        <v>0.333333333333333</v>
      </c>
      <c r="AC16">
        <f t="shared" si="9"/>
        <v>0.666666666666667</v>
      </c>
      <c r="AD16">
        <f t="shared" si="10"/>
        <v>2</v>
      </c>
      <c r="AE16" s="29">
        <f t="shared" si="11"/>
        <v>2.66666666666667</v>
      </c>
      <c r="AF16">
        <f>(SUMIF(numbs!A$3:A$2000,avg!A16,numbs!V$3:V$2000)/B16)/3</f>
        <v>4</v>
      </c>
      <c r="AG16">
        <f>SUMIF(numbs!A$3:A$2000,avg!A16,numbs!W$3:W$2000)/B16</f>
        <v>0</v>
      </c>
    </row>
    <row r="17" spans="1:33">
      <c r="A17">
        <v>4976</v>
      </c>
      <c r="B17">
        <f>COUNTIF(numbs!A$3:A$2000,avg!A17)</f>
        <v>1</v>
      </c>
      <c r="C17" s="21">
        <f t="shared" si="0"/>
        <v>168.666666666667</v>
      </c>
      <c r="D17" s="21">
        <f t="shared" si="1"/>
        <v>120</v>
      </c>
      <c r="E17" s="21">
        <f>SUMIF(numbs!A$3:A$2000,avg!A17,numbs!G$3:G$2000)/B17</f>
        <v>17</v>
      </c>
      <c r="F17" s="19">
        <f>SUMIF(numbs!A$3:A$2000,avg!A17,numbs!H$3:H$2000)/B17</f>
        <v>16</v>
      </c>
      <c r="G17" s="8">
        <f t="shared" si="2"/>
        <v>0.515151515151515</v>
      </c>
      <c r="H17" s="21">
        <f>SUMIF(numbs!A$3:A$2000,avg!A17,numbs!E$3:E$2000)/B17</f>
        <v>17</v>
      </c>
      <c r="I17" s="19">
        <f>SUMIF(numbs!A$3:A$2000,avg!A17,numbs!F$3:F$2000)/B17</f>
        <v>16</v>
      </c>
      <c r="J17" s="8">
        <f t="shared" si="3"/>
        <v>0.515151515151515</v>
      </c>
      <c r="K17">
        <f>SUMIF(numbs!A$3:A$2000,avg!A17,numbs!D$3:D$2000)/B17</f>
        <v>1</v>
      </c>
      <c r="L17" s="21">
        <f t="shared" si="4"/>
        <v>51</v>
      </c>
      <c r="M17" s="21">
        <f t="shared" si="5"/>
        <v>34</v>
      </c>
      <c r="N17" s="21">
        <f>SUMIF(numbs!A$3:A$2000,avg!A17,numbs!K$3:K$2000)/B17</f>
        <v>17</v>
      </c>
      <c r="O17" s="21">
        <f>SUMIF(numbs!A$3:A$2000,avg!A17,numbs!L$3:L$2000)/B17</f>
        <v>16</v>
      </c>
      <c r="P17" s="8">
        <f t="shared" si="6"/>
        <v>0.515151515151515</v>
      </c>
      <c r="Q17" s="21">
        <f>SUMIF(numbs!A$3:A$2000,avg!A17,numbs!I$3:I$2000)/B17</f>
        <v>17</v>
      </c>
      <c r="R17">
        <f>SUMIF(numbs!A$3:A$2000,avg!A17,numbs!J$3:J$2000)/B17</f>
        <v>16</v>
      </c>
      <c r="S17" s="8">
        <f t="shared" si="12"/>
        <v>0.515151515151515</v>
      </c>
      <c r="T17">
        <f>SUMIF(numbs!A$3:A$2000,avg!A17,numbs!O$3:O$2000)/B17</f>
        <v>1</v>
      </c>
      <c r="U17">
        <f>SUMIF(numbs!A$3:A$2000,avg!A17,numbs!P$3:P$2000)/B17</f>
        <v>17</v>
      </c>
      <c r="V17" s="21">
        <f>SUMIF(numbs!A$3:A$2000,avg!A17,numbs!Q$3:Q$2000)/B17</f>
        <v>1</v>
      </c>
      <c r="W17">
        <f>SUMIF(numbs!A$3:A$2000,avg!A17,numbs!R$3:R$2000)/B17</f>
        <v>16</v>
      </c>
      <c r="X17" s="8">
        <f t="shared" si="7"/>
        <v>0.0588235294117647</v>
      </c>
      <c r="Y17" s="19">
        <f>SUMIF(numbs!A$3:A$2000,avg!A17,numbs!S$3:S$2000)/B17</f>
        <v>13</v>
      </c>
      <c r="Z17" s="19">
        <f>SUMIF(numbs!A$3:A$2000,avg!A17,numbs!T$3:T$2000)/B17</f>
        <v>16</v>
      </c>
      <c r="AA17" s="8">
        <f t="shared" si="8"/>
        <v>0.448275862068966</v>
      </c>
      <c r="AB17">
        <f>V17/(V17+SUMIF(numbs!A$3:A$2000,avg!A17,numbs!U$3:U$2000)/B17)</f>
        <v>1</v>
      </c>
      <c r="AC17">
        <f t="shared" si="9"/>
        <v>2</v>
      </c>
      <c r="AD17">
        <f t="shared" si="10"/>
        <v>2</v>
      </c>
      <c r="AE17" s="29">
        <f t="shared" si="11"/>
        <v>4</v>
      </c>
      <c r="AF17">
        <f>(SUMIF(numbs!A$3:A$2000,avg!A17,numbs!V$3:V$2000)/B17)/3</f>
        <v>4.33333333333333</v>
      </c>
      <c r="AG17">
        <f>SUMIF(numbs!A$3:A$2000,avg!A17,numbs!W$3:W$2000)/B17</f>
        <v>0</v>
      </c>
    </row>
    <row r="18" spans="1:33">
      <c r="A18">
        <v>5024</v>
      </c>
      <c r="B18">
        <f>COUNTIF(numbs!A$3:A$2000,avg!A18)</f>
        <v>1</v>
      </c>
      <c r="C18" s="21">
        <f t="shared" si="0"/>
        <v>178.333333333333</v>
      </c>
      <c r="D18" s="21">
        <f t="shared" si="1"/>
        <v>127</v>
      </c>
      <c r="E18" s="21">
        <f>SUMIF(numbs!A$3:A$2000,avg!A18,numbs!G$3:G$2000)/B18</f>
        <v>18</v>
      </c>
      <c r="F18" s="19">
        <f>SUMIF(numbs!A$3:A$2000,avg!A18,numbs!H$3:H$2000)/B18</f>
        <v>17</v>
      </c>
      <c r="G18" s="8">
        <f t="shared" si="2"/>
        <v>0.514285714285714</v>
      </c>
      <c r="H18" s="21">
        <f>SUMIF(numbs!A$3:A$2000,avg!A18,numbs!E$3:E$2000)/B18</f>
        <v>18</v>
      </c>
      <c r="I18" s="19">
        <f>SUMIF(numbs!A$3:A$2000,avg!A18,numbs!F$3:F$2000)/B18</f>
        <v>17</v>
      </c>
      <c r="J18" s="8">
        <f t="shared" si="3"/>
        <v>0.514285714285714</v>
      </c>
      <c r="K18">
        <f>SUMIF(numbs!A$3:A$2000,avg!A18,numbs!D$3:D$2000)/B18</f>
        <v>1</v>
      </c>
      <c r="L18" s="21">
        <f t="shared" si="4"/>
        <v>54</v>
      </c>
      <c r="M18" s="21">
        <f t="shared" si="5"/>
        <v>36</v>
      </c>
      <c r="N18" s="21">
        <f>SUMIF(numbs!A$3:A$2000,avg!A18,numbs!K$3:K$2000)/B18</f>
        <v>18</v>
      </c>
      <c r="O18" s="21">
        <f>SUMIF(numbs!A$3:A$2000,avg!A18,numbs!L$3:L$2000)/B18</f>
        <v>17</v>
      </c>
      <c r="P18" s="8">
        <f t="shared" si="6"/>
        <v>0.514285714285714</v>
      </c>
      <c r="Q18" s="21">
        <f>SUMIF(numbs!A$3:A$2000,avg!A18,numbs!I$3:I$2000)/B18</f>
        <v>18</v>
      </c>
      <c r="R18">
        <f>SUMIF(numbs!A$3:A$2000,avg!A18,numbs!J$3:J$2000)/B18</f>
        <v>17</v>
      </c>
      <c r="S18" s="8">
        <f t="shared" si="12"/>
        <v>0.514285714285714</v>
      </c>
      <c r="T18">
        <f>SUMIF(numbs!A$3:A$2000,avg!A18,numbs!O$3:O$2000)/B18</f>
        <v>1</v>
      </c>
      <c r="U18">
        <f>SUMIF(numbs!A$3:A$2000,avg!A18,numbs!P$3:P$2000)/B18</f>
        <v>1</v>
      </c>
      <c r="V18" s="21">
        <f>SUMIF(numbs!A$3:A$2000,avg!A18,numbs!Q$3:Q$2000)/B18</f>
        <v>1</v>
      </c>
      <c r="W18">
        <f>SUMIF(numbs!A$3:A$2000,avg!A18,numbs!R$3:R$2000)/B18</f>
        <v>17</v>
      </c>
      <c r="X18" s="8">
        <f t="shared" si="7"/>
        <v>0.0555555555555556</v>
      </c>
      <c r="Y18" s="19">
        <f>SUMIF(numbs!A$3:A$2000,avg!A18,numbs!S$3:S$2000)/B18</f>
        <v>14</v>
      </c>
      <c r="Z18" s="19">
        <f>SUMIF(numbs!A$3:A$2000,avg!A18,numbs!T$3:T$2000)/B18</f>
        <v>17</v>
      </c>
      <c r="AA18" s="8">
        <f t="shared" si="8"/>
        <v>0.451612903225806</v>
      </c>
      <c r="AB18">
        <f>V18/(V18+SUMIF(numbs!A$3:A$2000,avg!A18,numbs!U$3:U$2000)/B18)</f>
        <v>0.5</v>
      </c>
      <c r="AC18">
        <f t="shared" si="9"/>
        <v>1</v>
      </c>
      <c r="AD18">
        <f t="shared" si="10"/>
        <v>2</v>
      </c>
      <c r="AE18" s="29">
        <f t="shared" si="11"/>
        <v>3</v>
      </c>
      <c r="AF18">
        <f>(SUMIF(numbs!A$3:A$2000,avg!A18,numbs!V$3:V$2000)/B18)/3</f>
        <v>4.66666666666667</v>
      </c>
      <c r="AG18">
        <f>SUMIF(numbs!A$3:A$2000,avg!A18,numbs!W$3:W$2000)/B18</f>
        <v>0</v>
      </c>
    </row>
    <row r="19" spans="1:33">
      <c r="A19">
        <v>6514</v>
      </c>
      <c r="B19">
        <f>COUNTIF(numbs!A$3:A$2000,avg!A19)</f>
        <v>1</v>
      </c>
      <c r="C19" s="21">
        <f t="shared" si="0"/>
        <v>188</v>
      </c>
      <c r="D19" s="21">
        <f t="shared" si="1"/>
        <v>134</v>
      </c>
      <c r="E19" s="21">
        <f>SUMIF(numbs!A$3:A$2000,avg!A19,numbs!G$3:G$2000)/B19</f>
        <v>19</v>
      </c>
      <c r="F19" s="19">
        <f>SUMIF(numbs!A$3:A$2000,avg!A19,numbs!H$3:H$2000)/B19</f>
        <v>18</v>
      </c>
      <c r="G19" s="8">
        <f t="shared" si="2"/>
        <v>0.513513513513513</v>
      </c>
      <c r="H19" s="21">
        <f>SUMIF(numbs!A$3:A$2000,avg!A19,numbs!E$3:E$2000)/B19</f>
        <v>19</v>
      </c>
      <c r="I19" s="19">
        <f>SUMIF(numbs!A$3:A$2000,avg!A19,numbs!F$3:F$2000)/B19</f>
        <v>18</v>
      </c>
      <c r="J19" s="8">
        <f t="shared" si="3"/>
        <v>0.513513513513513</v>
      </c>
      <c r="K19">
        <f>SUMIF(numbs!A$3:A$2000,avg!A19,numbs!D$3:D$2000)/B19</f>
        <v>1</v>
      </c>
      <c r="L19" s="21">
        <f t="shared" si="4"/>
        <v>57</v>
      </c>
      <c r="M19" s="21">
        <f t="shared" si="5"/>
        <v>38</v>
      </c>
      <c r="N19" s="21">
        <f>SUMIF(numbs!A$3:A$2000,avg!A19,numbs!K$3:K$2000)/B19</f>
        <v>19</v>
      </c>
      <c r="O19" s="21">
        <f>SUMIF(numbs!A$3:A$2000,avg!A19,numbs!L$3:L$2000)/B19</f>
        <v>18</v>
      </c>
      <c r="P19" s="8">
        <f t="shared" si="6"/>
        <v>0.513513513513513</v>
      </c>
      <c r="Q19" s="21">
        <f>SUMIF(numbs!A$3:A$2000,avg!A19,numbs!I$3:I$2000)/B19</f>
        <v>19</v>
      </c>
      <c r="R19">
        <f>SUMIF(numbs!A$3:A$2000,avg!A19,numbs!J$3:J$2000)/B19</f>
        <v>18</v>
      </c>
      <c r="S19" s="8">
        <f t="shared" si="12"/>
        <v>0.513513513513513</v>
      </c>
      <c r="T19">
        <f>SUMIF(numbs!A$3:A$2000,avg!A19,numbs!O$3:O$2000)/B19</f>
        <v>1</v>
      </c>
      <c r="U19">
        <f>SUMIF(numbs!A$3:A$2000,avg!A19,numbs!P$3:P$2000)/B19</f>
        <v>1</v>
      </c>
      <c r="V19" s="21">
        <f>SUMIF(numbs!A$3:A$2000,avg!A19,numbs!Q$3:Q$2000)/B19</f>
        <v>1</v>
      </c>
      <c r="W19">
        <f>SUMIF(numbs!A$3:A$2000,avg!A19,numbs!R$3:R$2000)/B19</f>
        <v>18</v>
      </c>
      <c r="X19" s="8">
        <f t="shared" si="7"/>
        <v>0.0526315789473684</v>
      </c>
      <c r="Y19" s="19">
        <f>SUMIF(numbs!A$3:A$2000,avg!A19,numbs!S$3:S$2000)/B19</f>
        <v>15</v>
      </c>
      <c r="Z19" s="19">
        <f>SUMIF(numbs!A$3:A$2000,avg!A19,numbs!T$3:T$2000)/B19</f>
        <v>18</v>
      </c>
      <c r="AA19" s="8">
        <f t="shared" si="8"/>
        <v>0.454545454545455</v>
      </c>
      <c r="AB19">
        <f>V19/(V19+SUMIF(numbs!A$3:A$2000,avg!A19,numbs!U$3:U$2000)/B19)</f>
        <v>0.333333333333333</v>
      </c>
      <c r="AC19">
        <f t="shared" si="9"/>
        <v>0.666666666666667</v>
      </c>
      <c r="AD19">
        <f t="shared" si="10"/>
        <v>2</v>
      </c>
      <c r="AE19" s="29">
        <f t="shared" si="11"/>
        <v>2.66666666666667</v>
      </c>
      <c r="AF19">
        <f>(SUMIF(numbs!A$3:A$2000,avg!A19,numbs!V$3:V$2000)/B19)/3</f>
        <v>5</v>
      </c>
      <c r="AG19">
        <f>SUMIF(numbs!A$3:A$2000,avg!A19,numbs!W$3:W$2000)/B19</f>
        <v>0</v>
      </c>
    </row>
    <row r="20" spans="1:33">
      <c r="A20">
        <v>6854</v>
      </c>
      <c r="B20">
        <f>COUNTIF(numbs!A$3:A$2000,avg!A20)</f>
        <v>1</v>
      </c>
      <c r="C20" s="21">
        <f t="shared" si="0"/>
        <v>197.666666666667</v>
      </c>
      <c r="D20" s="21">
        <f t="shared" si="1"/>
        <v>141</v>
      </c>
      <c r="E20" s="21">
        <f>SUMIF(numbs!A$3:A$2000,avg!A20,numbs!G$3:G$2000)/B20</f>
        <v>20</v>
      </c>
      <c r="F20" s="19">
        <f>SUMIF(numbs!A$3:A$2000,avg!A20,numbs!H$3:H$2000)/B20</f>
        <v>19</v>
      </c>
      <c r="G20" s="8">
        <f t="shared" si="2"/>
        <v>0.512820512820513</v>
      </c>
      <c r="H20" s="21">
        <f>SUMIF(numbs!A$3:A$2000,avg!A20,numbs!E$3:E$2000)/B20</f>
        <v>20</v>
      </c>
      <c r="I20" s="19">
        <f>SUMIF(numbs!A$3:A$2000,avg!A20,numbs!F$3:F$2000)/B20</f>
        <v>19</v>
      </c>
      <c r="J20" s="8">
        <f t="shared" si="3"/>
        <v>0.512820512820513</v>
      </c>
      <c r="K20">
        <f>SUMIF(numbs!A$3:A$2000,avg!A20,numbs!D$3:D$2000)/B20</f>
        <v>1</v>
      </c>
      <c r="L20" s="21">
        <f t="shared" si="4"/>
        <v>60</v>
      </c>
      <c r="M20" s="21">
        <f t="shared" si="5"/>
        <v>40</v>
      </c>
      <c r="N20" s="21">
        <f>SUMIF(numbs!A$3:A$2000,avg!A20,numbs!K$3:K$2000)/B20</f>
        <v>20</v>
      </c>
      <c r="O20" s="21">
        <f>SUMIF(numbs!A$3:A$2000,avg!A20,numbs!L$3:L$2000)/B20</f>
        <v>19</v>
      </c>
      <c r="P20" s="8">
        <f t="shared" si="6"/>
        <v>0.512820512820513</v>
      </c>
      <c r="Q20" s="21">
        <f>SUMIF(numbs!A$3:A$2000,avg!A20,numbs!I$3:I$2000)/B20</f>
        <v>20</v>
      </c>
      <c r="R20">
        <f>SUMIF(numbs!A$3:A$2000,avg!A20,numbs!J$3:J$2000)/B20</f>
        <v>19</v>
      </c>
      <c r="S20" s="8">
        <f t="shared" si="12"/>
        <v>0.512820512820513</v>
      </c>
      <c r="T20">
        <f>SUMIF(numbs!A$3:A$2000,avg!A20,numbs!O$3:O$2000)/B20</f>
        <v>1</v>
      </c>
      <c r="U20">
        <f>SUMIF(numbs!A$3:A$2000,avg!A20,numbs!P$3:P$2000)/B20</f>
        <v>1</v>
      </c>
      <c r="V20" s="21">
        <f>SUMIF(numbs!A$3:A$2000,avg!A20,numbs!Q$3:Q$2000)/B20</f>
        <v>1</v>
      </c>
      <c r="W20">
        <f>SUMIF(numbs!A$3:A$2000,avg!A20,numbs!R$3:R$2000)/B20</f>
        <v>19</v>
      </c>
      <c r="X20" s="8">
        <f t="shared" si="7"/>
        <v>0.05</v>
      </c>
      <c r="Y20" s="19">
        <f>SUMIF(numbs!A$3:A$2000,avg!A20,numbs!S$3:S$2000)/B20</f>
        <v>16</v>
      </c>
      <c r="Z20" s="19">
        <f>SUMIF(numbs!A$3:A$2000,avg!A20,numbs!T$3:T$2000)/B20</f>
        <v>19</v>
      </c>
      <c r="AA20" s="8">
        <f t="shared" si="8"/>
        <v>0.457142857142857</v>
      </c>
      <c r="AB20">
        <f>V20/(V20+SUMIF(numbs!A$3:A$2000,avg!A20,numbs!U$3:U$2000)/B20)</f>
        <v>1</v>
      </c>
      <c r="AC20">
        <f t="shared" si="9"/>
        <v>2</v>
      </c>
      <c r="AD20">
        <f t="shared" si="10"/>
        <v>2</v>
      </c>
      <c r="AE20" s="29">
        <f t="shared" si="11"/>
        <v>4</v>
      </c>
      <c r="AF20">
        <f>(SUMIF(numbs!A$3:A$2000,avg!A20,numbs!V$3:V$2000)/B20)/3</f>
        <v>5.33333333333333</v>
      </c>
      <c r="AG20">
        <f>SUMIF(numbs!A$3:A$2000,avg!A20,numbs!W$3:W$2000)/B20</f>
        <v>0</v>
      </c>
    </row>
    <row r="21" spans="1:33">
      <c r="A21">
        <v>6975</v>
      </c>
      <c r="B21">
        <f>COUNTIF(numbs!A$3:A$2000,avg!A21)</f>
        <v>1</v>
      </c>
      <c r="C21" s="21">
        <f t="shared" si="0"/>
        <v>207.333333333333</v>
      </c>
      <c r="D21" s="21">
        <f t="shared" si="1"/>
        <v>148</v>
      </c>
      <c r="E21" s="21">
        <f>SUMIF(numbs!A$3:A$2000,avg!A21,numbs!G$3:G$2000)/B21</f>
        <v>21</v>
      </c>
      <c r="F21" s="19">
        <f>SUMIF(numbs!A$3:A$2000,avg!A21,numbs!H$3:H$2000)/B21</f>
        <v>20</v>
      </c>
      <c r="G21" s="8">
        <f t="shared" si="2"/>
        <v>0.51219512195122</v>
      </c>
      <c r="H21" s="21">
        <f>SUMIF(numbs!A$3:A$2000,avg!A21,numbs!E$3:E$2000)/B21</f>
        <v>21</v>
      </c>
      <c r="I21" s="19">
        <f>SUMIF(numbs!A$3:A$2000,avg!A21,numbs!F$3:F$2000)/B21</f>
        <v>20</v>
      </c>
      <c r="J21" s="8">
        <f t="shared" si="3"/>
        <v>0.51219512195122</v>
      </c>
      <c r="K21">
        <f>SUMIF(numbs!A$3:A$2000,avg!A21,numbs!D$3:D$2000)/B21</f>
        <v>1</v>
      </c>
      <c r="L21" s="21">
        <f t="shared" si="4"/>
        <v>63</v>
      </c>
      <c r="M21" s="21">
        <f t="shared" si="5"/>
        <v>42</v>
      </c>
      <c r="N21" s="21">
        <f>SUMIF(numbs!A$3:A$2000,avg!A21,numbs!K$3:K$2000)/B21</f>
        <v>21</v>
      </c>
      <c r="O21" s="21">
        <f>SUMIF(numbs!A$3:A$2000,avg!A21,numbs!L$3:L$2000)/B21</f>
        <v>20</v>
      </c>
      <c r="P21" s="8">
        <f t="shared" si="6"/>
        <v>0.51219512195122</v>
      </c>
      <c r="Q21" s="21">
        <f>SUMIF(numbs!A$3:A$2000,avg!A21,numbs!I$3:I$2000)/B21</f>
        <v>21</v>
      </c>
      <c r="R21">
        <f>SUMIF(numbs!A$3:A$2000,avg!A21,numbs!J$3:J$2000)/B21</f>
        <v>20</v>
      </c>
      <c r="S21" s="8">
        <f t="shared" si="12"/>
        <v>0.51219512195122</v>
      </c>
      <c r="T21">
        <f>SUMIF(numbs!A$3:A$2000,avg!A21,numbs!O$3:O$2000)/B21</f>
        <v>21</v>
      </c>
      <c r="U21">
        <f>SUMIF(numbs!A$3:A$2000,avg!A21,numbs!P$3:P$2000)/B21</f>
        <v>1</v>
      </c>
      <c r="V21" s="21">
        <f>SUMIF(numbs!A$3:A$2000,avg!A21,numbs!Q$3:Q$2000)/B21</f>
        <v>1</v>
      </c>
      <c r="W21">
        <f>SUMIF(numbs!A$3:A$2000,avg!A21,numbs!R$3:R$2000)/B21</f>
        <v>20</v>
      </c>
      <c r="X21" s="8">
        <f t="shared" si="7"/>
        <v>0.0476190476190476</v>
      </c>
      <c r="Y21" s="19">
        <f>SUMIF(numbs!A$3:A$2000,avg!A21,numbs!S$3:S$2000)/B21</f>
        <v>17</v>
      </c>
      <c r="Z21" s="19">
        <f>SUMIF(numbs!A$3:A$2000,avg!A21,numbs!T$3:T$2000)/B21</f>
        <v>20</v>
      </c>
      <c r="AA21" s="8">
        <f t="shared" si="8"/>
        <v>0.459459459459459</v>
      </c>
      <c r="AB21">
        <f>V21/(V21+SUMIF(numbs!A$3:A$2000,avg!A21,numbs!U$3:U$2000)/B21)</f>
        <v>0.5</v>
      </c>
      <c r="AC21">
        <f t="shared" si="9"/>
        <v>1</v>
      </c>
      <c r="AD21">
        <f t="shared" si="10"/>
        <v>2</v>
      </c>
      <c r="AE21" s="29">
        <f t="shared" si="11"/>
        <v>3</v>
      </c>
      <c r="AF21">
        <f>(SUMIF(numbs!A$3:A$2000,avg!A21,numbs!V$3:V$2000)/B21)/3</f>
        <v>5.66666666666667</v>
      </c>
      <c r="AG21">
        <f>SUMIF(numbs!A$3:A$2000,avg!A21,numbs!W$3:W$2000)/B21</f>
        <v>0</v>
      </c>
    </row>
    <row r="22" spans="1:33">
      <c r="A22">
        <v>6978</v>
      </c>
      <c r="B22">
        <f>COUNTIF(numbs!A$3:A$2000,avg!A22)</f>
        <v>1</v>
      </c>
      <c r="C22" s="21">
        <f t="shared" si="0"/>
        <v>217</v>
      </c>
      <c r="D22" s="21">
        <f t="shared" si="1"/>
        <v>155</v>
      </c>
      <c r="E22" s="21">
        <f>SUMIF(numbs!A$3:A$2000,avg!A22,numbs!G$3:G$2000)/B22</f>
        <v>22</v>
      </c>
      <c r="F22" s="19">
        <f>SUMIF(numbs!A$3:A$2000,avg!A22,numbs!H$3:H$2000)/B22</f>
        <v>21</v>
      </c>
      <c r="G22" s="8">
        <f t="shared" si="2"/>
        <v>0.511627906976744</v>
      </c>
      <c r="H22" s="21">
        <f>SUMIF(numbs!A$3:A$2000,avg!A22,numbs!E$3:E$2000)/B22</f>
        <v>22</v>
      </c>
      <c r="I22" s="19">
        <f>SUMIF(numbs!A$3:A$2000,avg!A22,numbs!F$3:F$2000)/B22</f>
        <v>21</v>
      </c>
      <c r="J22" s="8">
        <f t="shared" si="3"/>
        <v>0.511627906976744</v>
      </c>
      <c r="K22">
        <f>SUMIF(numbs!A$3:A$2000,avg!A22,numbs!D$3:D$2000)/B22</f>
        <v>1</v>
      </c>
      <c r="L22" s="21">
        <f t="shared" si="4"/>
        <v>66</v>
      </c>
      <c r="M22" s="21">
        <f t="shared" si="5"/>
        <v>44</v>
      </c>
      <c r="N22" s="21">
        <f>SUMIF(numbs!A$3:A$2000,avg!A22,numbs!K$3:K$2000)/B22</f>
        <v>22</v>
      </c>
      <c r="O22" s="21">
        <f>SUMIF(numbs!A$3:A$2000,avg!A22,numbs!L$3:L$2000)/B22</f>
        <v>21</v>
      </c>
      <c r="P22" s="8">
        <f t="shared" si="6"/>
        <v>0.511627906976744</v>
      </c>
      <c r="Q22" s="21">
        <f>SUMIF(numbs!A$3:A$2000,avg!A22,numbs!I$3:I$2000)/B22</f>
        <v>22</v>
      </c>
      <c r="R22">
        <f>SUMIF(numbs!A$3:A$2000,avg!A22,numbs!J$3:J$2000)/B22</f>
        <v>21</v>
      </c>
      <c r="S22" s="8">
        <f t="shared" si="12"/>
        <v>0.511627906976744</v>
      </c>
      <c r="T22">
        <f>SUMIF(numbs!A$3:A$2000,avg!A22,numbs!O$3:O$2000)/B22</f>
        <v>1</v>
      </c>
      <c r="U22">
        <f>SUMIF(numbs!A$3:A$2000,avg!A22,numbs!P$3:P$2000)/B22</f>
        <v>22</v>
      </c>
      <c r="V22" s="21">
        <f>SUMIF(numbs!A$3:A$2000,avg!A22,numbs!Q$3:Q$2000)/B22</f>
        <v>1</v>
      </c>
      <c r="W22">
        <f>SUMIF(numbs!A$3:A$2000,avg!A22,numbs!R$3:R$2000)/B22</f>
        <v>21</v>
      </c>
      <c r="X22" s="8">
        <f t="shared" si="7"/>
        <v>0.0454545454545455</v>
      </c>
      <c r="Y22" s="19">
        <f>SUMIF(numbs!A$3:A$2000,avg!A22,numbs!S$3:S$2000)/B22</f>
        <v>18</v>
      </c>
      <c r="Z22" s="19">
        <f>SUMIF(numbs!A$3:A$2000,avg!A22,numbs!T$3:T$2000)/B22</f>
        <v>21</v>
      </c>
      <c r="AA22" s="8">
        <f t="shared" si="8"/>
        <v>0.461538461538462</v>
      </c>
      <c r="AB22">
        <f>V22/(V22+SUMIF(numbs!A$3:A$2000,avg!A22,numbs!U$3:U$2000)/B22)</f>
        <v>0.333333333333333</v>
      </c>
      <c r="AC22">
        <f t="shared" si="9"/>
        <v>0.666666666666667</v>
      </c>
      <c r="AD22">
        <f t="shared" si="10"/>
        <v>2</v>
      </c>
      <c r="AE22" s="29">
        <f t="shared" si="11"/>
        <v>2.66666666666667</v>
      </c>
      <c r="AF22">
        <f>(SUMIF(numbs!A$3:A$2000,avg!A22,numbs!V$3:V$2000)/B22)/3</f>
        <v>6</v>
      </c>
      <c r="AG22">
        <f>SUMIF(numbs!A$3:A$2000,avg!A22,numbs!W$3:W$2000)/B22</f>
        <v>0</v>
      </c>
    </row>
    <row r="23" spans="1:33">
      <c r="A23">
        <v>9687</v>
      </c>
      <c r="B23">
        <f>COUNTIF(numbs!A$3:A$2000,avg!A23)</f>
        <v>1</v>
      </c>
      <c r="C23" s="21">
        <f t="shared" si="0"/>
        <v>226.666666666667</v>
      </c>
      <c r="D23" s="21">
        <f t="shared" si="1"/>
        <v>162</v>
      </c>
      <c r="E23" s="21">
        <f>SUMIF(numbs!A$3:A$2000,avg!A23,numbs!G$3:G$2000)/B23</f>
        <v>23</v>
      </c>
      <c r="F23" s="19">
        <f>SUMIF(numbs!A$3:A$2000,avg!A23,numbs!H$3:H$2000)/B23</f>
        <v>22</v>
      </c>
      <c r="G23" s="8">
        <f t="shared" si="2"/>
        <v>0.511111111111111</v>
      </c>
      <c r="H23" s="21">
        <f>SUMIF(numbs!A$3:A$2000,avg!A23,numbs!E$3:E$2000)/B23</f>
        <v>23</v>
      </c>
      <c r="I23" s="19">
        <f>SUMIF(numbs!A$3:A$2000,avg!A23,numbs!F$3:F$2000)/B23</f>
        <v>22</v>
      </c>
      <c r="J23" s="8">
        <f t="shared" si="3"/>
        <v>0.511111111111111</v>
      </c>
      <c r="K23">
        <f>SUMIF(numbs!A$3:A$2000,avg!A23,numbs!D$3:D$2000)/B23</f>
        <v>1</v>
      </c>
      <c r="L23" s="21">
        <f t="shared" si="4"/>
        <v>69</v>
      </c>
      <c r="M23" s="21">
        <f t="shared" si="5"/>
        <v>46</v>
      </c>
      <c r="N23" s="21">
        <f>SUMIF(numbs!A$3:A$2000,avg!A23,numbs!K$3:K$2000)/B23</f>
        <v>23</v>
      </c>
      <c r="O23" s="21">
        <f>SUMIF(numbs!A$3:A$2000,avg!A23,numbs!L$3:L$2000)/B23</f>
        <v>22</v>
      </c>
      <c r="P23" s="8">
        <f t="shared" si="6"/>
        <v>0.511111111111111</v>
      </c>
      <c r="Q23" s="21">
        <f>SUMIF(numbs!A$3:A$2000,avg!A23,numbs!I$3:I$2000)/B23</f>
        <v>23</v>
      </c>
      <c r="R23">
        <f>SUMIF(numbs!A$3:A$2000,avg!A23,numbs!J$3:J$2000)/B23</f>
        <v>22</v>
      </c>
      <c r="S23" s="8">
        <f t="shared" si="12"/>
        <v>0.511111111111111</v>
      </c>
      <c r="T23">
        <f>SUMIF(numbs!A$3:A$2000,avg!A23,numbs!O$3:O$2000)/B23</f>
        <v>1</v>
      </c>
      <c r="U23">
        <f>SUMIF(numbs!A$3:A$2000,avg!A23,numbs!P$3:P$2000)/B23</f>
        <v>1</v>
      </c>
      <c r="V23" s="21">
        <f>SUMIF(numbs!A$3:A$2000,avg!A23,numbs!Q$3:Q$2000)/B23</f>
        <v>1</v>
      </c>
      <c r="W23">
        <f>SUMIF(numbs!A$3:A$2000,avg!A23,numbs!R$3:R$2000)/B23</f>
        <v>22</v>
      </c>
      <c r="X23" s="8">
        <f t="shared" si="7"/>
        <v>0.0434782608695652</v>
      </c>
      <c r="Y23" s="19">
        <f>SUMIF(numbs!A$3:A$2000,avg!A23,numbs!S$3:S$2000)/B23</f>
        <v>19</v>
      </c>
      <c r="Z23" s="19">
        <f>SUMIF(numbs!A$3:A$2000,avg!A23,numbs!T$3:T$2000)/B23</f>
        <v>22</v>
      </c>
      <c r="AA23" s="8">
        <f t="shared" si="8"/>
        <v>0.463414634146341</v>
      </c>
      <c r="AB23">
        <f>V23/(V23+SUMIF(numbs!A$3:A$2000,avg!A23,numbs!U$3:U$2000)/B23)</f>
        <v>1</v>
      </c>
      <c r="AC23">
        <f t="shared" si="9"/>
        <v>2</v>
      </c>
      <c r="AD23">
        <f t="shared" si="10"/>
        <v>2</v>
      </c>
      <c r="AE23" s="29">
        <f t="shared" si="11"/>
        <v>4</v>
      </c>
      <c r="AF23">
        <f>(SUMIF(numbs!A$3:A$2000,avg!A23,numbs!V$3:V$2000)/B23)/3</f>
        <v>6.33333333333333</v>
      </c>
      <c r="AG23">
        <f>SUMIF(numbs!A$3:A$2000,avg!A23,numbs!W$3:W$2000)/B23</f>
        <v>0</v>
      </c>
    </row>
    <row r="24" spans="1:33">
      <c r="A24">
        <v>7200</v>
      </c>
      <c r="B24">
        <f>COUNTIF(numbs!A$3:A$2000,avg!A24)</f>
        <v>1</v>
      </c>
      <c r="C24" s="21">
        <f t="shared" si="0"/>
        <v>236.333333333333</v>
      </c>
      <c r="D24" s="21">
        <f t="shared" si="1"/>
        <v>169</v>
      </c>
      <c r="E24" s="21">
        <f>SUMIF(numbs!A$3:A$2000,avg!A24,numbs!G$3:G$2000)/B24</f>
        <v>24</v>
      </c>
      <c r="F24" s="19">
        <f>SUMIF(numbs!A$3:A$2000,avg!A24,numbs!H$3:H$2000)/B24</f>
        <v>23</v>
      </c>
      <c r="G24" s="8">
        <f t="shared" si="2"/>
        <v>0.51063829787234</v>
      </c>
      <c r="H24" s="21">
        <f>SUMIF(numbs!A$3:A$2000,avg!A24,numbs!E$3:E$2000)/B24</f>
        <v>24</v>
      </c>
      <c r="I24" s="19">
        <f>SUMIF(numbs!A$3:A$2000,avg!A24,numbs!F$3:F$2000)/B24</f>
        <v>23</v>
      </c>
      <c r="J24" s="8">
        <f t="shared" si="3"/>
        <v>0.51063829787234</v>
      </c>
      <c r="K24">
        <f>SUMIF(numbs!A$3:A$2000,avg!A24,numbs!D$3:D$2000)/B24</f>
        <v>1</v>
      </c>
      <c r="L24" s="21">
        <f t="shared" si="4"/>
        <v>72</v>
      </c>
      <c r="M24" s="21">
        <f t="shared" si="5"/>
        <v>48</v>
      </c>
      <c r="N24" s="21">
        <f>SUMIF(numbs!A$3:A$2000,avg!A24,numbs!K$3:K$2000)/B24</f>
        <v>24</v>
      </c>
      <c r="O24" s="21">
        <f>SUMIF(numbs!A$3:A$2000,avg!A24,numbs!L$3:L$2000)/B24</f>
        <v>23</v>
      </c>
      <c r="P24" s="8">
        <f t="shared" si="6"/>
        <v>0.51063829787234</v>
      </c>
      <c r="Q24" s="21">
        <f>SUMIF(numbs!A$3:A$2000,avg!A24,numbs!I$3:I$2000)/B24</f>
        <v>24</v>
      </c>
      <c r="R24">
        <f>SUMIF(numbs!A$3:A$2000,avg!A24,numbs!J$3:J$2000)/B24</f>
        <v>23</v>
      </c>
      <c r="S24" s="8">
        <f t="shared" si="12"/>
        <v>0.51063829787234</v>
      </c>
      <c r="T24">
        <f>SUMIF(numbs!A$3:A$2000,avg!A24,numbs!O$3:O$2000)/B24</f>
        <v>1</v>
      </c>
      <c r="U24">
        <f>SUMIF(numbs!A$3:A$2000,avg!A24,numbs!P$3:P$2000)/B24</f>
        <v>1</v>
      </c>
      <c r="V24" s="21">
        <f>SUMIF(numbs!A$3:A$2000,avg!A24,numbs!Q$3:Q$2000)/B24</f>
        <v>1</v>
      </c>
      <c r="W24">
        <f>SUMIF(numbs!A$3:A$2000,avg!A24,numbs!R$3:R$2000)/B24</f>
        <v>23</v>
      </c>
      <c r="X24" s="8">
        <f t="shared" si="7"/>
        <v>0.0416666666666667</v>
      </c>
      <c r="Y24" s="19">
        <f>SUMIF(numbs!A$3:A$2000,avg!A24,numbs!S$3:S$2000)/B24</f>
        <v>20</v>
      </c>
      <c r="Z24" s="19">
        <f>SUMIF(numbs!A$3:A$2000,avg!A24,numbs!T$3:T$2000)/B24</f>
        <v>23</v>
      </c>
      <c r="AA24" s="8">
        <f t="shared" si="8"/>
        <v>0.465116279069767</v>
      </c>
      <c r="AB24">
        <f>V24/(V24+SUMIF(numbs!A$3:A$2000,avg!A24,numbs!U$3:U$2000)/B24)</f>
        <v>0.5</v>
      </c>
      <c r="AC24">
        <f t="shared" si="9"/>
        <v>1</v>
      </c>
      <c r="AD24">
        <f t="shared" si="10"/>
        <v>2</v>
      </c>
      <c r="AE24" s="29">
        <f t="shared" si="11"/>
        <v>3</v>
      </c>
      <c r="AF24">
        <f>(SUMIF(numbs!A$3:A$2000,avg!A24,numbs!V$3:V$2000)/B24)/3</f>
        <v>6.66666666666667</v>
      </c>
      <c r="AG24">
        <f>SUMIF(numbs!A$3:A$2000,avg!A24,numbs!W$3:W$2000)/B24</f>
        <v>0</v>
      </c>
    </row>
    <row r="25" spans="1:33">
      <c r="A25">
        <v>7476</v>
      </c>
      <c r="B25">
        <f>COUNTIF(numbs!A$3:A$2000,avg!A25)</f>
        <v>1</v>
      </c>
      <c r="C25" s="21">
        <f t="shared" si="0"/>
        <v>246</v>
      </c>
      <c r="D25" s="21">
        <f t="shared" si="1"/>
        <v>176</v>
      </c>
      <c r="E25" s="21">
        <f>SUMIF(numbs!A$3:A$2000,avg!A25,numbs!G$3:G$2000)/B25</f>
        <v>25</v>
      </c>
      <c r="F25" s="19">
        <f>SUMIF(numbs!A$3:A$2000,avg!A25,numbs!H$3:H$2000)/B25</f>
        <v>24</v>
      </c>
      <c r="G25" s="8">
        <f t="shared" si="2"/>
        <v>0.510204081632653</v>
      </c>
      <c r="H25" s="21">
        <f>SUMIF(numbs!A$3:A$2000,avg!A25,numbs!E$3:E$2000)/B25</f>
        <v>25</v>
      </c>
      <c r="I25" s="19">
        <f>SUMIF(numbs!A$3:A$2000,avg!A25,numbs!F$3:F$2000)/B25</f>
        <v>24</v>
      </c>
      <c r="J25" s="8">
        <f t="shared" si="3"/>
        <v>0.510204081632653</v>
      </c>
      <c r="K25">
        <f>SUMIF(numbs!A$3:A$2000,avg!A25,numbs!D$3:D$2000)/B25</f>
        <v>1</v>
      </c>
      <c r="L25" s="21">
        <f t="shared" si="4"/>
        <v>75</v>
      </c>
      <c r="M25" s="21">
        <f t="shared" si="5"/>
        <v>50</v>
      </c>
      <c r="N25" s="21">
        <f>SUMIF(numbs!A$3:A$2000,avg!A25,numbs!K$3:K$2000)/B25</f>
        <v>25</v>
      </c>
      <c r="O25" s="21">
        <f>SUMIF(numbs!A$3:A$2000,avg!A25,numbs!L$3:L$2000)/B25</f>
        <v>24</v>
      </c>
      <c r="P25" s="8">
        <f t="shared" si="6"/>
        <v>0.510204081632653</v>
      </c>
      <c r="Q25" s="21">
        <f>SUMIF(numbs!A$3:A$2000,avg!A25,numbs!I$3:I$2000)/B25</f>
        <v>25</v>
      </c>
      <c r="R25">
        <f>SUMIF(numbs!A$3:A$2000,avg!A25,numbs!J$3:J$2000)/B25</f>
        <v>24</v>
      </c>
      <c r="S25" s="8">
        <f t="shared" si="12"/>
        <v>0.510204081632653</v>
      </c>
      <c r="T25">
        <f>SUMIF(numbs!A$3:A$2000,avg!A25,numbs!O$3:O$2000)/B25</f>
        <v>1</v>
      </c>
      <c r="U25">
        <f>SUMIF(numbs!A$3:A$2000,avg!A25,numbs!P$3:P$2000)/B25</f>
        <v>1</v>
      </c>
      <c r="V25" s="21">
        <f>SUMIF(numbs!A$3:A$2000,avg!A25,numbs!Q$3:Q$2000)/B25</f>
        <v>1</v>
      </c>
      <c r="W25">
        <f>SUMIF(numbs!A$3:A$2000,avg!A25,numbs!R$3:R$2000)/B25</f>
        <v>24</v>
      </c>
      <c r="X25" s="8">
        <f t="shared" si="7"/>
        <v>0.04</v>
      </c>
      <c r="Y25" s="19">
        <f>SUMIF(numbs!A$3:A$2000,avg!A25,numbs!S$3:S$2000)/B25</f>
        <v>21</v>
      </c>
      <c r="Z25" s="19">
        <f>SUMIF(numbs!A$3:A$2000,avg!A25,numbs!T$3:T$2000)/B25</f>
        <v>24</v>
      </c>
      <c r="AA25" s="8">
        <f t="shared" si="8"/>
        <v>0.466666666666667</v>
      </c>
      <c r="AB25">
        <f>V25/(V25+SUMIF(numbs!A$3:A$2000,avg!A25,numbs!U$3:U$2000)/B25)</f>
        <v>0.333333333333333</v>
      </c>
      <c r="AC25">
        <f t="shared" si="9"/>
        <v>0.666666666666667</v>
      </c>
      <c r="AD25">
        <f t="shared" si="10"/>
        <v>2</v>
      </c>
      <c r="AE25" s="29">
        <f t="shared" si="11"/>
        <v>2.66666666666667</v>
      </c>
      <c r="AF25">
        <f>(SUMIF(numbs!A$3:A$2000,avg!A25,numbs!V$3:V$2000)/B25)/3</f>
        <v>7</v>
      </c>
      <c r="AG25">
        <f>SUMIF(numbs!A$3:A$2000,avg!A25,numbs!W$3:W$2000)/B25</f>
        <v>0</v>
      </c>
    </row>
    <row r="26" spans="1:33">
      <c r="A26">
        <v>7480</v>
      </c>
      <c r="B26">
        <f>COUNTIF(numbs!A$3:A$2000,avg!A26)</f>
        <v>1</v>
      </c>
      <c r="C26" s="21">
        <f t="shared" si="0"/>
        <v>255.666666666667</v>
      </c>
      <c r="D26" s="21">
        <f t="shared" si="1"/>
        <v>183</v>
      </c>
      <c r="E26" s="21">
        <f>SUMIF(numbs!A$3:A$2000,avg!A26,numbs!G$3:G$2000)/B26</f>
        <v>26</v>
      </c>
      <c r="F26" s="19">
        <f>SUMIF(numbs!A$3:A$2000,avg!A26,numbs!H$3:H$2000)/B26</f>
        <v>25</v>
      </c>
      <c r="G26" s="8">
        <f t="shared" si="2"/>
        <v>0.509803921568627</v>
      </c>
      <c r="H26" s="21">
        <f>SUMIF(numbs!A$3:A$2000,avg!A26,numbs!E$3:E$2000)/B26</f>
        <v>26</v>
      </c>
      <c r="I26" s="19">
        <f>SUMIF(numbs!A$3:A$2000,avg!A26,numbs!F$3:F$2000)/B26</f>
        <v>25</v>
      </c>
      <c r="J26" s="8">
        <f t="shared" si="3"/>
        <v>0.509803921568627</v>
      </c>
      <c r="K26">
        <f>SUMIF(numbs!A$3:A$2000,avg!A26,numbs!D$3:D$2000)/B26</f>
        <v>1</v>
      </c>
      <c r="L26" s="21">
        <f t="shared" si="4"/>
        <v>78</v>
      </c>
      <c r="M26" s="21">
        <f t="shared" si="5"/>
        <v>52</v>
      </c>
      <c r="N26" s="21">
        <f>SUMIF(numbs!A$3:A$2000,avg!A26,numbs!K$3:K$2000)/B26</f>
        <v>26</v>
      </c>
      <c r="O26" s="21">
        <f>SUMIF(numbs!A$3:A$2000,avg!A26,numbs!L$3:L$2000)/B26</f>
        <v>25</v>
      </c>
      <c r="P26" s="8">
        <f t="shared" si="6"/>
        <v>0.509803921568627</v>
      </c>
      <c r="Q26" s="21">
        <f>SUMIF(numbs!A$3:A$2000,avg!A26,numbs!I$3:I$2000)/B26</f>
        <v>26</v>
      </c>
      <c r="R26">
        <f>SUMIF(numbs!A$3:A$2000,avg!A26,numbs!J$3:J$2000)/B26</f>
        <v>25</v>
      </c>
      <c r="S26" s="8">
        <f t="shared" si="12"/>
        <v>0.509803921568627</v>
      </c>
      <c r="T26">
        <f>SUMIF(numbs!A$3:A$2000,avg!A26,numbs!O$3:O$2000)/B26</f>
        <v>1</v>
      </c>
      <c r="U26">
        <f>SUMIF(numbs!A$3:A$2000,avg!A26,numbs!P$3:P$2000)/B26</f>
        <v>1</v>
      </c>
      <c r="V26" s="21">
        <f>SUMIF(numbs!A$3:A$2000,avg!A26,numbs!Q$3:Q$2000)/B26</f>
        <v>1</v>
      </c>
      <c r="W26">
        <f>SUMIF(numbs!A$3:A$2000,avg!A26,numbs!R$3:R$2000)/B26</f>
        <v>25</v>
      </c>
      <c r="X26" s="8">
        <f t="shared" si="7"/>
        <v>0.0384615384615385</v>
      </c>
      <c r="Y26" s="19">
        <f>SUMIF(numbs!A$3:A$2000,avg!A26,numbs!S$3:S$2000)/B26</f>
        <v>22</v>
      </c>
      <c r="Z26" s="19">
        <f>SUMIF(numbs!A$3:A$2000,avg!A26,numbs!T$3:T$2000)/B26</f>
        <v>25</v>
      </c>
      <c r="AA26" s="8">
        <f t="shared" si="8"/>
        <v>0.468085106382979</v>
      </c>
      <c r="AB26">
        <f>V26/(V26+SUMIF(numbs!A$3:A$2000,avg!A26,numbs!U$3:U$2000)/B26)</f>
        <v>1</v>
      </c>
      <c r="AC26">
        <f t="shared" si="9"/>
        <v>2</v>
      </c>
      <c r="AD26">
        <f t="shared" si="10"/>
        <v>2</v>
      </c>
      <c r="AE26" s="29">
        <f t="shared" si="11"/>
        <v>4</v>
      </c>
      <c r="AF26">
        <f>(SUMIF(numbs!A$3:A$2000,avg!A26,numbs!V$3:V$2000)/B26)/3</f>
        <v>7.33333333333333</v>
      </c>
      <c r="AG26">
        <f>SUMIF(numbs!A$3:A$2000,avg!A26,numbs!W$3:W$2000)/B26</f>
        <v>0</v>
      </c>
    </row>
    <row r="27" spans="1:33">
      <c r="A27">
        <v>7757</v>
      </c>
      <c r="B27">
        <f>COUNTIF(numbs!A$3:A$2000,avg!A27)</f>
        <v>1</v>
      </c>
      <c r="C27" s="21">
        <f t="shared" si="0"/>
        <v>265.333333333333</v>
      </c>
      <c r="D27" s="21">
        <f t="shared" si="1"/>
        <v>190</v>
      </c>
      <c r="E27" s="21">
        <f>SUMIF(numbs!A$3:A$2000,avg!A27,numbs!G$3:G$2000)/B27</f>
        <v>27</v>
      </c>
      <c r="F27" s="19">
        <f>SUMIF(numbs!A$3:A$2000,avg!A27,numbs!H$3:H$2000)/B27</f>
        <v>26</v>
      </c>
      <c r="G27" s="8">
        <f t="shared" si="2"/>
        <v>0.509433962264151</v>
      </c>
      <c r="H27" s="21">
        <f>SUMIF(numbs!A$3:A$2000,avg!A27,numbs!E$3:E$2000)/B27</f>
        <v>27</v>
      </c>
      <c r="I27" s="19">
        <f>SUMIF(numbs!A$3:A$2000,avg!A27,numbs!F$3:F$2000)/B27</f>
        <v>26</v>
      </c>
      <c r="J27" s="8">
        <f t="shared" si="3"/>
        <v>0.509433962264151</v>
      </c>
      <c r="K27">
        <f>SUMIF(numbs!A$3:A$2000,avg!A27,numbs!D$3:D$2000)/B27</f>
        <v>1</v>
      </c>
      <c r="L27" s="21">
        <f t="shared" si="4"/>
        <v>81</v>
      </c>
      <c r="M27" s="21">
        <f t="shared" si="5"/>
        <v>54</v>
      </c>
      <c r="N27" s="21">
        <f>SUMIF(numbs!A$3:A$2000,avg!A27,numbs!K$3:K$2000)/B27</f>
        <v>27</v>
      </c>
      <c r="O27" s="21">
        <f>SUMIF(numbs!A$3:A$2000,avg!A27,numbs!L$3:L$2000)/B27</f>
        <v>26</v>
      </c>
      <c r="P27" s="8">
        <f t="shared" si="6"/>
        <v>0.509433962264151</v>
      </c>
      <c r="Q27" s="21">
        <f>SUMIF(numbs!A$3:A$2000,avg!A27,numbs!I$3:I$2000)/B27</f>
        <v>27</v>
      </c>
      <c r="R27">
        <f>SUMIF(numbs!A$3:A$2000,avg!A27,numbs!J$3:J$2000)/B27</f>
        <v>26</v>
      </c>
      <c r="S27" s="8">
        <f t="shared" si="12"/>
        <v>0.509433962264151</v>
      </c>
      <c r="T27">
        <f>SUMIF(numbs!A$3:A$2000,avg!A27,numbs!O$3:O$2000)/B27</f>
        <v>27</v>
      </c>
      <c r="U27">
        <f>SUMIF(numbs!A$3:A$2000,avg!A27,numbs!P$3:P$2000)/B27</f>
        <v>27</v>
      </c>
      <c r="V27" s="21">
        <f>SUMIF(numbs!A$3:A$2000,avg!A27,numbs!Q$3:Q$2000)/B27</f>
        <v>1</v>
      </c>
      <c r="W27">
        <f>SUMIF(numbs!A$3:A$2000,avg!A27,numbs!R$3:R$2000)/B27</f>
        <v>26</v>
      </c>
      <c r="X27" s="8">
        <f t="shared" si="7"/>
        <v>0.037037037037037</v>
      </c>
      <c r="Y27" s="19">
        <f>SUMIF(numbs!A$3:A$2000,avg!A27,numbs!S$3:S$2000)/B27</f>
        <v>23</v>
      </c>
      <c r="Z27" s="19">
        <f>SUMIF(numbs!A$3:A$2000,avg!A27,numbs!T$3:T$2000)/B27</f>
        <v>26</v>
      </c>
      <c r="AA27" s="8">
        <f t="shared" si="8"/>
        <v>0.469387755102041</v>
      </c>
      <c r="AB27">
        <f>V27/(V27+SUMIF(numbs!A$3:A$2000,avg!A27,numbs!U$3:U$2000)/B27)</f>
        <v>0.5</v>
      </c>
      <c r="AC27">
        <f t="shared" si="9"/>
        <v>1</v>
      </c>
      <c r="AD27">
        <f t="shared" si="10"/>
        <v>2</v>
      </c>
      <c r="AE27" s="29">
        <f t="shared" si="11"/>
        <v>3</v>
      </c>
      <c r="AF27">
        <f>(SUMIF(numbs!A$3:A$2000,avg!A27,numbs!V$3:V$2000)/B27)/3</f>
        <v>7.66666666666667</v>
      </c>
      <c r="AG27">
        <f>SUMIF(numbs!A$3:A$2000,avg!A27,numbs!W$3:W$2000)/B27</f>
        <v>0</v>
      </c>
    </row>
    <row r="28" spans="1:33">
      <c r="A28">
        <v>8089</v>
      </c>
      <c r="B28">
        <f>COUNTIF(numbs!A$3:A$2000,avg!A28)</f>
        <v>1</v>
      </c>
      <c r="C28" s="21">
        <f t="shared" si="0"/>
        <v>275</v>
      </c>
      <c r="D28" s="21">
        <f t="shared" si="1"/>
        <v>197</v>
      </c>
      <c r="E28" s="21">
        <f>SUMIF(numbs!A$3:A$2000,avg!A28,numbs!G$3:G$2000)/B28</f>
        <v>28</v>
      </c>
      <c r="F28" s="19">
        <f>SUMIF(numbs!A$3:A$2000,avg!A28,numbs!H$3:H$2000)/B28</f>
        <v>27</v>
      </c>
      <c r="G28" s="8">
        <f t="shared" si="2"/>
        <v>0.509090909090909</v>
      </c>
      <c r="H28" s="21">
        <f>SUMIF(numbs!A$3:A$2000,avg!A28,numbs!E$3:E$2000)/B28</f>
        <v>28</v>
      </c>
      <c r="I28" s="19">
        <f>SUMIF(numbs!A$3:A$2000,avg!A28,numbs!F$3:F$2000)/B28</f>
        <v>27</v>
      </c>
      <c r="J28" s="8">
        <f t="shared" si="3"/>
        <v>0.509090909090909</v>
      </c>
      <c r="K28">
        <f>SUMIF(numbs!A$3:A$2000,avg!A28,numbs!D$3:D$2000)/B28</f>
        <v>1</v>
      </c>
      <c r="L28" s="21">
        <f t="shared" si="4"/>
        <v>84</v>
      </c>
      <c r="M28" s="21">
        <f t="shared" si="5"/>
        <v>56</v>
      </c>
      <c r="N28" s="21">
        <f>SUMIF(numbs!A$3:A$2000,avg!A28,numbs!K$3:K$2000)/B28</f>
        <v>28</v>
      </c>
      <c r="O28" s="21">
        <f>SUMIF(numbs!A$3:A$2000,avg!A28,numbs!L$3:L$2000)/B28</f>
        <v>27</v>
      </c>
      <c r="P28" s="8">
        <f t="shared" si="6"/>
        <v>0.509090909090909</v>
      </c>
      <c r="Q28" s="21">
        <f>SUMIF(numbs!A$3:A$2000,avg!A28,numbs!I$3:I$2000)/B28</f>
        <v>28</v>
      </c>
      <c r="R28">
        <f>SUMIF(numbs!A$3:A$2000,avg!A28,numbs!J$3:J$2000)/B28</f>
        <v>27</v>
      </c>
      <c r="S28" s="8">
        <f t="shared" si="12"/>
        <v>0.509090909090909</v>
      </c>
      <c r="T28">
        <f>SUMIF(numbs!A$3:A$2000,avg!A28,numbs!O$3:O$2000)/B28</f>
        <v>28</v>
      </c>
      <c r="U28">
        <f>SUMIF(numbs!A$3:A$2000,avg!A28,numbs!P$3:P$2000)/B28</f>
        <v>1</v>
      </c>
      <c r="V28" s="21">
        <f>SUMIF(numbs!A$3:A$2000,avg!A28,numbs!Q$3:Q$2000)/B28</f>
        <v>1</v>
      </c>
      <c r="W28">
        <f>SUMIF(numbs!A$3:A$2000,avg!A28,numbs!R$3:R$2000)/B28</f>
        <v>27</v>
      </c>
      <c r="X28" s="8">
        <f t="shared" si="7"/>
        <v>0.0357142857142857</v>
      </c>
      <c r="Y28" s="19">
        <f>SUMIF(numbs!A$3:A$2000,avg!A28,numbs!S$3:S$2000)/B28</f>
        <v>24</v>
      </c>
      <c r="Z28" s="19">
        <f>SUMIF(numbs!A$3:A$2000,avg!A28,numbs!T$3:T$2000)/B28</f>
        <v>27</v>
      </c>
      <c r="AA28" s="8">
        <f t="shared" si="8"/>
        <v>0.470588235294118</v>
      </c>
      <c r="AB28">
        <f>V28/(V28+SUMIF(numbs!A$3:A$2000,avg!A28,numbs!U$3:U$2000)/B28)</f>
        <v>0.333333333333333</v>
      </c>
      <c r="AC28">
        <f t="shared" si="9"/>
        <v>0.666666666666667</v>
      </c>
      <c r="AD28">
        <f t="shared" si="10"/>
        <v>2</v>
      </c>
      <c r="AE28" s="29">
        <f t="shared" si="11"/>
        <v>2.66666666666667</v>
      </c>
      <c r="AF28">
        <f>(SUMIF(numbs!A$3:A$2000,avg!A28,numbs!V$3:V$2000)/B28)/3</f>
        <v>8</v>
      </c>
      <c r="AG28">
        <f>SUMIF(numbs!A$3:A$2000,avg!A28,numbs!W$3:W$2000)/B28</f>
        <v>0</v>
      </c>
    </row>
    <row r="29" spans="1:33">
      <c r="A29">
        <v>8349</v>
      </c>
      <c r="B29">
        <f>COUNTIF(numbs!A$3:A$2000,avg!A29)</f>
        <v>1</v>
      </c>
      <c r="C29" s="21">
        <f t="shared" si="0"/>
        <v>284.666666666667</v>
      </c>
      <c r="D29" s="21">
        <f t="shared" si="1"/>
        <v>204</v>
      </c>
      <c r="E29" s="21">
        <f>SUMIF(numbs!A$3:A$2000,avg!A29,numbs!G$3:G$2000)/B29</f>
        <v>29</v>
      </c>
      <c r="F29" s="19">
        <f>SUMIF(numbs!A$3:A$2000,avg!A29,numbs!H$3:H$2000)/B29</f>
        <v>28</v>
      </c>
      <c r="G29" s="8">
        <f t="shared" si="2"/>
        <v>0.508771929824561</v>
      </c>
      <c r="H29" s="21">
        <f>SUMIF(numbs!A$3:A$2000,avg!A29,numbs!E$3:E$2000)/B29</f>
        <v>29</v>
      </c>
      <c r="I29" s="19">
        <f>SUMIF(numbs!A$3:A$2000,avg!A29,numbs!F$3:F$2000)/B29</f>
        <v>28</v>
      </c>
      <c r="J29" s="8">
        <f t="shared" si="3"/>
        <v>0.508771929824561</v>
      </c>
      <c r="K29">
        <f>SUMIF(numbs!A$3:A$2000,avg!A29,numbs!D$3:D$2000)/B29</f>
        <v>1</v>
      </c>
      <c r="L29" s="21">
        <f t="shared" si="4"/>
        <v>87</v>
      </c>
      <c r="M29" s="21">
        <f t="shared" si="5"/>
        <v>58</v>
      </c>
      <c r="N29" s="21">
        <f>SUMIF(numbs!A$3:A$2000,avg!A29,numbs!K$3:K$2000)/B29</f>
        <v>29</v>
      </c>
      <c r="O29" s="21">
        <f>SUMIF(numbs!A$3:A$2000,avg!A29,numbs!L$3:L$2000)/B29</f>
        <v>28</v>
      </c>
      <c r="P29" s="8">
        <f t="shared" si="6"/>
        <v>0.508771929824561</v>
      </c>
      <c r="Q29" s="21">
        <f>SUMIF(numbs!A$3:A$2000,avg!A29,numbs!I$3:I$2000)/B29</f>
        <v>29</v>
      </c>
      <c r="R29">
        <f>SUMIF(numbs!A$3:A$2000,avg!A29,numbs!J$3:J$2000)/B29</f>
        <v>28</v>
      </c>
      <c r="S29" s="8">
        <f t="shared" si="12"/>
        <v>0.508771929824561</v>
      </c>
      <c r="T29">
        <f>SUMIF(numbs!A$3:A$2000,avg!A29,numbs!O$3:O$2000)/B29</f>
        <v>1</v>
      </c>
      <c r="U29">
        <f>SUMIF(numbs!A$3:A$2000,avg!A29,numbs!P$3:P$2000)/B29</f>
        <v>29</v>
      </c>
      <c r="V29" s="21">
        <f>SUMIF(numbs!A$3:A$2000,avg!A29,numbs!Q$3:Q$2000)/B29</f>
        <v>1</v>
      </c>
      <c r="W29">
        <f>SUMIF(numbs!A$3:A$2000,avg!A29,numbs!R$3:R$2000)/B29</f>
        <v>28</v>
      </c>
      <c r="X29" s="8">
        <f t="shared" si="7"/>
        <v>0.0344827586206897</v>
      </c>
      <c r="Y29" s="19">
        <f>SUMIF(numbs!A$3:A$2000,avg!A29,numbs!S$3:S$2000)/B29</f>
        <v>25</v>
      </c>
      <c r="Z29" s="19">
        <f>SUMIF(numbs!A$3:A$2000,avg!A29,numbs!T$3:T$2000)/B29</f>
        <v>28</v>
      </c>
      <c r="AA29" s="8">
        <f t="shared" si="8"/>
        <v>0.471698113207547</v>
      </c>
      <c r="AB29">
        <f>V29/(V29+SUMIF(numbs!A$3:A$2000,avg!A29,numbs!U$3:U$2000)/B29)</f>
        <v>1</v>
      </c>
      <c r="AC29">
        <f t="shared" si="9"/>
        <v>2</v>
      </c>
      <c r="AD29">
        <f t="shared" si="10"/>
        <v>2</v>
      </c>
      <c r="AE29" s="29">
        <f t="shared" si="11"/>
        <v>4</v>
      </c>
      <c r="AF29">
        <f>(SUMIF(numbs!A$3:A$2000,avg!A29,numbs!V$3:V$2000)/B29)/3</f>
        <v>8.33333333333333</v>
      </c>
      <c r="AG29">
        <f>SUMIF(numbs!A$3:A$2000,avg!A29,numbs!W$3:W$2000)/B29</f>
        <v>0</v>
      </c>
    </row>
    <row r="30" spans="1:33">
      <c r="A30">
        <v>8764</v>
      </c>
      <c r="B30">
        <f>COUNTIF(numbs!A$3:A$2000,avg!A30)</f>
        <v>1</v>
      </c>
      <c r="C30" s="21">
        <f t="shared" si="0"/>
        <v>294.333333333333</v>
      </c>
      <c r="D30" s="21">
        <f t="shared" si="1"/>
        <v>211</v>
      </c>
      <c r="E30" s="21">
        <f>SUMIF(numbs!A$3:A$2000,avg!A30,numbs!G$3:G$2000)/B30</f>
        <v>30</v>
      </c>
      <c r="F30" s="19">
        <f>SUMIF(numbs!A$3:A$2000,avg!A30,numbs!H$3:H$2000)/B30</f>
        <v>29</v>
      </c>
      <c r="G30" s="8">
        <f t="shared" si="2"/>
        <v>0.508474576271186</v>
      </c>
      <c r="H30" s="21">
        <f>SUMIF(numbs!A$3:A$2000,avg!A30,numbs!E$3:E$2000)/B30</f>
        <v>30</v>
      </c>
      <c r="I30" s="19">
        <f>SUMIF(numbs!A$3:A$2000,avg!A30,numbs!F$3:F$2000)/B30</f>
        <v>29</v>
      </c>
      <c r="J30" s="8">
        <f t="shared" si="3"/>
        <v>0.508474576271186</v>
      </c>
      <c r="K30">
        <f>SUMIF(numbs!A$3:A$2000,avg!A30,numbs!D$3:D$2000)/B30</f>
        <v>1</v>
      </c>
      <c r="L30" s="21">
        <f t="shared" si="4"/>
        <v>90</v>
      </c>
      <c r="M30" s="21">
        <f t="shared" si="5"/>
        <v>60</v>
      </c>
      <c r="N30" s="21">
        <f>SUMIF(numbs!A$3:A$2000,avg!A30,numbs!K$3:K$2000)/B30</f>
        <v>30</v>
      </c>
      <c r="O30" s="21">
        <f>SUMIF(numbs!A$3:A$2000,avg!A30,numbs!L$3:L$2000)/B30</f>
        <v>29</v>
      </c>
      <c r="P30" s="8">
        <f t="shared" si="6"/>
        <v>0.508474576271186</v>
      </c>
      <c r="Q30" s="21">
        <f>SUMIF(numbs!A$3:A$2000,avg!A30,numbs!I$3:I$2000)/B30</f>
        <v>30</v>
      </c>
      <c r="R30">
        <f>SUMIF(numbs!A$3:A$2000,avg!A30,numbs!J$3:J$2000)/B30</f>
        <v>29</v>
      </c>
      <c r="S30" s="8">
        <f t="shared" si="12"/>
        <v>0.508474576271186</v>
      </c>
      <c r="T30">
        <f>SUMIF(numbs!A$3:A$2000,avg!A30,numbs!O$3:O$2000)/B30</f>
        <v>1</v>
      </c>
      <c r="U30">
        <f>SUMIF(numbs!A$3:A$2000,avg!A30,numbs!P$3:P$2000)/B30</f>
        <v>30</v>
      </c>
      <c r="V30" s="21">
        <f>SUMIF(numbs!A$3:A$2000,avg!A30,numbs!Q$3:Q$2000)/B30</f>
        <v>1</v>
      </c>
      <c r="W30">
        <f>SUMIF(numbs!A$3:A$2000,avg!A30,numbs!R$3:R$2000)/B30</f>
        <v>29</v>
      </c>
      <c r="X30" s="8">
        <f t="shared" si="7"/>
        <v>0.0333333333333333</v>
      </c>
      <c r="Y30" s="19">
        <f>SUMIF(numbs!A$3:A$2000,avg!A30,numbs!S$3:S$2000)/B30</f>
        <v>26</v>
      </c>
      <c r="Z30" s="19">
        <f>SUMIF(numbs!A$3:A$2000,avg!A30,numbs!T$3:T$2000)/B30</f>
        <v>29</v>
      </c>
      <c r="AA30" s="8">
        <f t="shared" si="8"/>
        <v>0.472727272727273</v>
      </c>
      <c r="AB30">
        <f>V30/(V30+SUMIF(numbs!A$3:A$2000,avg!A30,numbs!U$3:U$2000)/B30)</f>
        <v>0.5</v>
      </c>
      <c r="AC30">
        <f t="shared" si="9"/>
        <v>1</v>
      </c>
      <c r="AD30">
        <f t="shared" si="10"/>
        <v>2</v>
      </c>
      <c r="AE30" s="29">
        <f t="shared" si="11"/>
        <v>3</v>
      </c>
      <c r="AF30">
        <f>(SUMIF(numbs!A$3:A$2000,avg!A30,numbs!V$3:V$2000)/B30)/3</f>
        <v>8.66666666666667</v>
      </c>
      <c r="AG30">
        <f>SUMIF(numbs!A$3:A$2000,avg!A30,numbs!W$3:W$2000)/B30</f>
        <v>0</v>
      </c>
    </row>
    <row r="31" spans="1:33">
      <c r="A31">
        <v>9062</v>
      </c>
      <c r="B31">
        <f>COUNTIF(numbs!A$3:A$2000,avg!A31)</f>
        <v>1</v>
      </c>
      <c r="C31" s="21">
        <f t="shared" si="0"/>
        <v>304</v>
      </c>
      <c r="D31" s="21">
        <f t="shared" si="1"/>
        <v>218</v>
      </c>
      <c r="E31" s="21">
        <f>SUMIF(numbs!A$3:A$2000,avg!A31,numbs!G$3:G$2000)/B31</f>
        <v>31</v>
      </c>
      <c r="F31" s="19">
        <f>SUMIF(numbs!A$3:A$2000,avg!A31,numbs!H$3:H$2000)/B31</f>
        <v>30</v>
      </c>
      <c r="G31" s="8">
        <f t="shared" si="2"/>
        <v>0.508196721311475</v>
      </c>
      <c r="H31" s="21">
        <f>SUMIF(numbs!A$3:A$2000,avg!A31,numbs!E$3:E$2000)/B31</f>
        <v>31</v>
      </c>
      <c r="I31" s="19">
        <f>SUMIF(numbs!A$3:A$2000,avg!A31,numbs!F$3:F$2000)/B31</f>
        <v>30</v>
      </c>
      <c r="J31" s="8">
        <f t="shared" si="3"/>
        <v>0.508196721311475</v>
      </c>
      <c r="K31">
        <f>SUMIF(numbs!A$3:A$2000,avg!A31,numbs!D$3:D$2000)/B31</f>
        <v>1</v>
      </c>
      <c r="L31" s="21">
        <f t="shared" si="4"/>
        <v>93</v>
      </c>
      <c r="M31" s="21">
        <f t="shared" si="5"/>
        <v>62</v>
      </c>
      <c r="N31" s="21">
        <f>SUMIF(numbs!A$3:A$2000,avg!A31,numbs!K$3:K$2000)/B31</f>
        <v>31</v>
      </c>
      <c r="O31" s="21">
        <f>SUMIF(numbs!A$3:A$2000,avg!A31,numbs!L$3:L$2000)/B31</f>
        <v>30</v>
      </c>
      <c r="P31" s="8">
        <f t="shared" si="6"/>
        <v>0.508196721311475</v>
      </c>
      <c r="Q31" s="21">
        <f>SUMIF(numbs!A$3:A$2000,avg!A31,numbs!I$3:I$2000)/B31</f>
        <v>31</v>
      </c>
      <c r="R31">
        <f>SUMIF(numbs!A$3:A$2000,avg!A31,numbs!J$3:J$2000)/B31</f>
        <v>30</v>
      </c>
      <c r="S31" s="8">
        <f t="shared" si="12"/>
        <v>0.508196721311475</v>
      </c>
      <c r="T31">
        <f>SUMIF(numbs!A$3:A$2000,avg!A31,numbs!O$3:O$2000)/B31</f>
        <v>1</v>
      </c>
      <c r="U31">
        <f>SUMIF(numbs!A$3:A$2000,avg!A31,numbs!P$3:P$2000)/B31</f>
        <v>31</v>
      </c>
      <c r="V31" s="21">
        <f>SUMIF(numbs!A$3:A$2000,avg!A31,numbs!Q$3:Q$2000)/B31</f>
        <v>1</v>
      </c>
      <c r="W31">
        <f>SUMIF(numbs!A$3:A$2000,avg!A31,numbs!R$3:R$2000)/B31</f>
        <v>30</v>
      </c>
      <c r="X31" s="8">
        <f t="shared" si="7"/>
        <v>0.032258064516129</v>
      </c>
      <c r="Y31" s="19">
        <f>SUMIF(numbs!A$3:A$2000,avg!A31,numbs!S$3:S$2000)/B31</f>
        <v>27</v>
      </c>
      <c r="Z31" s="19">
        <f>SUMIF(numbs!A$3:A$2000,avg!A31,numbs!T$3:T$2000)/B31</f>
        <v>30</v>
      </c>
      <c r="AA31" s="8">
        <f t="shared" si="8"/>
        <v>0.473684210526316</v>
      </c>
      <c r="AB31">
        <f>V31/(V31+SUMIF(numbs!A$3:A$2000,avg!A31,numbs!U$3:U$2000)/B31)</f>
        <v>0.333333333333333</v>
      </c>
      <c r="AC31">
        <f t="shared" si="9"/>
        <v>0.666666666666667</v>
      </c>
      <c r="AD31">
        <f t="shared" si="10"/>
        <v>2</v>
      </c>
      <c r="AE31" s="29">
        <f t="shared" si="11"/>
        <v>2.66666666666667</v>
      </c>
      <c r="AF31">
        <f>(SUMIF(numbs!A$3:A$2000,avg!A31,numbs!V$3:V$2000)/B31)/3</f>
        <v>9</v>
      </c>
      <c r="AG31">
        <f>SUMIF(numbs!A$3:A$2000,avg!A31,numbs!W$3:W$2000)/B31</f>
        <v>0</v>
      </c>
    </row>
    <row r="32" spans="1:33">
      <c r="A32">
        <v>9098</v>
      </c>
      <c r="B32">
        <f>COUNTIF(numbs!A$3:A$2000,avg!A32)</f>
        <v>1</v>
      </c>
      <c r="C32" s="21">
        <f t="shared" si="0"/>
        <v>313.666666666667</v>
      </c>
      <c r="D32" s="21">
        <f t="shared" si="1"/>
        <v>225</v>
      </c>
      <c r="E32" s="21">
        <f>SUMIF(numbs!A$3:A$2000,avg!A32,numbs!G$3:G$2000)/B32</f>
        <v>32</v>
      </c>
      <c r="F32" s="19">
        <f>SUMIF(numbs!A$3:A$2000,avg!A32,numbs!H$3:H$2000)/B32</f>
        <v>31</v>
      </c>
      <c r="G32" s="8">
        <f t="shared" si="2"/>
        <v>0.507936507936508</v>
      </c>
      <c r="H32" s="21">
        <f>SUMIF(numbs!A$3:A$2000,avg!A32,numbs!E$3:E$2000)/B32</f>
        <v>32</v>
      </c>
      <c r="I32" s="19">
        <f>SUMIF(numbs!A$3:A$2000,avg!A32,numbs!F$3:F$2000)/B32</f>
        <v>31</v>
      </c>
      <c r="J32" s="8">
        <f t="shared" si="3"/>
        <v>0.507936507936508</v>
      </c>
      <c r="K32">
        <f>SUMIF(numbs!A$3:A$2000,avg!A32,numbs!D$3:D$2000)/B32</f>
        <v>1</v>
      </c>
      <c r="L32" s="21">
        <f t="shared" si="4"/>
        <v>96</v>
      </c>
      <c r="M32" s="21">
        <f t="shared" si="5"/>
        <v>64</v>
      </c>
      <c r="N32" s="21">
        <f>SUMIF(numbs!A$3:A$2000,avg!A32,numbs!K$3:K$2000)/B32</f>
        <v>32</v>
      </c>
      <c r="O32" s="21">
        <f>SUMIF(numbs!A$3:A$2000,avg!A32,numbs!L$3:L$2000)/B32</f>
        <v>31</v>
      </c>
      <c r="P32" s="8">
        <f t="shared" si="6"/>
        <v>0.507936507936508</v>
      </c>
      <c r="Q32" s="21">
        <f>SUMIF(numbs!A$3:A$2000,avg!A32,numbs!I$3:I$2000)/B32</f>
        <v>32</v>
      </c>
      <c r="R32">
        <f>SUMIF(numbs!A$3:A$2000,avg!A32,numbs!J$3:J$2000)/B32</f>
        <v>31</v>
      </c>
      <c r="S32" s="8">
        <f t="shared" si="12"/>
        <v>0.507936507936508</v>
      </c>
      <c r="T32">
        <f>SUMIF(numbs!A$3:A$2000,avg!A32,numbs!O$3:O$2000)/B32</f>
        <v>1</v>
      </c>
      <c r="U32">
        <f>SUMIF(numbs!A$3:A$2000,avg!A32,numbs!P$3:P$2000)/B32</f>
        <v>32</v>
      </c>
      <c r="V32" s="21">
        <f>SUMIF(numbs!A$3:A$2000,avg!A32,numbs!Q$3:Q$2000)/B32</f>
        <v>1</v>
      </c>
      <c r="W32">
        <f>SUMIF(numbs!A$3:A$2000,avg!A32,numbs!R$3:R$2000)/B32</f>
        <v>31</v>
      </c>
      <c r="X32" s="8">
        <f t="shared" si="7"/>
        <v>0.03125</v>
      </c>
      <c r="Y32" s="19">
        <f>SUMIF(numbs!A$3:A$2000,avg!A32,numbs!S$3:S$2000)/B32</f>
        <v>28</v>
      </c>
      <c r="Z32" s="19">
        <f>SUMIF(numbs!A$3:A$2000,avg!A32,numbs!T$3:T$2000)/B32</f>
        <v>31</v>
      </c>
      <c r="AA32" s="8">
        <f t="shared" si="8"/>
        <v>0.474576271186441</v>
      </c>
      <c r="AB32">
        <f>V32/(V32+SUMIF(numbs!A$3:A$2000,avg!A32,numbs!U$3:U$2000)/B32)</f>
        <v>1</v>
      </c>
      <c r="AC32">
        <f t="shared" si="9"/>
        <v>2</v>
      </c>
      <c r="AD32">
        <f t="shared" si="10"/>
        <v>2</v>
      </c>
      <c r="AE32" s="29">
        <f t="shared" si="11"/>
        <v>4</v>
      </c>
      <c r="AF32">
        <f>(SUMIF(numbs!A$3:A$2000,avg!A32,numbs!V$3:V$2000)/B32)/3</f>
        <v>9.33333333333333</v>
      </c>
      <c r="AG32">
        <f>SUMIF(numbs!A$3:A$2000,avg!A32,numbs!W$3:W$2000)/B32</f>
        <v>0</v>
      </c>
    </row>
    <row r="33" spans="1:33">
      <c r="A33">
        <v>9127</v>
      </c>
      <c r="B33">
        <f>COUNTIF(numbs!A$3:A$2000,avg!A33)</f>
        <v>1</v>
      </c>
      <c r="C33" s="21">
        <f t="shared" si="0"/>
        <v>323.333333333333</v>
      </c>
      <c r="D33" s="21">
        <f t="shared" si="1"/>
        <v>232</v>
      </c>
      <c r="E33" s="21">
        <f>SUMIF(numbs!A$3:A$2000,avg!A33,numbs!G$3:G$2000)/B33</f>
        <v>33</v>
      </c>
      <c r="F33" s="19">
        <f>SUMIF(numbs!A$3:A$2000,avg!A33,numbs!H$3:H$2000)/B33</f>
        <v>32</v>
      </c>
      <c r="G33" s="8">
        <f t="shared" si="2"/>
        <v>0.507692307692308</v>
      </c>
      <c r="H33" s="21">
        <f>SUMIF(numbs!A$3:A$2000,avg!A33,numbs!E$3:E$2000)/B33</f>
        <v>33</v>
      </c>
      <c r="I33" s="19">
        <f>SUMIF(numbs!A$3:A$2000,avg!A33,numbs!F$3:F$2000)/B33</f>
        <v>32</v>
      </c>
      <c r="J33" s="8">
        <f t="shared" si="3"/>
        <v>0.507692307692308</v>
      </c>
      <c r="K33">
        <f>SUMIF(numbs!A$3:A$2000,avg!A33,numbs!D$3:D$2000)/B33</f>
        <v>1</v>
      </c>
      <c r="L33" s="21">
        <f t="shared" si="4"/>
        <v>99</v>
      </c>
      <c r="M33" s="21">
        <f t="shared" si="5"/>
        <v>66</v>
      </c>
      <c r="N33" s="21">
        <f>SUMIF(numbs!A$3:A$2000,avg!A33,numbs!K$3:K$2000)/B33</f>
        <v>33</v>
      </c>
      <c r="O33" s="21">
        <f>SUMIF(numbs!A$3:A$2000,avg!A33,numbs!L$3:L$2000)/B33</f>
        <v>32</v>
      </c>
      <c r="P33" s="8">
        <f t="shared" si="6"/>
        <v>0.507692307692308</v>
      </c>
      <c r="Q33" s="21">
        <f>SUMIF(numbs!A$3:A$2000,avg!A33,numbs!I$3:I$2000)/B33</f>
        <v>33</v>
      </c>
      <c r="R33">
        <f>SUMIF(numbs!A$3:A$2000,avg!A33,numbs!J$3:J$2000)/B33</f>
        <v>32</v>
      </c>
      <c r="S33" s="8">
        <f t="shared" si="12"/>
        <v>0.507692307692308</v>
      </c>
      <c r="T33">
        <f>SUMIF(numbs!A$3:A$2000,avg!A33,numbs!O$3:O$2000)/B33</f>
        <v>1</v>
      </c>
      <c r="U33">
        <f>SUMIF(numbs!A$3:A$2000,avg!A33,numbs!P$3:P$2000)/B33</f>
        <v>33</v>
      </c>
      <c r="V33" s="21">
        <f>SUMIF(numbs!A$3:A$2000,avg!A33,numbs!Q$3:Q$2000)/B33</f>
        <v>1</v>
      </c>
      <c r="W33">
        <f>SUMIF(numbs!A$3:A$2000,avg!A33,numbs!R$3:R$2000)/B33</f>
        <v>32</v>
      </c>
      <c r="X33" s="8">
        <f t="shared" si="7"/>
        <v>0.0303030303030303</v>
      </c>
      <c r="Y33" s="19">
        <f>SUMIF(numbs!A$3:A$2000,avg!A33,numbs!S$3:S$2000)/B33</f>
        <v>29</v>
      </c>
      <c r="Z33" s="19">
        <f>SUMIF(numbs!A$3:A$2000,avg!A33,numbs!T$3:T$2000)/B33</f>
        <v>32</v>
      </c>
      <c r="AA33" s="8">
        <f t="shared" si="8"/>
        <v>0.475409836065574</v>
      </c>
      <c r="AB33">
        <f>V33/(V33+SUMIF(numbs!A$3:A$2000,avg!A33,numbs!U$3:U$2000)/B33)</f>
        <v>0.5</v>
      </c>
      <c r="AC33">
        <f t="shared" si="9"/>
        <v>1</v>
      </c>
      <c r="AD33">
        <f t="shared" si="10"/>
        <v>2</v>
      </c>
      <c r="AE33" s="29">
        <f t="shared" si="11"/>
        <v>3</v>
      </c>
      <c r="AF33">
        <f>(SUMIF(numbs!A$3:A$2000,avg!A33,numbs!V$3:V$2000)/B33)/3</f>
        <v>9.66666666666667</v>
      </c>
      <c r="AG33">
        <f>SUMIF(numbs!A$3:A$2000,avg!A33,numbs!W$3:W$2000)/B33</f>
        <v>0</v>
      </c>
    </row>
    <row r="34" spans="1:33">
      <c r="A34">
        <v>9580</v>
      </c>
      <c r="B34">
        <f>COUNTIF(numbs!A$3:A$2000,avg!A34)</f>
        <v>1</v>
      </c>
      <c r="C34">
        <f t="shared" si="0"/>
        <v>333</v>
      </c>
      <c r="D34">
        <f t="shared" si="1"/>
        <v>239</v>
      </c>
      <c r="E34">
        <f>SUMIF(numbs!A$3:A$2000,avg!A34,numbs!G$3:G$2000)/B34</f>
        <v>34</v>
      </c>
      <c r="F34" s="19">
        <f>SUMIF(numbs!A$3:A$2000,avg!A34,numbs!H$3:H$2000)/B34</f>
        <v>33</v>
      </c>
      <c r="G34" s="8">
        <f t="shared" si="2"/>
        <v>0.507462686567164</v>
      </c>
      <c r="H34">
        <f>SUMIF(numbs!A$3:A$2000,avg!A34,numbs!E$3:E$2000)/B34</f>
        <v>34</v>
      </c>
      <c r="I34" s="19">
        <f>SUMIF(numbs!A$3:A$2000,avg!A34,numbs!F$3:F$2000)/B34</f>
        <v>33</v>
      </c>
      <c r="J34" s="8">
        <f t="shared" si="3"/>
        <v>0.507462686567164</v>
      </c>
      <c r="K34">
        <f>SUMIF(numbs!A$3:A$2000,avg!A34,numbs!D$3:D$2000)/B34</f>
        <v>1</v>
      </c>
      <c r="L34" s="21">
        <f t="shared" si="4"/>
        <v>102</v>
      </c>
      <c r="M34" s="21">
        <f t="shared" si="5"/>
        <v>68</v>
      </c>
      <c r="N34" s="21">
        <f>SUMIF(numbs!A$3:A$2000,avg!A34,numbs!K$3:K$2000)/B34</f>
        <v>34</v>
      </c>
      <c r="O34" s="21">
        <f>SUMIF(numbs!A$3:A$2000,avg!A34,numbs!L$3:L$2000)/B34</f>
        <v>33</v>
      </c>
      <c r="P34" s="8">
        <f t="shared" si="6"/>
        <v>0.507462686567164</v>
      </c>
      <c r="Q34" s="21">
        <f>SUMIF(numbs!A$3:A$2000,avg!A34,numbs!I$3:I$2000)/B34</f>
        <v>34</v>
      </c>
      <c r="R34">
        <f>SUMIF(numbs!A$3:A$2000,avg!A34,numbs!J$3:J$2000)/B34</f>
        <v>33</v>
      </c>
      <c r="S34" s="8">
        <f t="shared" si="12"/>
        <v>0.507462686567164</v>
      </c>
      <c r="T34">
        <f>SUMIF(numbs!A$3:A$2000,avg!A34,numbs!O$3:O$2000)/B34</f>
        <v>1</v>
      </c>
      <c r="U34">
        <f>SUMIF(numbs!A$3:A$2000,avg!A34,numbs!P$3:P$2000)/B34</f>
        <v>34</v>
      </c>
      <c r="V34" s="21">
        <f>SUMIF(numbs!A$3:A$2000,avg!A34,numbs!Q$3:Q$2000)/B34</f>
        <v>1</v>
      </c>
      <c r="W34">
        <f>SUMIF(numbs!A$3:A$2000,avg!A34,numbs!R$3:R$2000)/B34</f>
        <v>33</v>
      </c>
      <c r="X34" s="8">
        <f t="shared" si="7"/>
        <v>0.0294117647058824</v>
      </c>
      <c r="Y34" s="19">
        <f>SUMIF(numbs!A$3:A$2000,avg!A34,numbs!S$3:S$2000)/B34</f>
        <v>30</v>
      </c>
      <c r="Z34" s="19">
        <f>SUMIF(numbs!A$3:A$2000,avg!A34,numbs!T$3:T$2000)/B34</f>
        <v>33</v>
      </c>
      <c r="AA34" s="8">
        <f t="shared" si="8"/>
        <v>0.476190476190476</v>
      </c>
      <c r="AB34">
        <f>V34/(V34+SUMIF(numbs!A$3:A$2000,avg!A34,numbs!U$3:U$2000)/B34)</f>
        <v>0.333333333333333</v>
      </c>
      <c r="AC34">
        <f t="shared" si="9"/>
        <v>0.666666666666667</v>
      </c>
      <c r="AD34">
        <f t="shared" si="10"/>
        <v>2</v>
      </c>
      <c r="AE34" s="29">
        <f t="shared" si="11"/>
        <v>2.66666666666667</v>
      </c>
      <c r="AF34">
        <f>(SUMIF(numbs!A$3:A$2000,avg!A34,numbs!V$3:V$2000)/B34)/3</f>
        <v>10</v>
      </c>
      <c r="AG34">
        <f>SUMIF(numbs!A$3:A$2000,avg!A34,numbs!W$3:W$2000)/B34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zoomScale="70" zoomScaleNormal="70" workbookViewId="0">
      <selection activeCell="S3" sqref="S3"/>
    </sheetView>
  </sheetViews>
  <sheetFormatPr defaultColWidth="9" defaultRowHeight="14"/>
  <cols>
    <col min="4" max="4" width="15.25" customWidth="1"/>
    <col min="6" max="6" width="13.5703125" customWidth="1"/>
    <col min="7" max="7" width="5.4296875" customWidth="1"/>
    <col min="8" max="8" width="10.140625" customWidth="1"/>
    <col min="10" max="10" width="13.5703125" customWidth="1"/>
    <col min="12" max="13" width="12.5078125" customWidth="1"/>
    <col min="14" max="14" width="11.75" customWidth="1"/>
    <col min="15" max="15" width="11.4375" customWidth="1"/>
    <col min="23" max="23" width="11" customWidth="1"/>
  </cols>
  <sheetData>
    <row r="1" spans="1:23">
      <c r="A1" s="14"/>
      <c r="B1" s="14" t="s">
        <v>0</v>
      </c>
      <c r="C1" s="14"/>
      <c r="D1" s="15" t="s">
        <v>1</v>
      </c>
      <c r="E1" s="15"/>
      <c r="F1" s="15"/>
      <c r="G1" s="15"/>
      <c r="H1" s="15"/>
      <c r="I1" s="16" t="s">
        <v>2</v>
      </c>
      <c r="J1" s="16"/>
      <c r="K1" s="16"/>
      <c r="L1" s="16"/>
      <c r="M1" s="16"/>
      <c r="N1" s="16"/>
      <c r="O1" s="16"/>
      <c r="P1" s="16"/>
      <c r="Q1" s="17" t="s">
        <v>4</v>
      </c>
      <c r="R1" s="17"/>
      <c r="S1" s="17"/>
      <c r="T1" s="17"/>
      <c r="U1" s="17"/>
      <c r="V1" s="18" t="s">
        <v>5</v>
      </c>
      <c r="W1" s="18"/>
    </row>
    <row r="2" spans="1:2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69</v>
      </c>
      <c r="G2" t="s">
        <v>12</v>
      </c>
      <c r="H2" t="s">
        <v>56</v>
      </c>
      <c r="I2" t="s">
        <v>14</v>
      </c>
      <c r="J2" t="s">
        <v>11</v>
      </c>
      <c r="K2" t="s">
        <v>12</v>
      </c>
      <c r="L2" t="s">
        <v>70</v>
      </c>
      <c r="M2" t="s">
        <v>15</v>
      </c>
      <c r="N2" t="s">
        <v>16</v>
      </c>
      <c r="O2" t="s">
        <v>17</v>
      </c>
      <c r="P2" t="s">
        <v>18</v>
      </c>
      <c r="Q2" t="s">
        <v>25</v>
      </c>
      <c r="R2" t="s">
        <v>26</v>
      </c>
      <c r="S2" t="s">
        <v>27</v>
      </c>
      <c r="T2" t="s">
        <v>63</v>
      </c>
      <c r="U2" t="s">
        <v>29</v>
      </c>
      <c r="V2" t="s">
        <v>30</v>
      </c>
      <c r="W2" t="s">
        <v>31</v>
      </c>
    </row>
    <row r="3" spans="1:23">
      <c r="A3">
        <f>data!A3</f>
        <v>610</v>
      </c>
      <c r="B3">
        <f>data!B3</f>
        <v>2</v>
      </c>
      <c r="C3">
        <f>IF(data!C3=0,0,1)</f>
        <v>0</v>
      </c>
      <c r="D3">
        <f>data!D3</f>
        <v>1</v>
      </c>
      <c r="E3">
        <f>data!E3</f>
        <v>12</v>
      </c>
      <c r="F3">
        <f>data!F3</f>
        <v>1</v>
      </c>
      <c r="G3">
        <f>data!G3</f>
        <v>23</v>
      </c>
      <c r="H3">
        <f>data!H3</f>
        <v>1</v>
      </c>
      <c r="I3">
        <f>data!I3</f>
        <v>45</v>
      </c>
      <c r="J3">
        <f>data!J3</f>
        <v>1</v>
      </c>
      <c r="K3">
        <f>data!K3</f>
        <v>8</v>
      </c>
      <c r="L3">
        <f>data!L3</f>
        <v>4</v>
      </c>
      <c r="M3">
        <f>data!M3</f>
        <v>67</v>
      </c>
      <c r="N3">
        <f>data!N3</f>
        <v>78</v>
      </c>
      <c r="O3">
        <f>data!O3</f>
        <v>1</v>
      </c>
      <c r="P3">
        <f>data!P3</f>
        <v>1</v>
      </c>
      <c r="Q3">
        <f>data!W3</f>
        <v>1</v>
      </c>
      <c r="R3">
        <f>data!X3</f>
        <v>24</v>
      </c>
      <c r="S3">
        <f>data!Y3</f>
        <v>28</v>
      </c>
      <c r="T3">
        <f>data!Z3</f>
        <v>1</v>
      </c>
      <c r="U3">
        <f>data!AA3</f>
        <v>0</v>
      </c>
      <c r="V3">
        <f>data!AB3</f>
        <v>123</v>
      </c>
      <c r="W3">
        <f>IF(data!AC3=0,0,IF(data!AC3=1,1,IF(data!AC3=2,2,"womp womp")))</f>
        <v>0</v>
      </c>
    </row>
    <row r="4" spans="1:23">
      <c r="A4">
        <f>data!A4</f>
        <v>771</v>
      </c>
      <c r="B4">
        <f>data!B4</f>
        <v>1</v>
      </c>
      <c r="C4">
        <f>IF(data!C4=0,0,1)</f>
        <v>1</v>
      </c>
      <c r="D4">
        <f>data!D4</f>
        <v>1</v>
      </c>
      <c r="E4">
        <f>data!E4</f>
        <v>3</v>
      </c>
      <c r="F4">
        <f>data!F4</f>
        <v>2</v>
      </c>
      <c r="G4">
        <f>data!G4</f>
        <v>3</v>
      </c>
      <c r="H4">
        <f>data!H4</f>
        <v>2</v>
      </c>
      <c r="I4">
        <f>data!I4</f>
        <v>3</v>
      </c>
      <c r="J4">
        <f>data!J4</f>
        <v>2</v>
      </c>
      <c r="K4">
        <f>data!K4</f>
        <v>3</v>
      </c>
      <c r="L4">
        <f>data!L4</f>
        <v>3</v>
      </c>
      <c r="M4">
        <f>data!M4</f>
        <v>2</v>
      </c>
      <c r="N4">
        <f>data!N4</f>
        <v>3</v>
      </c>
      <c r="O4">
        <f>data!O4</f>
        <v>1</v>
      </c>
      <c r="P4">
        <f>data!P4</f>
        <v>1</v>
      </c>
      <c r="Q4">
        <f>data!W4</f>
        <v>1</v>
      </c>
      <c r="R4">
        <f>data!X4</f>
        <v>3</v>
      </c>
      <c r="S4">
        <f>data!Y4</f>
        <v>3</v>
      </c>
      <c r="T4">
        <f>data!Z4</f>
        <v>2</v>
      </c>
      <c r="U4">
        <f>data!AA4</f>
        <v>1</v>
      </c>
      <c r="V4">
        <f>data!AB4</f>
        <v>3</v>
      </c>
      <c r="W4">
        <f>IF(data!AC4=0,0,IF(data!AC4=1,1,IF(data!AC4=2,2,"x")))</f>
        <v>1</v>
      </c>
    </row>
    <row r="5" spans="1:23">
      <c r="A5">
        <f>data!A5</f>
        <v>865</v>
      </c>
      <c r="B5">
        <f>data!B5</f>
        <v>1</v>
      </c>
      <c r="C5">
        <f>IF(data!C5=0,0,1)</f>
        <v>1</v>
      </c>
      <c r="D5">
        <f>data!D5</f>
        <v>1</v>
      </c>
      <c r="E5">
        <f>data!E5</f>
        <v>4</v>
      </c>
      <c r="F5">
        <f>data!F5</f>
        <v>3</v>
      </c>
      <c r="G5">
        <f>data!G5</f>
        <v>4</v>
      </c>
      <c r="H5">
        <f>data!H5</f>
        <v>3</v>
      </c>
      <c r="I5">
        <f>data!I5</f>
        <v>4</v>
      </c>
      <c r="J5">
        <f>data!J5</f>
        <v>3</v>
      </c>
      <c r="K5">
        <f>data!K5</f>
        <v>4</v>
      </c>
      <c r="L5">
        <f>data!L5</f>
        <v>3</v>
      </c>
      <c r="M5">
        <f>data!M5</f>
        <v>42</v>
      </c>
      <c r="N5">
        <f>data!N5</f>
        <v>4</v>
      </c>
      <c r="O5">
        <f>data!O5</f>
        <v>1</v>
      </c>
      <c r="P5">
        <f>data!P5</f>
        <v>1</v>
      </c>
      <c r="Q5">
        <f>data!W5</f>
        <v>1</v>
      </c>
      <c r="R5">
        <f>data!X5</f>
        <v>4</v>
      </c>
      <c r="S5">
        <f>data!Y5</f>
        <v>4</v>
      </c>
      <c r="T5">
        <f>data!Z5</f>
        <v>3</v>
      </c>
      <c r="U5">
        <f>data!AA5</f>
        <v>2</v>
      </c>
      <c r="V5">
        <f>data!AB5</f>
        <v>4</v>
      </c>
      <c r="W5" t="str">
        <f>IF(data!AC5=0,0,IF(data!AC5=1,1,IF(data!AC5=2,2,"x")))</f>
        <v>x</v>
      </c>
    </row>
    <row r="6" spans="1:23">
      <c r="A6">
        <f>data!A6</f>
        <v>1114</v>
      </c>
      <c r="B6">
        <f>data!B6</f>
        <v>1</v>
      </c>
      <c r="C6">
        <f>IF(data!C6=0,0,1)</f>
        <v>1</v>
      </c>
      <c r="D6">
        <f>data!D6</f>
        <v>1</v>
      </c>
      <c r="E6">
        <f>data!E6</f>
        <v>5</v>
      </c>
      <c r="F6">
        <f>data!F6</f>
        <v>4</v>
      </c>
      <c r="G6">
        <f>data!G6</f>
        <v>5</v>
      </c>
      <c r="H6">
        <f>data!H6</f>
        <v>4</v>
      </c>
      <c r="I6">
        <f>data!I6</f>
        <v>5</v>
      </c>
      <c r="J6">
        <f>data!J6</f>
        <v>4</v>
      </c>
      <c r="K6">
        <f>data!K6</f>
        <v>5</v>
      </c>
      <c r="L6">
        <f>data!L6</f>
        <v>4</v>
      </c>
      <c r="M6">
        <f>data!M6</f>
        <v>2</v>
      </c>
      <c r="N6">
        <f>data!N6</f>
        <v>5</v>
      </c>
      <c r="O6">
        <f>data!O6</f>
        <v>1</v>
      </c>
      <c r="P6">
        <f>data!P6</f>
        <v>1</v>
      </c>
      <c r="Q6">
        <f>data!W6</f>
        <v>1</v>
      </c>
      <c r="R6">
        <f>data!X6</f>
        <v>3</v>
      </c>
      <c r="S6">
        <f>data!Y6</f>
        <v>4</v>
      </c>
      <c r="T6">
        <f>data!Z6</f>
        <v>4</v>
      </c>
      <c r="U6">
        <f>data!AA6</f>
        <v>0</v>
      </c>
      <c r="V6">
        <f>data!AB6</f>
        <v>2</v>
      </c>
      <c r="W6" t="str">
        <f>IF(data!AC6=0,0,IF(data!AC6=1,1,IF(data!AC6=2,2,"x")))</f>
        <v>x</v>
      </c>
    </row>
    <row r="7" spans="1:23">
      <c r="A7">
        <f>data!A7</f>
        <v>1305</v>
      </c>
      <c r="B7">
        <f>data!B7</f>
        <v>1</v>
      </c>
      <c r="C7">
        <f>IF(data!C7=0,0,1)</f>
        <v>1</v>
      </c>
      <c r="D7">
        <f>data!D7</f>
        <v>1</v>
      </c>
      <c r="E7">
        <f>data!E7</f>
        <v>6</v>
      </c>
      <c r="F7">
        <f>data!F7</f>
        <v>5</v>
      </c>
      <c r="G7">
        <f>data!G7</f>
        <v>6</v>
      </c>
      <c r="H7">
        <f>data!H7</f>
        <v>5</v>
      </c>
      <c r="I7">
        <f>data!I7</f>
        <v>6</v>
      </c>
      <c r="J7">
        <f>data!J7</f>
        <v>5</v>
      </c>
      <c r="K7">
        <f>data!K7</f>
        <v>6</v>
      </c>
      <c r="L7">
        <f>data!L7</f>
        <v>5</v>
      </c>
      <c r="M7">
        <f>data!M7</f>
        <v>6</v>
      </c>
      <c r="N7">
        <f>data!N7</f>
        <v>6</v>
      </c>
      <c r="O7">
        <f>data!O7</f>
        <v>1</v>
      </c>
      <c r="P7">
        <f>data!P7</f>
        <v>1</v>
      </c>
      <c r="Q7">
        <f>data!W7</f>
        <v>1</v>
      </c>
      <c r="R7">
        <f>data!X7</f>
        <v>5</v>
      </c>
      <c r="S7">
        <f>data!Y7</f>
        <v>2</v>
      </c>
      <c r="T7">
        <f>data!Z7</f>
        <v>5</v>
      </c>
      <c r="U7">
        <f>data!AA7</f>
        <v>1</v>
      </c>
      <c r="V7">
        <f>data!AB7</f>
        <v>2</v>
      </c>
      <c r="W7">
        <f>IF(data!AC7=0,0,IF(data!AC7=1,1,IF(data!AC7=2,2,"x")))</f>
        <v>2</v>
      </c>
    </row>
    <row r="8" spans="1:23">
      <c r="A8">
        <f>data!A8</f>
        <v>2056</v>
      </c>
      <c r="B8">
        <f>data!B8</f>
        <v>1</v>
      </c>
      <c r="C8">
        <f>IF(data!C8=0,0,1)</f>
        <v>0</v>
      </c>
      <c r="D8">
        <f>data!D8</f>
        <v>1</v>
      </c>
      <c r="E8">
        <f>data!E8</f>
        <v>7</v>
      </c>
      <c r="F8">
        <f>data!F8</f>
        <v>6</v>
      </c>
      <c r="G8">
        <f>data!G8</f>
        <v>7</v>
      </c>
      <c r="H8">
        <f>data!H8</f>
        <v>6</v>
      </c>
      <c r="I8">
        <f>data!I8</f>
        <v>7</v>
      </c>
      <c r="J8">
        <f>data!J8</f>
        <v>6</v>
      </c>
      <c r="K8">
        <f>data!K8</f>
        <v>7</v>
      </c>
      <c r="L8">
        <f>data!L8</f>
        <v>6</v>
      </c>
      <c r="M8">
        <f>data!M8</f>
        <v>7</v>
      </c>
      <c r="N8">
        <f>data!N8</f>
        <v>7</v>
      </c>
      <c r="O8">
        <f>data!O8</f>
        <v>7</v>
      </c>
      <c r="P8">
        <f>data!P8</f>
        <v>1</v>
      </c>
      <c r="Q8">
        <f>data!W8</f>
        <v>1</v>
      </c>
      <c r="R8">
        <f>data!X8</f>
        <v>6</v>
      </c>
      <c r="S8">
        <f>data!Y8</f>
        <v>3</v>
      </c>
      <c r="T8">
        <f>data!Z8</f>
        <v>6</v>
      </c>
      <c r="U8">
        <f>data!AA8</f>
        <v>2</v>
      </c>
      <c r="V8">
        <f>data!AB8</f>
        <v>3</v>
      </c>
      <c r="W8" t="str">
        <f>IF(data!AC8=0,0,IF(data!AC8=1,1,IF(data!AC8=2,2,"x")))</f>
        <v>x</v>
      </c>
    </row>
    <row r="9" spans="1:23">
      <c r="A9">
        <f>data!A9</f>
        <v>2386</v>
      </c>
      <c r="B9">
        <f>data!B9</f>
        <v>1</v>
      </c>
      <c r="C9">
        <f>IF(data!C9=0,0,1)</f>
        <v>0</v>
      </c>
      <c r="D9">
        <f>data!D9</f>
        <v>1</v>
      </c>
      <c r="E9">
        <f>data!E9</f>
        <v>8</v>
      </c>
      <c r="F9">
        <f>data!F9</f>
        <v>7</v>
      </c>
      <c r="G9">
        <f>data!G9</f>
        <v>8</v>
      </c>
      <c r="H9">
        <f>data!H9</f>
        <v>7</v>
      </c>
      <c r="I9">
        <f>data!I9</f>
        <v>8</v>
      </c>
      <c r="J9">
        <f>data!J9</f>
        <v>7</v>
      </c>
      <c r="K9">
        <f>data!K9</f>
        <v>8</v>
      </c>
      <c r="L9">
        <f>data!L9</f>
        <v>7</v>
      </c>
      <c r="M9">
        <f>data!M9</f>
        <v>8</v>
      </c>
      <c r="N9">
        <f>data!N9</f>
        <v>8</v>
      </c>
      <c r="O9">
        <f>data!O9</f>
        <v>1</v>
      </c>
      <c r="P9">
        <f>data!P9</f>
        <v>1</v>
      </c>
      <c r="Q9">
        <f>data!W9</f>
        <v>1</v>
      </c>
      <c r="R9">
        <f>data!X9</f>
        <v>7</v>
      </c>
      <c r="S9">
        <f>data!Y9</f>
        <v>4</v>
      </c>
      <c r="T9">
        <f>data!Z9</f>
        <v>7</v>
      </c>
      <c r="U9">
        <f>data!AA9</f>
        <v>0</v>
      </c>
      <c r="V9">
        <f>data!AB9</f>
        <v>4</v>
      </c>
      <c r="W9" t="str">
        <f>IF(data!AC9=0,0,IF(data!AC9=1,1,IF(data!AC9=2,2,"x")))</f>
        <v>x</v>
      </c>
    </row>
    <row r="10" spans="1:23">
      <c r="A10">
        <f>data!A10</f>
        <v>2706</v>
      </c>
      <c r="B10">
        <f>data!B10</f>
        <v>1</v>
      </c>
      <c r="C10">
        <f>IF(data!C10=0,0,1)</f>
        <v>0</v>
      </c>
      <c r="D10">
        <f>data!D10</f>
        <v>1</v>
      </c>
      <c r="E10">
        <f>data!E10</f>
        <v>9</v>
      </c>
      <c r="F10">
        <f>data!F10</f>
        <v>8</v>
      </c>
      <c r="G10">
        <f>data!G10</f>
        <v>9</v>
      </c>
      <c r="H10">
        <f>data!H10</f>
        <v>8</v>
      </c>
      <c r="I10">
        <f>data!I10</f>
        <v>9</v>
      </c>
      <c r="J10">
        <f>data!J10</f>
        <v>8</v>
      </c>
      <c r="K10">
        <f>data!K10</f>
        <v>9</v>
      </c>
      <c r="L10">
        <f>data!L10</f>
        <v>8</v>
      </c>
      <c r="M10">
        <f>data!M10</f>
        <v>9</v>
      </c>
      <c r="N10">
        <f>data!N10</f>
        <v>9</v>
      </c>
      <c r="O10">
        <f>data!O10</f>
        <v>1</v>
      </c>
      <c r="P10">
        <f>data!P10</f>
        <v>9</v>
      </c>
      <c r="Q10">
        <f>data!W10</f>
        <v>1</v>
      </c>
      <c r="R10">
        <f>data!X10</f>
        <v>8</v>
      </c>
      <c r="S10">
        <f>data!Y10</f>
        <v>5</v>
      </c>
      <c r="T10">
        <f>data!Z10</f>
        <v>8</v>
      </c>
      <c r="U10">
        <f>data!AA10</f>
        <v>1</v>
      </c>
      <c r="V10">
        <f>data!AB10</f>
        <v>5</v>
      </c>
      <c r="W10" t="str">
        <f>IF(data!AC10=0,0,IF(data!AC10=1,1,IF(data!AC10=2,2,"x")))</f>
        <v>x</v>
      </c>
    </row>
    <row r="11" spans="1:23">
      <c r="A11">
        <f>data!A11</f>
        <v>4015</v>
      </c>
      <c r="B11">
        <f>data!B11</f>
        <v>1</v>
      </c>
      <c r="C11">
        <f>IF(data!C11=0,0,1)</f>
        <v>0</v>
      </c>
      <c r="D11">
        <f>data!D11</f>
        <v>1</v>
      </c>
      <c r="E11">
        <f>data!E11</f>
        <v>10</v>
      </c>
      <c r="F11">
        <f>data!F11</f>
        <v>9</v>
      </c>
      <c r="G11">
        <f>data!G11</f>
        <v>10</v>
      </c>
      <c r="H11">
        <f>data!H11</f>
        <v>9</v>
      </c>
      <c r="I11">
        <f>data!I11</f>
        <v>10</v>
      </c>
      <c r="J11">
        <f>data!J11</f>
        <v>9</v>
      </c>
      <c r="K11">
        <f>data!K11</f>
        <v>10</v>
      </c>
      <c r="L11">
        <f>data!L11</f>
        <v>9</v>
      </c>
      <c r="M11">
        <f>data!M11</f>
        <v>10</v>
      </c>
      <c r="N11">
        <f>data!N11</f>
        <v>10</v>
      </c>
      <c r="O11">
        <f>data!O11</f>
        <v>1</v>
      </c>
      <c r="P11">
        <f>data!P11</f>
        <v>1</v>
      </c>
      <c r="Q11">
        <f>data!W11</f>
        <v>1</v>
      </c>
      <c r="R11">
        <f>data!X11</f>
        <v>9</v>
      </c>
      <c r="S11">
        <f>data!Y11</f>
        <v>6</v>
      </c>
      <c r="T11">
        <f>data!Z11</f>
        <v>9</v>
      </c>
      <c r="U11">
        <f>data!AA11</f>
        <v>2</v>
      </c>
      <c r="V11">
        <f>data!AB11</f>
        <v>6</v>
      </c>
      <c r="W11" t="str">
        <f>IF(data!AC11=0,0,IF(data!AC11=1,1,IF(data!AC11=2,2,"x")))</f>
        <v>x</v>
      </c>
    </row>
    <row r="12" spans="1:23">
      <c r="A12">
        <f>data!A12</f>
        <v>4039</v>
      </c>
      <c r="B12">
        <f>data!B12</f>
        <v>1</v>
      </c>
      <c r="C12">
        <f>IF(data!C12=0,0,1)</f>
        <v>0</v>
      </c>
      <c r="D12">
        <f>data!D12</f>
        <v>1</v>
      </c>
      <c r="E12">
        <f>data!E12</f>
        <v>11</v>
      </c>
      <c r="F12">
        <f>data!F12</f>
        <v>10</v>
      </c>
      <c r="G12">
        <f>data!G12</f>
        <v>11</v>
      </c>
      <c r="H12">
        <f>data!H12</f>
        <v>10</v>
      </c>
      <c r="I12">
        <f>data!I12</f>
        <v>11</v>
      </c>
      <c r="J12">
        <f>data!J12</f>
        <v>10</v>
      </c>
      <c r="K12">
        <f>data!K12</f>
        <v>11</v>
      </c>
      <c r="L12">
        <f>data!L12</f>
        <v>10</v>
      </c>
      <c r="M12">
        <f>data!M12</f>
        <v>11</v>
      </c>
      <c r="N12">
        <f>data!N12</f>
        <v>11</v>
      </c>
      <c r="O12">
        <f>data!O12</f>
        <v>1</v>
      </c>
      <c r="P12">
        <f>data!P12</f>
        <v>1</v>
      </c>
      <c r="Q12">
        <f>data!W12</f>
        <v>1</v>
      </c>
      <c r="R12">
        <f>data!X12</f>
        <v>10</v>
      </c>
      <c r="S12">
        <f>data!Y12</f>
        <v>7</v>
      </c>
      <c r="T12">
        <f>data!Z12</f>
        <v>10</v>
      </c>
      <c r="U12">
        <f>data!AA12</f>
        <v>0</v>
      </c>
      <c r="V12">
        <f>data!AB12</f>
        <v>7</v>
      </c>
      <c r="W12" t="str">
        <f>IF(data!AC12=0,0,IF(data!AC12=1,1,IF(data!AC12=2,2,"x")))</f>
        <v>x</v>
      </c>
    </row>
    <row r="13" spans="1:23">
      <c r="A13">
        <f>data!A13</f>
        <v>4151</v>
      </c>
      <c r="B13">
        <f>data!B13</f>
        <v>1</v>
      </c>
      <c r="C13">
        <f>IF(data!C13=0,0,1)</f>
        <v>0</v>
      </c>
      <c r="D13">
        <f>data!D13</f>
        <v>1</v>
      </c>
      <c r="E13">
        <f>data!E13</f>
        <v>12</v>
      </c>
      <c r="F13">
        <f>data!F13</f>
        <v>11</v>
      </c>
      <c r="G13">
        <f>data!G13</f>
        <v>12</v>
      </c>
      <c r="H13">
        <f>data!H13</f>
        <v>11</v>
      </c>
      <c r="I13">
        <f>data!I13</f>
        <v>12</v>
      </c>
      <c r="J13">
        <f>data!J13</f>
        <v>11</v>
      </c>
      <c r="K13">
        <f>data!K13</f>
        <v>12</v>
      </c>
      <c r="L13">
        <f>data!L13</f>
        <v>11</v>
      </c>
      <c r="M13">
        <f>data!M13</f>
        <v>12</v>
      </c>
      <c r="N13">
        <f>data!N13</f>
        <v>12</v>
      </c>
      <c r="O13">
        <f>data!O13</f>
        <v>1</v>
      </c>
      <c r="P13">
        <f>data!P13</f>
        <v>1</v>
      </c>
      <c r="Q13">
        <f>data!W13</f>
        <v>1</v>
      </c>
      <c r="R13">
        <f>data!X13</f>
        <v>11</v>
      </c>
      <c r="S13">
        <f>data!Y13</f>
        <v>8</v>
      </c>
      <c r="T13">
        <f>data!Z13</f>
        <v>11</v>
      </c>
      <c r="U13">
        <f>data!AA13</f>
        <v>1</v>
      </c>
      <c r="V13">
        <f>data!AB13</f>
        <v>8</v>
      </c>
      <c r="W13" t="str">
        <f>IF(data!AC13=0,0,IF(data!AC13=1,1,IF(data!AC13=2,2,"x")))</f>
        <v>x</v>
      </c>
    </row>
    <row r="14" spans="1:23">
      <c r="A14">
        <f>data!A14</f>
        <v>4343</v>
      </c>
      <c r="B14">
        <f>data!B14</f>
        <v>1</v>
      </c>
      <c r="C14">
        <f>IF(data!C14=0,0,1)</f>
        <v>0</v>
      </c>
      <c r="D14">
        <f>data!D14</f>
        <v>1</v>
      </c>
      <c r="E14">
        <f>data!E14</f>
        <v>13</v>
      </c>
      <c r="F14">
        <f>data!F14</f>
        <v>12</v>
      </c>
      <c r="G14">
        <f>data!G14</f>
        <v>13</v>
      </c>
      <c r="H14">
        <f>data!H14</f>
        <v>12</v>
      </c>
      <c r="I14">
        <f>data!I14</f>
        <v>13</v>
      </c>
      <c r="J14">
        <f>data!J14</f>
        <v>12</v>
      </c>
      <c r="K14">
        <f>data!K14</f>
        <v>13</v>
      </c>
      <c r="L14">
        <f>data!L14</f>
        <v>12</v>
      </c>
      <c r="M14">
        <f>data!M14</f>
        <v>13</v>
      </c>
      <c r="N14">
        <f>data!N14</f>
        <v>13</v>
      </c>
      <c r="O14">
        <f>data!O14</f>
        <v>1</v>
      </c>
      <c r="P14">
        <f>data!P14</f>
        <v>1</v>
      </c>
      <c r="Q14">
        <f>data!W14</f>
        <v>1</v>
      </c>
      <c r="R14">
        <f>data!X14</f>
        <v>12</v>
      </c>
      <c r="S14">
        <f>data!Y14</f>
        <v>9</v>
      </c>
      <c r="T14">
        <f>data!Z14</f>
        <v>12</v>
      </c>
      <c r="U14">
        <f>data!AA14</f>
        <v>2</v>
      </c>
      <c r="V14">
        <f>data!AB14</f>
        <v>9</v>
      </c>
      <c r="W14" t="str">
        <f>IF(data!AC14=0,0,IF(data!AC14=1,1,IF(data!AC14=2,2,"x")))</f>
        <v>x</v>
      </c>
    </row>
    <row r="15" spans="1:23">
      <c r="A15">
        <f>data!A15</f>
        <v>4476</v>
      </c>
      <c r="B15">
        <f>data!B15</f>
        <v>1</v>
      </c>
      <c r="C15">
        <f>IF(data!C15=0,0,1)</f>
        <v>0</v>
      </c>
      <c r="D15">
        <f>data!D15</f>
        <v>1</v>
      </c>
      <c r="E15">
        <f>data!E15</f>
        <v>14</v>
      </c>
      <c r="F15">
        <f>data!F15</f>
        <v>13</v>
      </c>
      <c r="G15">
        <f>data!G15</f>
        <v>14</v>
      </c>
      <c r="H15">
        <f>data!H15</f>
        <v>13</v>
      </c>
      <c r="I15">
        <f>data!I15</f>
        <v>14</v>
      </c>
      <c r="J15">
        <f>data!J15</f>
        <v>13</v>
      </c>
      <c r="K15">
        <f>data!K15</f>
        <v>14</v>
      </c>
      <c r="L15">
        <f>data!L15</f>
        <v>13</v>
      </c>
      <c r="M15">
        <f>data!M15</f>
        <v>14</v>
      </c>
      <c r="N15">
        <f>data!N15</f>
        <v>14</v>
      </c>
      <c r="O15">
        <f>data!O15</f>
        <v>14</v>
      </c>
      <c r="P15">
        <f>data!P15</f>
        <v>1</v>
      </c>
      <c r="Q15">
        <f>data!W15</f>
        <v>1</v>
      </c>
      <c r="R15">
        <f>data!X15</f>
        <v>13</v>
      </c>
      <c r="S15">
        <f>data!Y15</f>
        <v>10</v>
      </c>
      <c r="T15">
        <f>data!Z15</f>
        <v>13</v>
      </c>
      <c r="U15">
        <f>data!AA15</f>
        <v>0</v>
      </c>
      <c r="V15">
        <f>data!AB15</f>
        <v>10</v>
      </c>
      <c r="W15" t="str">
        <f>IF(data!AC15=0,0,IF(data!AC15=1,1,IF(data!AC15=2,2,"x")))</f>
        <v>x</v>
      </c>
    </row>
    <row r="16" spans="1:23">
      <c r="A16">
        <f>data!A16</f>
        <v>4940</v>
      </c>
      <c r="B16">
        <f>data!B16</f>
        <v>1</v>
      </c>
      <c r="C16">
        <f>IF(data!C16=0,0,1)</f>
        <v>1</v>
      </c>
      <c r="D16">
        <f>data!D16</f>
        <v>1</v>
      </c>
      <c r="E16">
        <f>data!E16</f>
        <v>15</v>
      </c>
      <c r="F16">
        <f>data!F16</f>
        <v>14</v>
      </c>
      <c r="G16">
        <f>data!G16</f>
        <v>15</v>
      </c>
      <c r="H16">
        <f>data!H16</f>
        <v>14</v>
      </c>
      <c r="I16">
        <f>data!I16</f>
        <v>15</v>
      </c>
      <c r="J16">
        <f>data!J16</f>
        <v>14</v>
      </c>
      <c r="K16">
        <f>data!K16</f>
        <v>15</v>
      </c>
      <c r="L16">
        <f>data!L16</f>
        <v>14</v>
      </c>
      <c r="M16">
        <f>data!M16</f>
        <v>15</v>
      </c>
      <c r="N16">
        <f>data!N16</f>
        <v>15</v>
      </c>
      <c r="O16">
        <f>data!O16</f>
        <v>1</v>
      </c>
      <c r="P16">
        <f>data!P16</f>
        <v>1</v>
      </c>
      <c r="Q16">
        <f>data!W16</f>
        <v>1</v>
      </c>
      <c r="R16">
        <f>data!X16</f>
        <v>14</v>
      </c>
      <c r="S16">
        <f>data!Y16</f>
        <v>11</v>
      </c>
      <c r="T16">
        <f>data!Z16</f>
        <v>14</v>
      </c>
      <c r="U16">
        <f>data!AA16</f>
        <v>1</v>
      </c>
      <c r="V16">
        <f>data!AB16</f>
        <v>11</v>
      </c>
      <c r="W16" t="str">
        <f>IF(data!AC16=0,0,IF(data!AC16=1,1,IF(data!AC16=2,2,"x")))</f>
        <v>x</v>
      </c>
    </row>
    <row r="17" spans="1:23">
      <c r="A17">
        <f>data!A17</f>
        <v>4951</v>
      </c>
      <c r="B17">
        <f>data!B17</f>
        <v>1</v>
      </c>
      <c r="C17">
        <f>IF(data!C17=0,0,1)</f>
        <v>0</v>
      </c>
      <c r="D17">
        <f>data!D17</f>
        <v>1</v>
      </c>
      <c r="E17">
        <f>data!E17</f>
        <v>16</v>
      </c>
      <c r="F17">
        <f>data!F17</f>
        <v>15</v>
      </c>
      <c r="G17">
        <f>data!G17</f>
        <v>16</v>
      </c>
      <c r="H17">
        <f>data!H17</f>
        <v>15</v>
      </c>
      <c r="I17">
        <f>data!I17</f>
        <v>16</v>
      </c>
      <c r="J17">
        <f>data!J17</f>
        <v>15</v>
      </c>
      <c r="K17">
        <f>data!K17</f>
        <v>16</v>
      </c>
      <c r="L17">
        <f>data!L17</f>
        <v>15</v>
      </c>
      <c r="M17">
        <f>data!M17</f>
        <v>16</v>
      </c>
      <c r="N17">
        <f>data!N17</f>
        <v>16</v>
      </c>
      <c r="O17">
        <f>data!O17</f>
        <v>1</v>
      </c>
      <c r="P17">
        <f>data!P17</f>
        <v>1</v>
      </c>
      <c r="Q17">
        <f>data!W17</f>
        <v>1</v>
      </c>
      <c r="R17">
        <f>data!X17</f>
        <v>15</v>
      </c>
      <c r="S17">
        <f>data!Y17</f>
        <v>12</v>
      </c>
      <c r="T17">
        <f>data!Z17</f>
        <v>15</v>
      </c>
      <c r="U17">
        <f>data!AA17</f>
        <v>2</v>
      </c>
      <c r="V17">
        <f>data!AB17</f>
        <v>12</v>
      </c>
      <c r="W17" t="str">
        <f>IF(data!AC17=0,0,IF(data!AC17=1,1,IF(data!AC17=2,2,"x")))</f>
        <v>x</v>
      </c>
    </row>
    <row r="18" spans="1:23">
      <c r="A18">
        <f>data!A18</f>
        <v>4976</v>
      </c>
      <c r="B18">
        <f>data!B18</f>
        <v>1</v>
      </c>
      <c r="C18">
        <f>IF(data!C18=0,0,1)</f>
        <v>0</v>
      </c>
      <c r="D18">
        <f>data!D18</f>
        <v>1</v>
      </c>
      <c r="E18">
        <f>data!E18</f>
        <v>17</v>
      </c>
      <c r="F18">
        <f>data!F18</f>
        <v>16</v>
      </c>
      <c r="G18">
        <f>data!G18</f>
        <v>17</v>
      </c>
      <c r="H18">
        <f>data!H18</f>
        <v>16</v>
      </c>
      <c r="I18">
        <f>data!I18</f>
        <v>17</v>
      </c>
      <c r="J18">
        <f>data!J18</f>
        <v>16</v>
      </c>
      <c r="K18">
        <f>data!K18</f>
        <v>17</v>
      </c>
      <c r="L18">
        <f>data!L18</f>
        <v>16</v>
      </c>
      <c r="M18">
        <f>data!M18</f>
        <v>17</v>
      </c>
      <c r="N18">
        <f>data!N18</f>
        <v>17</v>
      </c>
      <c r="O18">
        <f>data!O18</f>
        <v>1</v>
      </c>
      <c r="P18">
        <f>data!P18</f>
        <v>17</v>
      </c>
      <c r="Q18">
        <f>data!W18</f>
        <v>1</v>
      </c>
      <c r="R18">
        <f>data!X18</f>
        <v>16</v>
      </c>
      <c r="S18">
        <f>data!Y18</f>
        <v>13</v>
      </c>
      <c r="T18">
        <f>data!Z18</f>
        <v>16</v>
      </c>
      <c r="U18">
        <f>data!AA18</f>
        <v>0</v>
      </c>
      <c r="V18">
        <f>data!AB18</f>
        <v>13</v>
      </c>
      <c r="W18" t="str">
        <f>IF(data!AC18=0,0,IF(data!AC18=1,1,IF(data!AC18=2,2,"x")))</f>
        <v>x</v>
      </c>
    </row>
    <row r="19" spans="1:23">
      <c r="A19">
        <f>data!A19</f>
        <v>5024</v>
      </c>
      <c r="B19">
        <f>data!B19</f>
        <v>1</v>
      </c>
      <c r="C19">
        <f>IF(data!C19=0,0,1)</f>
        <v>0</v>
      </c>
      <c r="D19">
        <f>data!D19</f>
        <v>1</v>
      </c>
      <c r="E19">
        <f>data!E19</f>
        <v>18</v>
      </c>
      <c r="F19">
        <f>data!F19</f>
        <v>17</v>
      </c>
      <c r="G19">
        <f>data!G19</f>
        <v>18</v>
      </c>
      <c r="H19">
        <f>data!H19</f>
        <v>17</v>
      </c>
      <c r="I19">
        <f>data!I19</f>
        <v>18</v>
      </c>
      <c r="J19">
        <f>data!J19</f>
        <v>17</v>
      </c>
      <c r="K19">
        <f>data!K19</f>
        <v>18</v>
      </c>
      <c r="L19">
        <f>data!L19</f>
        <v>17</v>
      </c>
      <c r="M19">
        <f>data!M19</f>
        <v>18</v>
      </c>
      <c r="N19">
        <f>data!N19</f>
        <v>18</v>
      </c>
      <c r="O19">
        <f>data!O19</f>
        <v>1</v>
      </c>
      <c r="P19">
        <f>data!P19</f>
        <v>1</v>
      </c>
      <c r="Q19">
        <f>data!W19</f>
        <v>1</v>
      </c>
      <c r="R19">
        <f>data!X19</f>
        <v>17</v>
      </c>
      <c r="S19">
        <f>data!Y19</f>
        <v>14</v>
      </c>
      <c r="T19">
        <f>data!Z19</f>
        <v>17</v>
      </c>
      <c r="U19">
        <f>data!AA19</f>
        <v>1</v>
      </c>
      <c r="V19">
        <f>data!AB19</f>
        <v>14</v>
      </c>
      <c r="W19" t="str">
        <f>IF(data!AC19=0,0,IF(data!AC19=1,1,IF(data!AC19=2,2,"x")))</f>
        <v>x</v>
      </c>
    </row>
    <row r="20" spans="1:23">
      <c r="A20">
        <f>data!A20</f>
        <v>6514</v>
      </c>
      <c r="B20">
        <f>data!B20</f>
        <v>1</v>
      </c>
      <c r="C20">
        <f>IF(data!C20=0,0,1)</f>
        <v>0</v>
      </c>
      <c r="D20">
        <f>data!D20</f>
        <v>1</v>
      </c>
      <c r="E20">
        <f>data!E20</f>
        <v>19</v>
      </c>
      <c r="F20">
        <f>data!F20</f>
        <v>18</v>
      </c>
      <c r="G20">
        <f>data!G20</f>
        <v>19</v>
      </c>
      <c r="H20">
        <f>data!H20</f>
        <v>18</v>
      </c>
      <c r="I20">
        <f>data!I20</f>
        <v>19</v>
      </c>
      <c r="J20">
        <f>data!J20</f>
        <v>18</v>
      </c>
      <c r="K20">
        <f>data!K20</f>
        <v>19</v>
      </c>
      <c r="L20">
        <f>data!L20</f>
        <v>18</v>
      </c>
      <c r="M20">
        <f>data!M20</f>
        <v>19</v>
      </c>
      <c r="N20">
        <f>data!N20</f>
        <v>19</v>
      </c>
      <c r="O20">
        <f>data!O20</f>
        <v>1</v>
      </c>
      <c r="P20">
        <f>data!P20</f>
        <v>1</v>
      </c>
      <c r="Q20">
        <f>data!W20</f>
        <v>1</v>
      </c>
      <c r="R20">
        <f>data!X20</f>
        <v>18</v>
      </c>
      <c r="S20">
        <f>data!Y20</f>
        <v>15</v>
      </c>
      <c r="T20">
        <f>data!Z20</f>
        <v>18</v>
      </c>
      <c r="U20">
        <f>data!AA20</f>
        <v>2</v>
      </c>
      <c r="V20">
        <f>data!AB20</f>
        <v>15</v>
      </c>
      <c r="W20" t="str">
        <f>IF(data!AC20=0,0,IF(data!AC20=1,1,IF(data!AC20=2,2,"x")))</f>
        <v>x</v>
      </c>
    </row>
    <row r="21" spans="1:23">
      <c r="A21">
        <f>data!A21</f>
        <v>6854</v>
      </c>
      <c r="B21">
        <f>data!B21</f>
        <v>1</v>
      </c>
      <c r="C21">
        <f>IF(data!C21=0,0,1)</f>
        <v>0</v>
      </c>
      <c r="D21">
        <f>data!D21</f>
        <v>1</v>
      </c>
      <c r="E21">
        <f>data!E21</f>
        <v>20</v>
      </c>
      <c r="F21">
        <f>data!F21</f>
        <v>19</v>
      </c>
      <c r="G21">
        <f>data!G21</f>
        <v>20</v>
      </c>
      <c r="H21">
        <f>data!H21</f>
        <v>19</v>
      </c>
      <c r="I21">
        <f>data!I21</f>
        <v>20</v>
      </c>
      <c r="J21">
        <f>data!J21</f>
        <v>19</v>
      </c>
      <c r="K21">
        <f>data!K21</f>
        <v>20</v>
      </c>
      <c r="L21">
        <f>data!L21</f>
        <v>19</v>
      </c>
      <c r="M21">
        <f>data!M21</f>
        <v>20</v>
      </c>
      <c r="N21">
        <f>data!N21</f>
        <v>20</v>
      </c>
      <c r="O21">
        <f>data!O21</f>
        <v>1</v>
      </c>
      <c r="P21">
        <f>data!P21</f>
        <v>1</v>
      </c>
      <c r="Q21">
        <f>data!W21</f>
        <v>1</v>
      </c>
      <c r="R21">
        <f>data!X21</f>
        <v>19</v>
      </c>
      <c r="S21">
        <f>data!Y21</f>
        <v>16</v>
      </c>
      <c r="T21">
        <f>data!Z21</f>
        <v>19</v>
      </c>
      <c r="U21">
        <f>data!AA21</f>
        <v>0</v>
      </c>
      <c r="V21">
        <f>data!AB21</f>
        <v>16</v>
      </c>
      <c r="W21" t="str">
        <f>IF(data!AC21=0,0,IF(data!AC21=1,1,IF(data!AC21=2,2,"x")))</f>
        <v>x</v>
      </c>
    </row>
    <row r="22" spans="1:23">
      <c r="A22">
        <f>data!A22</f>
        <v>6975</v>
      </c>
      <c r="B22">
        <f>data!B22</f>
        <v>1</v>
      </c>
      <c r="C22">
        <f>IF(data!C22=0,0,1)</f>
        <v>0</v>
      </c>
      <c r="D22">
        <f>data!D22</f>
        <v>1</v>
      </c>
      <c r="E22">
        <f>data!E22</f>
        <v>21</v>
      </c>
      <c r="F22">
        <f>data!F22</f>
        <v>20</v>
      </c>
      <c r="G22">
        <f>data!G22</f>
        <v>21</v>
      </c>
      <c r="H22">
        <f>data!H22</f>
        <v>20</v>
      </c>
      <c r="I22">
        <f>data!I22</f>
        <v>21</v>
      </c>
      <c r="J22">
        <f>data!J22</f>
        <v>20</v>
      </c>
      <c r="K22">
        <f>data!K22</f>
        <v>21</v>
      </c>
      <c r="L22">
        <f>data!L22</f>
        <v>20</v>
      </c>
      <c r="M22">
        <f>data!M22</f>
        <v>21</v>
      </c>
      <c r="N22">
        <f>data!N22</f>
        <v>21</v>
      </c>
      <c r="O22">
        <f>data!O22</f>
        <v>21</v>
      </c>
      <c r="P22">
        <f>data!P22</f>
        <v>1</v>
      </c>
      <c r="Q22">
        <f>data!W22</f>
        <v>1</v>
      </c>
      <c r="R22">
        <f>data!X22</f>
        <v>20</v>
      </c>
      <c r="S22">
        <f>data!Y22</f>
        <v>17</v>
      </c>
      <c r="T22">
        <f>data!Z22</f>
        <v>20</v>
      </c>
      <c r="U22">
        <f>data!AA22</f>
        <v>1</v>
      </c>
      <c r="V22">
        <f>data!AB22</f>
        <v>17</v>
      </c>
      <c r="W22" t="str">
        <f>IF(data!AC22=0,0,IF(data!AC22=1,1,IF(data!AC22=2,2,"x")))</f>
        <v>x</v>
      </c>
    </row>
    <row r="23" spans="1:23">
      <c r="A23">
        <f>data!A23</f>
        <v>6978</v>
      </c>
      <c r="B23">
        <f>data!B23</f>
        <v>1</v>
      </c>
      <c r="C23">
        <f>IF(data!C23=0,0,1)</f>
        <v>0</v>
      </c>
      <c r="D23">
        <f>data!D23</f>
        <v>1</v>
      </c>
      <c r="E23">
        <f>data!E23</f>
        <v>22</v>
      </c>
      <c r="F23">
        <f>data!F23</f>
        <v>21</v>
      </c>
      <c r="G23">
        <f>data!G23</f>
        <v>22</v>
      </c>
      <c r="H23">
        <f>data!H23</f>
        <v>21</v>
      </c>
      <c r="I23">
        <f>data!I23</f>
        <v>22</v>
      </c>
      <c r="J23">
        <f>data!J23</f>
        <v>21</v>
      </c>
      <c r="K23">
        <f>data!K23</f>
        <v>22</v>
      </c>
      <c r="L23">
        <f>data!L23</f>
        <v>21</v>
      </c>
      <c r="M23">
        <f>data!M23</f>
        <v>22</v>
      </c>
      <c r="N23">
        <f>data!N23</f>
        <v>22</v>
      </c>
      <c r="O23">
        <f>data!O23</f>
        <v>1</v>
      </c>
      <c r="P23">
        <f>data!P23</f>
        <v>22</v>
      </c>
      <c r="Q23">
        <f>data!W23</f>
        <v>1</v>
      </c>
      <c r="R23">
        <f>data!X23</f>
        <v>21</v>
      </c>
      <c r="S23">
        <f>data!Y23</f>
        <v>18</v>
      </c>
      <c r="T23">
        <f>data!Z23</f>
        <v>21</v>
      </c>
      <c r="U23">
        <f>data!AA23</f>
        <v>2</v>
      </c>
      <c r="V23">
        <f>data!AB23</f>
        <v>18</v>
      </c>
      <c r="W23" t="str">
        <f>IF(data!AC23=0,0,IF(data!AC23=1,1,IF(data!AC23=2,2,"x")))</f>
        <v>x</v>
      </c>
    </row>
    <row r="24" spans="1:23">
      <c r="A24">
        <f>data!A24</f>
        <v>9687</v>
      </c>
      <c r="B24">
        <f>data!B24</f>
        <v>1</v>
      </c>
      <c r="C24">
        <f>IF(data!C24=0,0,1)</f>
        <v>0</v>
      </c>
      <c r="D24">
        <f>data!D24</f>
        <v>1</v>
      </c>
      <c r="E24">
        <f>data!E24</f>
        <v>23</v>
      </c>
      <c r="F24">
        <f>data!F24</f>
        <v>22</v>
      </c>
      <c r="G24">
        <f>data!G24</f>
        <v>23</v>
      </c>
      <c r="H24">
        <f>data!H24</f>
        <v>22</v>
      </c>
      <c r="I24">
        <f>data!I24</f>
        <v>23</v>
      </c>
      <c r="J24">
        <f>data!J24</f>
        <v>22</v>
      </c>
      <c r="K24">
        <f>data!K24</f>
        <v>23</v>
      </c>
      <c r="L24">
        <f>data!L24</f>
        <v>22</v>
      </c>
      <c r="M24">
        <f>data!M24</f>
        <v>23</v>
      </c>
      <c r="N24">
        <f>data!N24</f>
        <v>23</v>
      </c>
      <c r="O24">
        <f>data!O24</f>
        <v>1</v>
      </c>
      <c r="P24">
        <f>data!P24</f>
        <v>1</v>
      </c>
      <c r="Q24">
        <f>data!W24</f>
        <v>1</v>
      </c>
      <c r="R24">
        <f>data!X24</f>
        <v>22</v>
      </c>
      <c r="S24">
        <f>data!Y24</f>
        <v>19</v>
      </c>
      <c r="T24">
        <f>data!Z24</f>
        <v>22</v>
      </c>
      <c r="U24">
        <f>data!AA24</f>
        <v>0</v>
      </c>
      <c r="V24">
        <f>data!AB24</f>
        <v>19</v>
      </c>
      <c r="W24" t="str">
        <f>IF(data!AC24=0,0,IF(data!AC24=1,1,IF(data!AC24=2,2,"x")))</f>
        <v>x</v>
      </c>
    </row>
    <row r="25" spans="1:23">
      <c r="A25">
        <f>data!A25</f>
        <v>7200</v>
      </c>
      <c r="B25">
        <f>data!B25</f>
        <v>1</v>
      </c>
      <c r="C25">
        <f>IF(data!C25=0,0,1)</f>
        <v>0</v>
      </c>
      <c r="D25">
        <f>data!D25</f>
        <v>1</v>
      </c>
      <c r="E25">
        <f>data!E25</f>
        <v>24</v>
      </c>
      <c r="F25">
        <f>data!F25</f>
        <v>23</v>
      </c>
      <c r="G25">
        <f>data!G25</f>
        <v>24</v>
      </c>
      <c r="H25">
        <f>data!H25</f>
        <v>23</v>
      </c>
      <c r="I25">
        <f>data!I25</f>
        <v>24</v>
      </c>
      <c r="J25">
        <f>data!J25</f>
        <v>23</v>
      </c>
      <c r="K25">
        <f>data!K25</f>
        <v>24</v>
      </c>
      <c r="L25">
        <f>data!L25</f>
        <v>23</v>
      </c>
      <c r="M25">
        <f>data!M25</f>
        <v>24</v>
      </c>
      <c r="N25">
        <f>data!N25</f>
        <v>24</v>
      </c>
      <c r="O25">
        <f>data!O25</f>
        <v>1</v>
      </c>
      <c r="P25">
        <f>data!P25</f>
        <v>1</v>
      </c>
      <c r="Q25">
        <f>data!W25</f>
        <v>1</v>
      </c>
      <c r="R25">
        <f>data!X25</f>
        <v>23</v>
      </c>
      <c r="S25">
        <f>data!Y25</f>
        <v>20</v>
      </c>
      <c r="T25">
        <f>data!Z25</f>
        <v>23</v>
      </c>
      <c r="U25">
        <f>data!AA25</f>
        <v>1</v>
      </c>
      <c r="V25">
        <f>data!AB25</f>
        <v>20</v>
      </c>
      <c r="W25" t="str">
        <f>IF(data!AC25=0,0,IF(data!AC25=1,1,IF(data!AC25=2,2,"x")))</f>
        <v>x</v>
      </c>
    </row>
    <row r="26" spans="1:23">
      <c r="A26">
        <f>data!A26</f>
        <v>7476</v>
      </c>
      <c r="B26">
        <f>data!B26</f>
        <v>1</v>
      </c>
      <c r="C26">
        <f>IF(data!C26=0,0,1)</f>
        <v>0</v>
      </c>
      <c r="D26">
        <f>data!D26</f>
        <v>1</v>
      </c>
      <c r="E26">
        <f>data!E26</f>
        <v>25</v>
      </c>
      <c r="F26">
        <f>data!F26</f>
        <v>24</v>
      </c>
      <c r="G26">
        <f>data!G26</f>
        <v>25</v>
      </c>
      <c r="H26">
        <f>data!H26</f>
        <v>24</v>
      </c>
      <c r="I26">
        <f>data!I26</f>
        <v>25</v>
      </c>
      <c r="J26">
        <f>data!J26</f>
        <v>24</v>
      </c>
      <c r="K26">
        <f>data!K26</f>
        <v>25</v>
      </c>
      <c r="L26">
        <f>data!L26</f>
        <v>24</v>
      </c>
      <c r="M26">
        <f>data!M26</f>
        <v>25</v>
      </c>
      <c r="N26">
        <f>data!N26</f>
        <v>25</v>
      </c>
      <c r="O26">
        <f>data!O26</f>
        <v>1</v>
      </c>
      <c r="P26">
        <f>data!P26</f>
        <v>1</v>
      </c>
      <c r="Q26">
        <f>data!W26</f>
        <v>1</v>
      </c>
      <c r="R26">
        <f>data!X26</f>
        <v>24</v>
      </c>
      <c r="S26">
        <f>data!Y26</f>
        <v>21</v>
      </c>
      <c r="T26">
        <f>data!Z26</f>
        <v>24</v>
      </c>
      <c r="U26">
        <f>data!AA26</f>
        <v>2</v>
      </c>
      <c r="V26">
        <f>data!AB26</f>
        <v>21</v>
      </c>
      <c r="W26" t="str">
        <f>IF(data!AC26=0,0,IF(data!AC26=1,1,IF(data!AC26=2,2,"x")))</f>
        <v>x</v>
      </c>
    </row>
    <row r="27" spans="1:23">
      <c r="A27">
        <f>data!A27</f>
        <v>7480</v>
      </c>
      <c r="B27">
        <f>data!B27</f>
        <v>1</v>
      </c>
      <c r="C27">
        <f>IF(data!C27=0,0,1)</f>
        <v>0</v>
      </c>
      <c r="D27">
        <f>data!D27</f>
        <v>1</v>
      </c>
      <c r="E27">
        <f>data!E27</f>
        <v>26</v>
      </c>
      <c r="F27">
        <f>data!F27</f>
        <v>25</v>
      </c>
      <c r="G27">
        <f>data!G27</f>
        <v>26</v>
      </c>
      <c r="H27">
        <f>data!H27</f>
        <v>25</v>
      </c>
      <c r="I27">
        <f>data!I27</f>
        <v>26</v>
      </c>
      <c r="J27">
        <f>data!J27</f>
        <v>25</v>
      </c>
      <c r="K27">
        <f>data!K27</f>
        <v>26</v>
      </c>
      <c r="L27">
        <f>data!L27</f>
        <v>25</v>
      </c>
      <c r="M27">
        <f>data!M27</f>
        <v>26</v>
      </c>
      <c r="N27">
        <f>data!N27</f>
        <v>26</v>
      </c>
      <c r="O27">
        <f>data!O27</f>
        <v>1</v>
      </c>
      <c r="P27">
        <f>data!P27</f>
        <v>1</v>
      </c>
      <c r="Q27">
        <f>data!W27</f>
        <v>1</v>
      </c>
      <c r="R27">
        <f>data!X27</f>
        <v>25</v>
      </c>
      <c r="S27">
        <f>data!Y27</f>
        <v>22</v>
      </c>
      <c r="T27">
        <f>data!Z27</f>
        <v>25</v>
      </c>
      <c r="U27">
        <f>data!AA27</f>
        <v>0</v>
      </c>
      <c r="V27">
        <f>data!AB27</f>
        <v>22</v>
      </c>
      <c r="W27" t="str">
        <f>IF(data!AC27=0,0,IF(data!AC27=1,1,IF(data!AC27=2,2,"x")))</f>
        <v>x</v>
      </c>
    </row>
    <row r="28" spans="1:23">
      <c r="A28">
        <f>data!A28</f>
        <v>7757</v>
      </c>
      <c r="B28">
        <f>data!B28</f>
        <v>1</v>
      </c>
      <c r="C28">
        <f>IF(data!C28=0,0,1)</f>
        <v>0</v>
      </c>
      <c r="D28">
        <f>data!D28</f>
        <v>1</v>
      </c>
      <c r="E28">
        <f>data!E28</f>
        <v>27</v>
      </c>
      <c r="F28">
        <f>data!F28</f>
        <v>26</v>
      </c>
      <c r="G28">
        <f>data!G28</f>
        <v>27</v>
      </c>
      <c r="H28">
        <f>data!H28</f>
        <v>26</v>
      </c>
      <c r="I28">
        <f>data!I28</f>
        <v>27</v>
      </c>
      <c r="J28">
        <f>data!J28</f>
        <v>26</v>
      </c>
      <c r="K28">
        <f>data!K28</f>
        <v>27</v>
      </c>
      <c r="L28">
        <f>data!L28</f>
        <v>26</v>
      </c>
      <c r="M28">
        <f>data!M28</f>
        <v>27</v>
      </c>
      <c r="N28">
        <f>data!N28</f>
        <v>27</v>
      </c>
      <c r="O28">
        <f>data!O28</f>
        <v>27</v>
      </c>
      <c r="P28">
        <f>data!P28</f>
        <v>27</v>
      </c>
      <c r="Q28">
        <f>data!W28</f>
        <v>1</v>
      </c>
      <c r="R28">
        <f>data!X28</f>
        <v>26</v>
      </c>
      <c r="S28">
        <f>data!Y28</f>
        <v>23</v>
      </c>
      <c r="T28">
        <f>data!Z28</f>
        <v>26</v>
      </c>
      <c r="U28">
        <f>data!AA28</f>
        <v>1</v>
      </c>
      <c r="V28">
        <f>data!AB28</f>
        <v>23</v>
      </c>
      <c r="W28" t="str">
        <f>IF(data!AC28=0,0,IF(data!AC28=1,1,IF(data!AC28=2,2,"x")))</f>
        <v>x</v>
      </c>
    </row>
    <row r="29" spans="1:23">
      <c r="A29">
        <f>data!A29</f>
        <v>8089</v>
      </c>
      <c r="B29">
        <f>data!B29</f>
        <v>1</v>
      </c>
      <c r="C29">
        <f>IF(data!C29=0,0,1)</f>
        <v>0</v>
      </c>
      <c r="D29">
        <f>data!D29</f>
        <v>1</v>
      </c>
      <c r="E29">
        <f>data!E29</f>
        <v>28</v>
      </c>
      <c r="F29">
        <f>data!F29</f>
        <v>27</v>
      </c>
      <c r="G29">
        <f>data!G29</f>
        <v>28</v>
      </c>
      <c r="H29">
        <f>data!H29</f>
        <v>27</v>
      </c>
      <c r="I29">
        <f>data!I29</f>
        <v>28</v>
      </c>
      <c r="J29">
        <f>data!J29</f>
        <v>27</v>
      </c>
      <c r="K29">
        <f>data!K29</f>
        <v>28</v>
      </c>
      <c r="L29">
        <f>data!L29</f>
        <v>27</v>
      </c>
      <c r="M29">
        <f>data!M29</f>
        <v>28</v>
      </c>
      <c r="N29">
        <f>data!N29</f>
        <v>28</v>
      </c>
      <c r="O29">
        <f>data!O29</f>
        <v>28</v>
      </c>
      <c r="P29">
        <f>data!P29</f>
        <v>1</v>
      </c>
      <c r="Q29">
        <f>data!W29</f>
        <v>1</v>
      </c>
      <c r="R29">
        <f>data!X29</f>
        <v>27</v>
      </c>
      <c r="S29">
        <f>data!Y29</f>
        <v>24</v>
      </c>
      <c r="T29">
        <f>data!Z29</f>
        <v>27</v>
      </c>
      <c r="U29">
        <f>data!AA29</f>
        <v>2</v>
      </c>
      <c r="V29">
        <f>data!AB29</f>
        <v>24</v>
      </c>
      <c r="W29" t="str">
        <f>IF(data!AC29=0,0,IF(data!AC29=1,1,IF(data!AC29=2,2,"x")))</f>
        <v>x</v>
      </c>
    </row>
    <row r="30" spans="1:23">
      <c r="A30">
        <f>data!A30</f>
        <v>8349</v>
      </c>
      <c r="B30">
        <f>data!B30</f>
        <v>1</v>
      </c>
      <c r="C30">
        <f>IF(data!C30=0,0,1)</f>
        <v>0</v>
      </c>
      <c r="D30">
        <f>data!D30</f>
        <v>1</v>
      </c>
      <c r="E30">
        <f>data!E30</f>
        <v>29</v>
      </c>
      <c r="F30">
        <f>data!F30</f>
        <v>28</v>
      </c>
      <c r="G30">
        <f>data!G30</f>
        <v>29</v>
      </c>
      <c r="H30">
        <f>data!H30</f>
        <v>28</v>
      </c>
      <c r="I30">
        <f>data!I30</f>
        <v>29</v>
      </c>
      <c r="J30">
        <f>data!J30</f>
        <v>28</v>
      </c>
      <c r="K30">
        <f>data!K30</f>
        <v>29</v>
      </c>
      <c r="L30">
        <f>data!L30</f>
        <v>28</v>
      </c>
      <c r="M30">
        <f>data!M30</f>
        <v>29</v>
      </c>
      <c r="N30">
        <f>data!N30</f>
        <v>29</v>
      </c>
      <c r="O30">
        <f>data!O30</f>
        <v>1</v>
      </c>
      <c r="P30">
        <f>data!P30</f>
        <v>29</v>
      </c>
      <c r="Q30">
        <f>data!W30</f>
        <v>1</v>
      </c>
      <c r="R30">
        <f>data!X30</f>
        <v>28</v>
      </c>
      <c r="S30">
        <f>data!Y30</f>
        <v>25</v>
      </c>
      <c r="T30">
        <f>data!Z30</f>
        <v>28</v>
      </c>
      <c r="U30">
        <f>data!AA30</f>
        <v>0</v>
      </c>
      <c r="V30">
        <f>data!AB30</f>
        <v>25</v>
      </c>
      <c r="W30" t="str">
        <f>IF(data!AC30=0,0,IF(data!AC30=1,1,IF(data!AC30=2,2,"x")))</f>
        <v>x</v>
      </c>
    </row>
    <row r="31" spans="1:23">
      <c r="A31">
        <f>data!A31</f>
        <v>8764</v>
      </c>
      <c r="B31">
        <f>data!B31</f>
        <v>1</v>
      </c>
      <c r="C31">
        <f>IF(data!C31=0,0,1)</f>
        <v>0</v>
      </c>
      <c r="D31">
        <f>data!D31</f>
        <v>1</v>
      </c>
      <c r="E31">
        <f>data!E31</f>
        <v>30</v>
      </c>
      <c r="F31">
        <f>data!F31</f>
        <v>29</v>
      </c>
      <c r="G31">
        <f>data!G31</f>
        <v>30</v>
      </c>
      <c r="H31">
        <f>data!H31</f>
        <v>29</v>
      </c>
      <c r="I31">
        <f>data!I31</f>
        <v>30</v>
      </c>
      <c r="J31">
        <f>data!J31</f>
        <v>29</v>
      </c>
      <c r="K31">
        <f>data!K31</f>
        <v>30</v>
      </c>
      <c r="L31">
        <f>data!L31</f>
        <v>29</v>
      </c>
      <c r="M31">
        <f>data!M31</f>
        <v>30</v>
      </c>
      <c r="N31">
        <f>data!N31</f>
        <v>30</v>
      </c>
      <c r="O31">
        <f>data!O31</f>
        <v>1</v>
      </c>
      <c r="P31">
        <f>data!P31</f>
        <v>30</v>
      </c>
      <c r="Q31">
        <f>data!W31</f>
        <v>1</v>
      </c>
      <c r="R31">
        <f>data!X31</f>
        <v>29</v>
      </c>
      <c r="S31">
        <f>data!Y31</f>
        <v>26</v>
      </c>
      <c r="T31">
        <f>data!Z31</f>
        <v>29</v>
      </c>
      <c r="U31">
        <f>data!AA31</f>
        <v>1</v>
      </c>
      <c r="V31">
        <f>data!AB31</f>
        <v>26</v>
      </c>
      <c r="W31" t="str">
        <f>IF(data!AC31=0,0,IF(data!AC31=1,1,IF(data!AC31=2,2,"x")))</f>
        <v>x</v>
      </c>
    </row>
    <row r="32" spans="1:23">
      <c r="A32">
        <f>data!A32</f>
        <v>9062</v>
      </c>
      <c r="B32">
        <f>data!B32</f>
        <v>1</v>
      </c>
      <c r="C32">
        <f>IF(data!C32=0,0,1)</f>
        <v>0</v>
      </c>
      <c r="D32">
        <f>data!D32</f>
        <v>1</v>
      </c>
      <c r="E32">
        <f>data!E32</f>
        <v>31</v>
      </c>
      <c r="F32">
        <f>data!F32</f>
        <v>30</v>
      </c>
      <c r="G32">
        <f>data!G32</f>
        <v>31</v>
      </c>
      <c r="H32">
        <f>data!H32</f>
        <v>30</v>
      </c>
      <c r="I32">
        <f>data!I32</f>
        <v>31</v>
      </c>
      <c r="J32">
        <f>data!J32</f>
        <v>30</v>
      </c>
      <c r="K32">
        <f>data!K32</f>
        <v>31</v>
      </c>
      <c r="L32">
        <f>data!L32</f>
        <v>30</v>
      </c>
      <c r="M32">
        <f>data!M32</f>
        <v>31</v>
      </c>
      <c r="N32">
        <f>data!N32</f>
        <v>31</v>
      </c>
      <c r="O32">
        <f>data!O32</f>
        <v>1</v>
      </c>
      <c r="P32">
        <f>data!P32</f>
        <v>31</v>
      </c>
      <c r="Q32">
        <f>data!W32</f>
        <v>1</v>
      </c>
      <c r="R32">
        <f>data!X32</f>
        <v>30</v>
      </c>
      <c r="S32">
        <f>data!Y32</f>
        <v>27</v>
      </c>
      <c r="T32">
        <f>data!Z32</f>
        <v>30</v>
      </c>
      <c r="U32">
        <f>data!AA32</f>
        <v>2</v>
      </c>
      <c r="V32">
        <f>data!AB32</f>
        <v>27</v>
      </c>
      <c r="W32" t="str">
        <f>IF(data!AC32=0,0,IF(data!AC32=1,1,IF(data!AC32=2,2,"x")))</f>
        <v>x</v>
      </c>
    </row>
    <row r="33" spans="1:23">
      <c r="A33">
        <f>data!A33</f>
        <v>9098</v>
      </c>
      <c r="B33">
        <f>data!B33</f>
        <v>1</v>
      </c>
      <c r="C33">
        <f>IF(data!C33=0,0,1)</f>
        <v>0</v>
      </c>
      <c r="D33">
        <f>data!D33</f>
        <v>1</v>
      </c>
      <c r="E33">
        <f>data!E33</f>
        <v>32</v>
      </c>
      <c r="F33">
        <f>data!F33</f>
        <v>31</v>
      </c>
      <c r="G33">
        <f>data!G33</f>
        <v>32</v>
      </c>
      <c r="H33">
        <f>data!H33</f>
        <v>31</v>
      </c>
      <c r="I33">
        <f>data!I33</f>
        <v>32</v>
      </c>
      <c r="J33">
        <f>data!J33</f>
        <v>31</v>
      </c>
      <c r="K33">
        <f>data!K33</f>
        <v>32</v>
      </c>
      <c r="L33">
        <f>data!L33</f>
        <v>31</v>
      </c>
      <c r="M33">
        <f>data!M33</f>
        <v>32</v>
      </c>
      <c r="N33">
        <f>data!N33</f>
        <v>32</v>
      </c>
      <c r="O33">
        <f>data!O33</f>
        <v>1</v>
      </c>
      <c r="P33">
        <f>data!P33</f>
        <v>32</v>
      </c>
      <c r="Q33">
        <f>data!W33</f>
        <v>1</v>
      </c>
      <c r="R33">
        <f>data!X33</f>
        <v>31</v>
      </c>
      <c r="S33">
        <f>data!Y33</f>
        <v>28</v>
      </c>
      <c r="T33">
        <f>data!Z33</f>
        <v>31</v>
      </c>
      <c r="U33">
        <f>data!AA33</f>
        <v>0</v>
      </c>
      <c r="V33">
        <f>data!AB33</f>
        <v>28</v>
      </c>
      <c r="W33" t="str">
        <f>IF(data!AC33=0,0,IF(data!AC33=1,1,IF(data!AC33=2,2,"x")))</f>
        <v>x</v>
      </c>
    </row>
    <row r="34" spans="1:23">
      <c r="A34">
        <f>data!A34</f>
        <v>9127</v>
      </c>
      <c r="B34">
        <f>data!B34</f>
        <v>1</v>
      </c>
      <c r="C34">
        <f>IF(data!C34=0,0,1)</f>
        <v>0</v>
      </c>
      <c r="D34">
        <f>data!D34</f>
        <v>1</v>
      </c>
      <c r="E34">
        <f>data!E34</f>
        <v>33</v>
      </c>
      <c r="F34">
        <f>data!F34</f>
        <v>32</v>
      </c>
      <c r="G34">
        <f>data!G34</f>
        <v>33</v>
      </c>
      <c r="H34">
        <f>data!H34</f>
        <v>32</v>
      </c>
      <c r="I34">
        <f>data!I34</f>
        <v>33</v>
      </c>
      <c r="J34">
        <f>data!J34</f>
        <v>32</v>
      </c>
      <c r="K34">
        <f>data!K34</f>
        <v>33</v>
      </c>
      <c r="L34">
        <f>data!L34</f>
        <v>32</v>
      </c>
      <c r="M34">
        <f>data!M34</f>
        <v>33</v>
      </c>
      <c r="N34">
        <f>data!N34</f>
        <v>33</v>
      </c>
      <c r="O34">
        <f>data!O34</f>
        <v>1</v>
      </c>
      <c r="P34">
        <f>data!P34</f>
        <v>33</v>
      </c>
      <c r="Q34">
        <f>data!W34</f>
        <v>1</v>
      </c>
      <c r="R34">
        <f>data!X34</f>
        <v>32</v>
      </c>
      <c r="S34">
        <f>data!Y34</f>
        <v>29</v>
      </c>
      <c r="T34">
        <f>data!Z34</f>
        <v>32</v>
      </c>
      <c r="U34">
        <f>data!AA34</f>
        <v>1</v>
      </c>
      <c r="V34">
        <f>data!AB34</f>
        <v>29</v>
      </c>
      <c r="W34" t="str">
        <f>IF(data!AC34=0,0,IF(data!AC34=1,1,IF(data!AC34=2,2,"x")))</f>
        <v>x</v>
      </c>
    </row>
    <row r="35" spans="1:23">
      <c r="A35">
        <f>data!A35</f>
        <v>9580</v>
      </c>
      <c r="B35">
        <f>data!B35</f>
        <v>1</v>
      </c>
      <c r="C35">
        <f>IF(data!C35=0,0,1)</f>
        <v>1</v>
      </c>
      <c r="D35">
        <f>data!D35</f>
        <v>1</v>
      </c>
      <c r="E35">
        <f>data!E35</f>
        <v>34</v>
      </c>
      <c r="F35">
        <f>data!F35</f>
        <v>33</v>
      </c>
      <c r="G35">
        <f>data!G35</f>
        <v>34</v>
      </c>
      <c r="H35">
        <f>data!H35</f>
        <v>33</v>
      </c>
      <c r="I35">
        <f>data!I35</f>
        <v>34</v>
      </c>
      <c r="J35">
        <f>data!J35</f>
        <v>33</v>
      </c>
      <c r="K35">
        <f>data!K35</f>
        <v>34</v>
      </c>
      <c r="L35">
        <f>data!L35</f>
        <v>33</v>
      </c>
      <c r="M35">
        <f>data!M35</f>
        <v>34</v>
      </c>
      <c r="N35">
        <f>data!N35</f>
        <v>34</v>
      </c>
      <c r="O35">
        <f>data!O35</f>
        <v>1</v>
      </c>
      <c r="P35">
        <f>data!P35</f>
        <v>34</v>
      </c>
      <c r="Q35">
        <f>data!W35</f>
        <v>1</v>
      </c>
      <c r="R35">
        <f>data!X35</f>
        <v>33</v>
      </c>
      <c r="S35">
        <f>data!Y35</f>
        <v>30</v>
      </c>
      <c r="T35">
        <f>data!Z35</f>
        <v>33</v>
      </c>
      <c r="U35">
        <f>data!AA35</f>
        <v>2</v>
      </c>
      <c r="V35">
        <f>data!AB35</f>
        <v>30</v>
      </c>
      <c r="W35" t="str">
        <f>IF(data!AC35=0,0,IF(data!AC35=1,1,IF(data!AC35=2,2,"x")))</f>
        <v>x</v>
      </c>
    </row>
    <row r="36" spans="1:23">
      <c r="A36">
        <f>data!A36</f>
        <v>1305</v>
      </c>
      <c r="B36">
        <f>data!B36</f>
        <v>2</v>
      </c>
      <c r="C36">
        <f>IF(data!C36=0,0,1)</f>
        <v>1</v>
      </c>
      <c r="D36">
        <f>data!D36</f>
        <v>1</v>
      </c>
      <c r="E36">
        <f>data!E36</f>
        <v>1</v>
      </c>
      <c r="F36">
        <f>data!F36</f>
        <v>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11</v>
      </c>
      <c r="M36">
        <f>data!M36</f>
        <v>1</v>
      </c>
      <c r="N36">
        <f>data!N36</f>
        <v>1</v>
      </c>
      <c r="O36">
        <f>data!O36</f>
        <v>1</v>
      </c>
      <c r="P36">
        <f>data!P36</f>
        <v>1</v>
      </c>
      <c r="Q36">
        <f>data!W36</f>
        <v>1</v>
      </c>
      <c r="R36">
        <f>data!X36</f>
        <v>1</v>
      </c>
      <c r="S36">
        <f>data!Y36</f>
        <v>1</v>
      </c>
      <c r="T36">
        <f>data!Z36</f>
        <v>1</v>
      </c>
      <c r="U36">
        <f>data!AA36</f>
        <v>1</v>
      </c>
      <c r="V36">
        <f>data!AB36</f>
        <v>1</v>
      </c>
      <c r="W36">
        <f>IF(data!AC36=0,0,IF(data!AC36=1,1,IF(data!AC36=2,2,"x")))</f>
        <v>1</v>
      </c>
    </row>
    <row r="37" spans="1:23">
      <c r="A37">
        <f>data!A37</f>
        <v>0</v>
      </c>
      <c r="B37">
        <f>data!B37</f>
        <v>0</v>
      </c>
      <c r="W37">
        <f>IF(data!AC37=0,0,IF(data!AC37=1,1,IF(data!AC37=2,2,"x")))</f>
        <v>0</v>
      </c>
    </row>
  </sheetData>
  <mergeCells count="4">
    <mergeCell ref="D1:G1"/>
    <mergeCell ref="I1:P1"/>
    <mergeCell ref="Q1:U1"/>
    <mergeCell ref="V1:W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I3" sqref="I3"/>
    </sheetView>
  </sheetViews>
  <sheetFormatPr defaultColWidth="9.140625" defaultRowHeight="14"/>
  <cols>
    <col min="2" max="2" width="17" customWidth="1"/>
    <col min="3" max="3" width="12.0625" customWidth="1"/>
    <col min="4" max="4" width="13.5703125" customWidth="1"/>
    <col min="5" max="5" width="13.1875" customWidth="1"/>
    <col min="6" max="6" width="16.25" customWidth="1"/>
    <col min="7" max="7" width="11.3125" customWidth="1"/>
    <col min="8" max="9" width="12.4375" customWidth="1"/>
    <col min="10" max="10" width="15.5" customWidth="1"/>
    <col min="11" max="11" width="14.4375" customWidth="1"/>
  </cols>
  <sheetData>
    <row r="1" spans="1:11">
      <c r="A1" s="11" t="s">
        <v>71</v>
      </c>
      <c r="B1" s="11" t="s">
        <v>72</v>
      </c>
      <c r="C1" s="12" t="s">
        <v>73</v>
      </c>
      <c r="D1" s="12" t="s">
        <v>74</v>
      </c>
      <c r="E1" s="12" t="s">
        <v>75</v>
      </c>
      <c r="F1" s="12" t="s">
        <v>76</v>
      </c>
      <c r="G1" s="13" t="s">
        <v>77</v>
      </c>
      <c r="H1" s="13" t="s">
        <v>78</v>
      </c>
      <c r="I1" s="13" t="s">
        <v>79</v>
      </c>
      <c r="J1" s="13" t="s">
        <v>80</v>
      </c>
      <c r="K1" s="13" t="s">
        <v>81</v>
      </c>
    </row>
    <row r="2" spans="1:11">
      <c r="A2">
        <v>610</v>
      </c>
      <c r="B2">
        <f>C2+G2</f>
        <v>204</v>
      </c>
      <c r="C2">
        <f>E2*2+F2*5</f>
        <v>106</v>
      </c>
      <c r="D2">
        <f>E2+F2</f>
        <v>35</v>
      </c>
      <c r="E2">
        <f>_xlfn.MAXIFS(numbs!G$3:G$2000,numbs!A$3:A$2000,'Max Stats'!A2)</f>
        <v>23</v>
      </c>
      <c r="F2">
        <f>_xlfn.MAXIFS(numbs!E$3:E$2000,numbs!A$3:A$2000,'Max Stats'!A2)</f>
        <v>12</v>
      </c>
      <c r="G2">
        <f>I2+J2*2+K2*2</f>
        <v>98</v>
      </c>
      <c r="H2">
        <f>I2+J2</f>
        <v>53</v>
      </c>
      <c r="I2">
        <f>_xlfn.MAXIFS(numbs!K$3:K$2000,numbs!A$3:A$2000,'Max Stats'!A2)</f>
        <v>8</v>
      </c>
      <c r="J2">
        <f>_xlfn.MAXIFS(numbs!I$3:I$2000,numbs!A$3:A$2000,'Max Stats'!A2)</f>
        <v>45</v>
      </c>
      <c r="K2">
        <f>_xlfn.MAXIFS(numbs!U$3:U$2000,numbs!A$3:A$2000,'Max Stats'!A2)</f>
        <v>0</v>
      </c>
    </row>
    <row r="3" spans="1:11">
      <c r="A3">
        <v>771</v>
      </c>
      <c r="B3">
        <f t="shared" ref="B3:B34" si="0">C3+G3</f>
        <v>32</v>
      </c>
      <c r="C3">
        <f t="shared" ref="C3:C34" si="1">E3*2+F3*5</f>
        <v>21</v>
      </c>
      <c r="D3">
        <f t="shared" ref="D3:D34" si="2">E3+F3</f>
        <v>6</v>
      </c>
      <c r="E3">
        <f>_xlfn.MAXIFS(numbs!G$3:G$2000,numbs!A$3:A$2000,'Max Stats'!A3)</f>
        <v>3</v>
      </c>
      <c r="F3">
        <f>_xlfn.MAXIFS(numbs!E$3:E$2000,numbs!A$3:A$2000,'Max Stats'!A3)</f>
        <v>3</v>
      </c>
      <c r="G3">
        <f t="shared" ref="G3:G34" si="3">I3+J3*2+K3*2</f>
        <v>11</v>
      </c>
      <c r="H3">
        <f t="shared" ref="H3:H34" si="4">I3+J3</f>
        <v>6</v>
      </c>
      <c r="I3">
        <f>_xlfn.MAXIFS(numbs!K$3:K$2000,numbs!A$3:A$2000,'Max Stats'!A3)</f>
        <v>3</v>
      </c>
      <c r="J3">
        <f>_xlfn.MAXIFS(numbs!I$3:I$2000,numbs!A$3:A$2000,'Max Stats'!A3)</f>
        <v>3</v>
      </c>
      <c r="K3">
        <f>_xlfn.MAXIFS(numbs!U$3:U$2000,numbs!A$3:A$2000,'Max Stats'!A3)</f>
        <v>1</v>
      </c>
    </row>
    <row r="4" spans="1:11">
      <c r="A4">
        <v>865</v>
      </c>
      <c r="B4">
        <f t="shared" si="0"/>
        <v>44</v>
      </c>
      <c r="C4">
        <f t="shared" si="1"/>
        <v>28</v>
      </c>
      <c r="D4">
        <f t="shared" si="2"/>
        <v>8</v>
      </c>
      <c r="E4">
        <f>_xlfn.MAXIFS(numbs!G$3:G$2000,numbs!A$3:A$2000,'Max Stats'!A4)</f>
        <v>4</v>
      </c>
      <c r="F4">
        <f>_xlfn.MAXIFS(numbs!E$3:E$2000,numbs!A$3:A$2000,'Max Stats'!A4)</f>
        <v>4</v>
      </c>
      <c r="G4">
        <f t="shared" si="3"/>
        <v>16</v>
      </c>
      <c r="H4">
        <f t="shared" si="4"/>
        <v>8</v>
      </c>
      <c r="I4">
        <f>_xlfn.MAXIFS(numbs!K$3:K$2000,numbs!A$3:A$2000,'Max Stats'!A4)</f>
        <v>4</v>
      </c>
      <c r="J4">
        <f>_xlfn.MAXIFS(numbs!I$3:I$2000,numbs!A$3:A$2000,'Max Stats'!A4)</f>
        <v>4</v>
      </c>
      <c r="K4">
        <f>_xlfn.MAXIFS(numbs!U$3:U$2000,numbs!A$3:A$2000,'Max Stats'!A4)</f>
        <v>2</v>
      </c>
    </row>
    <row r="5" spans="1:11">
      <c r="A5">
        <v>1114</v>
      </c>
      <c r="B5">
        <f t="shared" si="0"/>
        <v>50</v>
      </c>
      <c r="C5">
        <f t="shared" si="1"/>
        <v>35</v>
      </c>
      <c r="D5">
        <f t="shared" si="2"/>
        <v>10</v>
      </c>
      <c r="E5">
        <f>_xlfn.MAXIFS(numbs!G$3:G$2000,numbs!A$3:A$2000,'Max Stats'!A5)</f>
        <v>5</v>
      </c>
      <c r="F5">
        <f>_xlfn.MAXIFS(numbs!E$3:E$2000,numbs!A$3:A$2000,'Max Stats'!A5)</f>
        <v>5</v>
      </c>
      <c r="G5">
        <f t="shared" si="3"/>
        <v>15</v>
      </c>
      <c r="H5">
        <f t="shared" si="4"/>
        <v>10</v>
      </c>
      <c r="I5">
        <f>_xlfn.MAXIFS(numbs!K$3:K$2000,numbs!A$3:A$2000,'Max Stats'!A5)</f>
        <v>5</v>
      </c>
      <c r="J5">
        <f>_xlfn.MAXIFS(numbs!I$3:I$2000,numbs!A$3:A$2000,'Max Stats'!A5)</f>
        <v>5</v>
      </c>
      <c r="K5">
        <f>_xlfn.MAXIFS(numbs!U$3:U$2000,numbs!A$3:A$2000,'Max Stats'!A5)</f>
        <v>0</v>
      </c>
    </row>
    <row r="6" spans="1:11">
      <c r="A6">
        <v>1305</v>
      </c>
      <c r="B6">
        <f t="shared" si="0"/>
        <v>62</v>
      </c>
      <c r="C6">
        <f t="shared" si="1"/>
        <v>42</v>
      </c>
      <c r="D6">
        <f t="shared" si="2"/>
        <v>12</v>
      </c>
      <c r="E6">
        <f>_xlfn.MAXIFS(numbs!G$3:G$2000,numbs!A$3:A$2000,'Max Stats'!A6)</f>
        <v>6</v>
      </c>
      <c r="F6">
        <f>_xlfn.MAXIFS(numbs!E$3:E$2000,numbs!A$3:A$2000,'Max Stats'!A6)</f>
        <v>6</v>
      </c>
      <c r="G6">
        <f t="shared" si="3"/>
        <v>20</v>
      </c>
      <c r="H6">
        <f t="shared" si="4"/>
        <v>12</v>
      </c>
      <c r="I6">
        <f>_xlfn.MAXIFS(numbs!K$3:K$2000,numbs!A$3:A$2000,'Max Stats'!A6)</f>
        <v>6</v>
      </c>
      <c r="J6">
        <f>_xlfn.MAXIFS(numbs!I$3:I$2000,numbs!A$3:A$2000,'Max Stats'!A6)</f>
        <v>6</v>
      </c>
      <c r="K6">
        <f>_xlfn.MAXIFS(numbs!U$3:U$2000,numbs!A$3:A$2000,'Max Stats'!A6)</f>
        <v>1</v>
      </c>
    </row>
    <row r="7" spans="1:11">
      <c r="A7">
        <v>2056</v>
      </c>
      <c r="B7">
        <f t="shared" si="0"/>
        <v>74</v>
      </c>
      <c r="C7">
        <f t="shared" si="1"/>
        <v>49</v>
      </c>
      <c r="D7">
        <f t="shared" si="2"/>
        <v>14</v>
      </c>
      <c r="E7">
        <f>_xlfn.MAXIFS(numbs!G$3:G$2000,numbs!A$3:A$2000,'Max Stats'!A7)</f>
        <v>7</v>
      </c>
      <c r="F7">
        <f>_xlfn.MAXIFS(numbs!E$3:E$2000,numbs!A$3:A$2000,'Max Stats'!A7)</f>
        <v>7</v>
      </c>
      <c r="G7">
        <f t="shared" si="3"/>
        <v>25</v>
      </c>
      <c r="H7">
        <f t="shared" si="4"/>
        <v>14</v>
      </c>
      <c r="I7">
        <f>_xlfn.MAXIFS(numbs!K$3:K$2000,numbs!A$3:A$2000,'Max Stats'!A7)</f>
        <v>7</v>
      </c>
      <c r="J7">
        <f>_xlfn.MAXIFS(numbs!I$3:I$2000,numbs!A$3:A$2000,'Max Stats'!A7)</f>
        <v>7</v>
      </c>
      <c r="K7">
        <f>_xlfn.MAXIFS(numbs!U$3:U$2000,numbs!A$3:A$2000,'Max Stats'!A7)</f>
        <v>2</v>
      </c>
    </row>
    <row r="8" spans="1:11">
      <c r="A8">
        <v>2386</v>
      </c>
      <c r="B8">
        <f t="shared" si="0"/>
        <v>80</v>
      </c>
      <c r="C8">
        <f t="shared" si="1"/>
        <v>56</v>
      </c>
      <c r="D8">
        <f t="shared" si="2"/>
        <v>16</v>
      </c>
      <c r="E8">
        <f>_xlfn.MAXIFS(numbs!G$3:G$2000,numbs!A$3:A$2000,'Max Stats'!A8)</f>
        <v>8</v>
      </c>
      <c r="F8">
        <f>_xlfn.MAXIFS(numbs!E$3:E$2000,numbs!A$3:A$2000,'Max Stats'!A8)</f>
        <v>8</v>
      </c>
      <c r="G8">
        <f t="shared" si="3"/>
        <v>24</v>
      </c>
      <c r="H8">
        <f t="shared" si="4"/>
        <v>16</v>
      </c>
      <c r="I8">
        <f>_xlfn.MAXIFS(numbs!K$3:K$2000,numbs!A$3:A$2000,'Max Stats'!A8)</f>
        <v>8</v>
      </c>
      <c r="J8">
        <f>_xlfn.MAXIFS(numbs!I$3:I$2000,numbs!A$3:A$2000,'Max Stats'!A8)</f>
        <v>8</v>
      </c>
      <c r="K8">
        <f>_xlfn.MAXIFS(numbs!U$3:U$2000,numbs!A$3:A$2000,'Max Stats'!A8)</f>
        <v>0</v>
      </c>
    </row>
    <row r="9" spans="1:11">
      <c r="A9">
        <v>2706</v>
      </c>
      <c r="B9">
        <f t="shared" si="0"/>
        <v>92</v>
      </c>
      <c r="C9">
        <f t="shared" si="1"/>
        <v>63</v>
      </c>
      <c r="D9">
        <f t="shared" si="2"/>
        <v>18</v>
      </c>
      <c r="E9">
        <f>_xlfn.MAXIFS(numbs!G$3:G$2000,numbs!A$3:A$2000,'Max Stats'!A9)</f>
        <v>9</v>
      </c>
      <c r="F9">
        <f>_xlfn.MAXIFS(numbs!E$3:E$2000,numbs!A$3:A$2000,'Max Stats'!A9)</f>
        <v>9</v>
      </c>
      <c r="G9">
        <f t="shared" si="3"/>
        <v>29</v>
      </c>
      <c r="H9">
        <f t="shared" si="4"/>
        <v>18</v>
      </c>
      <c r="I9">
        <f>_xlfn.MAXIFS(numbs!K$3:K$2000,numbs!A$3:A$2000,'Max Stats'!A9)</f>
        <v>9</v>
      </c>
      <c r="J9">
        <f>_xlfn.MAXIFS(numbs!I$3:I$2000,numbs!A$3:A$2000,'Max Stats'!A9)</f>
        <v>9</v>
      </c>
      <c r="K9">
        <f>_xlfn.MAXIFS(numbs!U$3:U$2000,numbs!A$3:A$2000,'Max Stats'!A9)</f>
        <v>1</v>
      </c>
    </row>
    <row r="10" spans="1:11">
      <c r="A10">
        <v>4015</v>
      </c>
      <c r="B10">
        <f t="shared" si="0"/>
        <v>104</v>
      </c>
      <c r="C10">
        <f t="shared" si="1"/>
        <v>70</v>
      </c>
      <c r="D10">
        <f t="shared" si="2"/>
        <v>20</v>
      </c>
      <c r="E10">
        <f>_xlfn.MAXIFS(numbs!G$3:G$2000,numbs!A$3:A$2000,'Max Stats'!A10)</f>
        <v>10</v>
      </c>
      <c r="F10">
        <f>_xlfn.MAXIFS(numbs!E$3:E$2000,numbs!A$3:A$2000,'Max Stats'!A10)</f>
        <v>10</v>
      </c>
      <c r="G10">
        <f t="shared" si="3"/>
        <v>34</v>
      </c>
      <c r="H10">
        <f t="shared" si="4"/>
        <v>20</v>
      </c>
      <c r="I10">
        <f>_xlfn.MAXIFS(numbs!K$3:K$2000,numbs!A$3:A$2000,'Max Stats'!A10)</f>
        <v>10</v>
      </c>
      <c r="J10">
        <f>_xlfn.MAXIFS(numbs!I$3:I$2000,numbs!A$3:A$2000,'Max Stats'!A10)</f>
        <v>10</v>
      </c>
      <c r="K10">
        <f>_xlfn.MAXIFS(numbs!U$3:U$2000,numbs!A$3:A$2000,'Max Stats'!A10)</f>
        <v>2</v>
      </c>
    </row>
    <row r="11" spans="1:11">
      <c r="A11">
        <v>4039</v>
      </c>
      <c r="B11">
        <f t="shared" si="0"/>
        <v>110</v>
      </c>
      <c r="C11">
        <f t="shared" si="1"/>
        <v>77</v>
      </c>
      <c r="D11">
        <f t="shared" si="2"/>
        <v>22</v>
      </c>
      <c r="E11">
        <f>_xlfn.MAXIFS(numbs!G$3:G$2000,numbs!A$3:A$2000,'Max Stats'!A11)</f>
        <v>11</v>
      </c>
      <c r="F11">
        <f>_xlfn.MAXIFS(numbs!E$3:E$2000,numbs!A$3:A$2000,'Max Stats'!A11)</f>
        <v>11</v>
      </c>
      <c r="G11">
        <f t="shared" si="3"/>
        <v>33</v>
      </c>
      <c r="H11">
        <f t="shared" si="4"/>
        <v>22</v>
      </c>
      <c r="I11">
        <f>_xlfn.MAXIFS(numbs!K$3:K$2000,numbs!A$3:A$2000,'Max Stats'!A11)</f>
        <v>11</v>
      </c>
      <c r="J11">
        <f>_xlfn.MAXIFS(numbs!I$3:I$2000,numbs!A$3:A$2000,'Max Stats'!A11)</f>
        <v>11</v>
      </c>
      <c r="K11">
        <f>_xlfn.MAXIFS(numbs!U$3:U$2000,numbs!A$3:A$2000,'Max Stats'!A11)</f>
        <v>0</v>
      </c>
    </row>
    <row r="12" spans="1:11">
      <c r="A12">
        <v>4151</v>
      </c>
      <c r="B12">
        <f t="shared" si="0"/>
        <v>122</v>
      </c>
      <c r="C12">
        <f t="shared" si="1"/>
        <v>84</v>
      </c>
      <c r="D12">
        <f t="shared" si="2"/>
        <v>24</v>
      </c>
      <c r="E12">
        <f>_xlfn.MAXIFS(numbs!G$3:G$2000,numbs!A$3:A$2000,'Max Stats'!A12)</f>
        <v>12</v>
      </c>
      <c r="F12">
        <f>_xlfn.MAXIFS(numbs!E$3:E$2000,numbs!A$3:A$2000,'Max Stats'!A12)</f>
        <v>12</v>
      </c>
      <c r="G12">
        <f t="shared" si="3"/>
        <v>38</v>
      </c>
      <c r="H12">
        <f t="shared" si="4"/>
        <v>24</v>
      </c>
      <c r="I12">
        <f>_xlfn.MAXIFS(numbs!K$3:K$2000,numbs!A$3:A$2000,'Max Stats'!A12)</f>
        <v>12</v>
      </c>
      <c r="J12">
        <f>_xlfn.MAXIFS(numbs!I$3:I$2000,numbs!A$3:A$2000,'Max Stats'!A12)</f>
        <v>12</v>
      </c>
      <c r="K12">
        <f>_xlfn.MAXIFS(numbs!U$3:U$2000,numbs!A$3:A$2000,'Max Stats'!A12)</f>
        <v>1</v>
      </c>
    </row>
    <row r="13" spans="1:11">
      <c r="A13">
        <v>4343</v>
      </c>
      <c r="B13">
        <f t="shared" si="0"/>
        <v>134</v>
      </c>
      <c r="C13">
        <f t="shared" si="1"/>
        <v>91</v>
      </c>
      <c r="D13">
        <f t="shared" si="2"/>
        <v>26</v>
      </c>
      <c r="E13">
        <f>_xlfn.MAXIFS(numbs!G$3:G$2000,numbs!A$3:A$2000,'Max Stats'!A13)</f>
        <v>13</v>
      </c>
      <c r="F13">
        <f>_xlfn.MAXIFS(numbs!E$3:E$2000,numbs!A$3:A$2000,'Max Stats'!A13)</f>
        <v>13</v>
      </c>
      <c r="G13">
        <f t="shared" si="3"/>
        <v>43</v>
      </c>
      <c r="H13">
        <f t="shared" si="4"/>
        <v>26</v>
      </c>
      <c r="I13">
        <f>_xlfn.MAXIFS(numbs!K$3:K$2000,numbs!A$3:A$2000,'Max Stats'!A13)</f>
        <v>13</v>
      </c>
      <c r="J13">
        <f>_xlfn.MAXIFS(numbs!I$3:I$2000,numbs!A$3:A$2000,'Max Stats'!A13)</f>
        <v>13</v>
      </c>
      <c r="K13">
        <f>_xlfn.MAXIFS(numbs!U$3:U$2000,numbs!A$3:A$2000,'Max Stats'!A13)</f>
        <v>2</v>
      </c>
    </row>
    <row r="14" spans="1:11">
      <c r="A14">
        <v>4476</v>
      </c>
      <c r="B14">
        <f t="shared" si="0"/>
        <v>140</v>
      </c>
      <c r="C14">
        <f t="shared" si="1"/>
        <v>98</v>
      </c>
      <c r="D14">
        <f t="shared" si="2"/>
        <v>28</v>
      </c>
      <c r="E14">
        <f>_xlfn.MAXIFS(numbs!G$3:G$2000,numbs!A$3:A$2000,'Max Stats'!A14)</f>
        <v>14</v>
      </c>
      <c r="F14">
        <f>_xlfn.MAXIFS(numbs!E$3:E$2000,numbs!A$3:A$2000,'Max Stats'!A14)</f>
        <v>14</v>
      </c>
      <c r="G14">
        <f t="shared" si="3"/>
        <v>42</v>
      </c>
      <c r="H14">
        <f t="shared" si="4"/>
        <v>28</v>
      </c>
      <c r="I14">
        <f>_xlfn.MAXIFS(numbs!K$3:K$2000,numbs!A$3:A$2000,'Max Stats'!A14)</f>
        <v>14</v>
      </c>
      <c r="J14">
        <f>_xlfn.MAXIFS(numbs!I$3:I$2000,numbs!A$3:A$2000,'Max Stats'!A14)</f>
        <v>14</v>
      </c>
      <c r="K14">
        <f>_xlfn.MAXIFS(numbs!U$3:U$2000,numbs!A$3:A$2000,'Max Stats'!A14)</f>
        <v>0</v>
      </c>
    </row>
    <row r="15" spans="1:11">
      <c r="A15">
        <v>4940</v>
      </c>
      <c r="B15">
        <f t="shared" si="0"/>
        <v>152</v>
      </c>
      <c r="C15">
        <f t="shared" si="1"/>
        <v>105</v>
      </c>
      <c r="D15">
        <f t="shared" si="2"/>
        <v>30</v>
      </c>
      <c r="E15">
        <f>_xlfn.MAXIFS(numbs!G$3:G$2000,numbs!A$3:A$2000,'Max Stats'!A15)</f>
        <v>15</v>
      </c>
      <c r="F15">
        <f>_xlfn.MAXIFS(numbs!E$3:E$2000,numbs!A$3:A$2000,'Max Stats'!A15)</f>
        <v>15</v>
      </c>
      <c r="G15">
        <f t="shared" si="3"/>
        <v>47</v>
      </c>
      <c r="H15">
        <f t="shared" si="4"/>
        <v>30</v>
      </c>
      <c r="I15">
        <f>_xlfn.MAXIFS(numbs!K$3:K$2000,numbs!A$3:A$2000,'Max Stats'!A15)</f>
        <v>15</v>
      </c>
      <c r="J15">
        <f>_xlfn.MAXIFS(numbs!I$3:I$2000,numbs!A$3:A$2000,'Max Stats'!A15)</f>
        <v>15</v>
      </c>
      <c r="K15">
        <f>_xlfn.MAXIFS(numbs!U$3:U$2000,numbs!A$3:A$2000,'Max Stats'!A15)</f>
        <v>1</v>
      </c>
    </row>
    <row r="16" spans="1:11">
      <c r="A16">
        <v>4951</v>
      </c>
      <c r="B16">
        <f t="shared" si="0"/>
        <v>164</v>
      </c>
      <c r="C16">
        <f t="shared" si="1"/>
        <v>112</v>
      </c>
      <c r="D16">
        <f t="shared" si="2"/>
        <v>32</v>
      </c>
      <c r="E16">
        <f>_xlfn.MAXIFS(numbs!G$3:G$2000,numbs!A$3:A$2000,'Max Stats'!A16)</f>
        <v>16</v>
      </c>
      <c r="F16">
        <f>_xlfn.MAXIFS(numbs!E$3:E$2000,numbs!A$3:A$2000,'Max Stats'!A16)</f>
        <v>16</v>
      </c>
      <c r="G16">
        <f t="shared" si="3"/>
        <v>52</v>
      </c>
      <c r="H16">
        <f t="shared" si="4"/>
        <v>32</v>
      </c>
      <c r="I16">
        <f>_xlfn.MAXIFS(numbs!K$3:K$2000,numbs!A$3:A$2000,'Max Stats'!A16)</f>
        <v>16</v>
      </c>
      <c r="J16">
        <f>_xlfn.MAXIFS(numbs!I$3:I$2000,numbs!A$3:A$2000,'Max Stats'!A16)</f>
        <v>16</v>
      </c>
      <c r="K16">
        <f>_xlfn.MAXIFS(numbs!U$3:U$2000,numbs!A$3:A$2000,'Max Stats'!A16)</f>
        <v>2</v>
      </c>
    </row>
    <row r="17" spans="1:11">
      <c r="A17">
        <v>4976</v>
      </c>
      <c r="B17">
        <f t="shared" si="0"/>
        <v>170</v>
      </c>
      <c r="C17">
        <f t="shared" si="1"/>
        <v>119</v>
      </c>
      <c r="D17">
        <f t="shared" si="2"/>
        <v>34</v>
      </c>
      <c r="E17">
        <f>_xlfn.MAXIFS(numbs!G$3:G$2000,numbs!A$3:A$2000,'Max Stats'!A17)</f>
        <v>17</v>
      </c>
      <c r="F17">
        <f>_xlfn.MAXIFS(numbs!E$3:E$2000,numbs!A$3:A$2000,'Max Stats'!A17)</f>
        <v>17</v>
      </c>
      <c r="G17">
        <f t="shared" si="3"/>
        <v>51</v>
      </c>
      <c r="H17">
        <f t="shared" si="4"/>
        <v>34</v>
      </c>
      <c r="I17">
        <f>_xlfn.MAXIFS(numbs!K$3:K$2000,numbs!A$3:A$2000,'Max Stats'!A17)</f>
        <v>17</v>
      </c>
      <c r="J17">
        <f>_xlfn.MAXIFS(numbs!I$3:I$2000,numbs!A$3:A$2000,'Max Stats'!A17)</f>
        <v>17</v>
      </c>
      <c r="K17">
        <f>_xlfn.MAXIFS(numbs!U$3:U$2000,numbs!A$3:A$2000,'Max Stats'!A17)</f>
        <v>0</v>
      </c>
    </row>
    <row r="18" spans="1:11">
      <c r="A18">
        <v>5024</v>
      </c>
      <c r="B18">
        <f t="shared" si="0"/>
        <v>182</v>
      </c>
      <c r="C18">
        <f t="shared" si="1"/>
        <v>126</v>
      </c>
      <c r="D18">
        <f t="shared" si="2"/>
        <v>36</v>
      </c>
      <c r="E18">
        <f>_xlfn.MAXIFS(numbs!G$3:G$2000,numbs!A$3:A$2000,'Max Stats'!A18)</f>
        <v>18</v>
      </c>
      <c r="F18">
        <f>_xlfn.MAXIFS(numbs!E$3:E$2000,numbs!A$3:A$2000,'Max Stats'!A18)</f>
        <v>18</v>
      </c>
      <c r="G18">
        <f t="shared" si="3"/>
        <v>56</v>
      </c>
      <c r="H18">
        <f t="shared" si="4"/>
        <v>36</v>
      </c>
      <c r="I18">
        <f>_xlfn.MAXIFS(numbs!K$3:K$2000,numbs!A$3:A$2000,'Max Stats'!A18)</f>
        <v>18</v>
      </c>
      <c r="J18">
        <f>_xlfn.MAXIFS(numbs!I$3:I$2000,numbs!A$3:A$2000,'Max Stats'!A18)</f>
        <v>18</v>
      </c>
      <c r="K18">
        <f>_xlfn.MAXIFS(numbs!U$3:U$2000,numbs!A$3:A$2000,'Max Stats'!A18)</f>
        <v>1</v>
      </c>
    </row>
    <row r="19" spans="1:11">
      <c r="A19">
        <v>6514</v>
      </c>
      <c r="B19">
        <f t="shared" si="0"/>
        <v>194</v>
      </c>
      <c r="C19">
        <f t="shared" si="1"/>
        <v>133</v>
      </c>
      <c r="D19">
        <f t="shared" si="2"/>
        <v>38</v>
      </c>
      <c r="E19">
        <f>_xlfn.MAXIFS(numbs!G$3:G$2000,numbs!A$3:A$2000,'Max Stats'!A19)</f>
        <v>19</v>
      </c>
      <c r="F19">
        <f>_xlfn.MAXIFS(numbs!E$3:E$2000,numbs!A$3:A$2000,'Max Stats'!A19)</f>
        <v>19</v>
      </c>
      <c r="G19">
        <f t="shared" si="3"/>
        <v>61</v>
      </c>
      <c r="H19">
        <f t="shared" si="4"/>
        <v>38</v>
      </c>
      <c r="I19">
        <f>_xlfn.MAXIFS(numbs!K$3:K$2000,numbs!A$3:A$2000,'Max Stats'!A19)</f>
        <v>19</v>
      </c>
      <c r="J19">
        <f>_xlfn.MAXIFS(numbs!I$3:I$2000,numbs!A$3:A$2000,'Max Stats'!A19)</f>
        <v>19</v>
      </c>
      <c r="K19">
        <f>_xlfn.MAXIFS(numbs!U$3:U$2000,numbs!A$3:A$2000,'Max Stats'!A19)</f>
        <v>2</v>
      </c>
    </row>
    <row r="20" spans="1:11">
      <c r="A20">
        <v>6854</v>
      </c>
      <c r="B20">
        <f t="shared" si="0"/>
        <v>200</v>
      </c>
      <c r="C20">
        <f t="shared" si="1"/>
        <v>140</v>
      </c>
      <c r="D20">
        <f t="shared" si="2"/>
        <v>40</v>
      </c>
      <c r="E20">
        <f>_xlfn.MAXIFS(numbs!G$3:G$2000,numbs!A$3:A$2000,'Max Stats'!A20)</f>
        <v>20</v>
      </c>
      <c r="F20">
        <f>_xlfn.MAXIFS(numbs!E$3:E$2000,numbs!A$3:A$2000,'Max Stats'!A20)</f>
        <v>20</v>
      </c>
      <c r="G20">
        <f t="shared" si="3"/>
        <v>60</v>
      </c>
      <c r="H20">
        <f t="shared" si="4"/>
        <v>40</v>
      </c>
      <c r="I20">
        <f>_xlfn.MAXIFS(numbs!K$3:K$2000,numbs!A$3:A$2000,'Max Stats'!A20)</f>
        <v>20</v>
      </c>
      <c r="J20">
        <f>_xlfn.MAXIFS(numbs!I$3:I$2000,numbs!A$3:A$2000,'Max Stats'!A20)</f>
        <v>20</v>
      </c>
      <c r="K20">
        <f>_xlfn.MAXIFS(numbs!U$3:U$2000,numbs!A$3:A$2000,'Max Stats'!A20)</f>
        <v>0</v>
      </c>
    </row>
    <row r="21" spans="1:11">
      <c r="A21">
        <v>6975</v>
      </c>
      <c r="B21">
        <f t="shared" si="0"/>
        <v>212</v>
      </c>
      <c r="C21">
        <f t="shared" si="1"/>
        <v>147</v>
      </c>
      <c r="D21">
        <f t="shared" si="2"/>
        <v>42</v>
      </c>
      <c r="E21">
        <f>_xlfn.MAXIFS(numbs!G$3:G$2000,numbs!A$3:A$2000,'Max Stats'!A21)</f>
        <v>21</v>
      </c>
      <c r="F21">
        <f>_xlfn.MAXIFS(numbs!E$3:E$2000,numbs!A$3:A$2000,'Max Stats'!A21)</f>
        <v>21</v>
      </c>
      <c r="G21">
        <f t="shared" si="3"/>
        <v>65</v>
      </c>
      <c r="H21">
        <f t="shared" si="4"/>
        <v>42</v>
      </c>
      <c r="I21">
        <f>_xlfn.MAXIFS(numbs!K$3:K$2000,numbs!A$3:A$2000,'Max Stats'!A21)</f>
        <v>21</v>
      </c>
      <c r="J21">
        <f>_xlfn.MAXIFS(numbs!I$3:I$2000,numbs!A$3:A$2000,'Max Stats'!A21)</f>
        <v>21</v>
      </c>
      <c r="K21">
        <f>_xlfn.MAXIFS(numbs!U$3:U$2000,numbs!A$3:A$2000,'Max Stats'!A21)</f>
        <v>1</v>
      </c>
    </row>
    <row r="22" spans="1:11">
      <c r="A22">
        <v>6978</v>
      </c>
      <c r="B22">
        <f t="shared" si="0"/>
        <v>224</v>
      </c>
      <c r="C22">
        <f t="shared" si="1"/>
        <v>154</v>
      </c>
      <c r="D22">
        <f t="shared" si="2"/>
        <v>44</v>
      </c>
      <c r="E22">
        <f>_xlfn.MAXIFS(numbs!G$3:G$2000,numbs!A$3:A$2000,'Max Stats'!A22)</f>
        <v>22</v>
      </c>
      <c r="F22">
        <f>_xlfn.MAXIFS(numbs!E$3:E$2000,numbs!A$3:A$2000,'Max Stats'!A22)</f>
        <v>22</v>
      </c>
      <c r="G22">
        <f t="shared" si="3"/>
        <v>70</v>
      </c>
      <c r="H22">
        <f t="shared" si="4"/>
        <v>44</v>
      </c>
      <c r="I22">
        <f>_xlfn.MAXIFS(numbs!K$3:K$2000,numbs!A$3:A$2000,'Max Stats'!A22)</f>
        <v>22</v>
      </c>
      <c r="J22">
        <f>_xlfn.MAXIFS(numbs!I$3:I$2000,numbs!A$3:A$2000,'Max Stats'!A22)</f>
        <v>22</v>
      </c>
      <c r="K22">
        <f>_xlfn.MAXIFS(numbs!U$3:U$2000,numbs!A$3:A$2000,'Max Stats'!A22)</f>
        <v>2</v>
      </c>
    </row>
    <row r="23" spans="1:11">
      <c r="A23">
        <v>9687</v>
      </c>
      <c r="B23">
        <f t="shared" si="0"/>
        <v>230</v>
      </c>
      <c r="C23">
        <f t="shared" si="1"/>
        <v>161</v>
      </c>
      <c r="D23">
        <f t="shared" si="2"/>
        <v>46</v>
      </c>
      <c r="E23">
        <f>_xlfn.MAXIFS(numbs!G$3:G$2000,numbs!A$3:A$2000,'Max Stats'!A23)</f>
        <v>23</v>
      </c>
      <c r="F23">
        <f>_xlfn.MAXIFS(numbs!E$3:E$2000,numbs!A$3:A$2000,'Max Stats'!A23)</f>
        <v>23</v>
      </c>
      <c r="G23">
        <f t="shared" si="3"/>
        <v>69</v>
      </c>
      <c r="H23">
        <f t="shared" si="4"/>
        <v>46</v>
      </c>
      <c r="I23">
        <f>_xlfn.MAXIFS(numbs!K$3:K$2000,numbs!A$3:A$2000,'Max Stats'!A23)</f>
        <v>23</v>
      </c>
      <c r="J23">
        <f>_xlfn.MAXIFS(numbs!I$3:I$2000,numbs!A$3:A$2000,'Max Stats'!A23)</f>
        <v>23</v>
      </c>
      <c r="K23">
        <f>_xlfn.MAXIFS(numbs!U$3:U$2000,numbs!A$3:A$2000,'Max Stats'!A23)</f>
        <v>0</v>
      </c>
    </row>
    <row r="24" spans="1:11">
      <c r="A24">
        <v>7200</v>
      </c>
      <c r="B24">
        <f t="shared" si="0"/>
        <v>242</v>
      </c>
      <c r="C24">
        <f t="shared" si="1"/>
        <v>168</v>
      </c>
      <c r="D24">
        <f t="shared" si="2"/>
        <v>48</v>
      </c>
      <c r="E24">
        <f>_xlfn.MAXIFS(numbs!G$3:G$2000,numbs!A$3:A$2000,'Max Stats'!A24)</f>
        <v>24</v>
      </c>
      <c r="F24">
        <f>_xlfn.MAXIFS(numbs!E$3:E$2000,numbs!A$3:A$2000,'Max Stats'!A24)</f>
        <v>24</v>
      </c>
      <c r="G24">
        <f t="shared" si="3"/>
        <v>74</v>
      </c>
      <c r="H24">
        <f t="shared" si="4"/>
        <v>48</v>
      </c>
      <c r="I24">
        <f>_xlfn.MAXIFS(numbs!K$3:K$2000,numbs!A$3:A$2000,'Max Stats'!A24)</f>
        <v>24</v>
      </c>
      <c r="J24">
        <f>_xlfn.MAXIFS(numbs!I$3:I$2000,numbs!A$3:A$2000,'Max Stats'!A24)</f>
        <v>24</v>
      </c>
      <c r="K24">
        <f>_xlfn.MAXIFS(numbs!U$3:U$2000,numbs!A$3:A$2000,'Max Stats'!A24)</f>
        <v>1</v>
      </c>
    </row>
    <row r="25" spans="1:11">
      <c r="A25">
        <v>7476</v>
      </c>
      <c r="B25">
        <f t="shared" si="0"/>
        <v>254</v>
      </c>
      <c r="C25">
        <f t="shared" si="1"/>
        <v>175</v>
      </c>
      <c r="D25">
        <f t="shared" si="2"/>
        <v>50</v>
      </c>
      <c r="E25">
        <f>_xlfn.MAXIFS(numbs!G$3:G$2000,numbs!A$3:A$2000,'Max Stats'!A25)</f>
        <v>25</v>
      </c>
      <c r="F25">
        <f>_xlfn.MAXIFS(numbs!E$3:E$2000,numbs!A$3:A$2000,'Max Stats'!A25)</f>
        <v>25</v>
      </c>
      <c r="G25">
        <f t="shared" si="3"/>
        <v>79</v>
      </c>
      <c r="H25">
        <f t="shared" si="4"/>
        <v>50</v>
      </c>
      <c r="I25">
        <f>_xlfn.MAXIFS(numbs!K$3:K$2000,numbs!A$3:A$2000,'Max Stats'!A25)</f>
        <v>25</v>
      </c>
      <c r="J25">
        <f>_xlfn.MAXIFS(numbs!I$3:I$2000,numbs!A$3:A$2000,'Max Stats'!A25)</f>
        <v>25</v>
      </c>
      <c r="K25">
        <f>_xlfn.MAXIFS(numbs!U$3:U$2000,numbs!A$3:A$2000,'Max Stats'!A25)</f>
        <v>2</v>
      </c>
    </row>
    <row r="26" spans="1:11">
      <c r="A26">
        <v>7480</v>
      </c>
      <c r="B26">
        <f t="shared" si="0"/>
        <v>260</v>
      </c>
      <c r="C26">
        <f t="shared" si="1"/>
        <v>182</v>
      </c>
      <c r="D26">
        <f t="shared" si="2"/>
        <v>52</v>
      </c>
      <c r="E26">
        <f>_xlfn.MAXIFS(numbs!G$3:G$2000,numbs!A$3:A$2000,'Max Stats'!A26)</f>
        <v>26</v>
      </c>
      <c r="F26">
        <f>_xlfn.MAXIFS(numbs!E$3:E$2000,numbs!A$3:A$2000,'Max Stats'!A26)</f>
        <v>26</v>
      </c>
      <c r="G26">
        <f t="shared" si="3"/>
        <v>78</v>
      </c>
      <c r="H26">
        <f t="shared" si="4"/>
        <v>52</v>
      </c>
      <c r="I26">
        <f>_xlfn.MAXIFS(numbs!K$3:K$2000,numbs!A$3:A$2000,'Max Stats'!A26)</f>
        <v>26</v>
      </c>
      <c r="J26">
        <f>_xlfn.MAXIFS(numbs!I$3:I$2000,numbs!A$3:A$2000,'Max Stats'!A26)</f>
        <v>26</v>
      </c>
      <c r="K26">
        <f>_xlfn.MAXIFS(numbs!U$3:U$2000,numbs!A$3:A$2000,'Max Stats'!A26)</f>
        <v>0</v>
      </c>
    </row>
    <row r="27" spans="1:11">
      <c r="A27">
        <v>7757</v>
      </c>
      <c r="B27">
        <f t="shared" si="0"/>
        <v>272</v>
      </c>
      <c r="C27">
        <f t="shared" si="1"/>
        <v>189</v>
      </c>
      <c r="D27">
        <f t="shared" si="2"/>
        <v>54</v>
      </c>
      <c r="E27">
        <f>_xlfn.MAXIFS(numbs!G$3:G$2000,numbs!A$3:A$2000,'Max Stats'!A27)</f>
        <v>27</v>
      </c>
      <c r="F27">
        <f>_xlfn.MAXIFS(numbs!E$3:E$2000,numbs!A$3:A$2000,'Max Stats'!A27)</f>
        <v>27</v>
      </c>
      <c r="G27">
        <f t="shared" si="3"/>
        <v>83</v>
      </c>
      <c r="H27">
        <f t="shared" si="4"/>
        <v>54</v>
      </c>
      <c r="I27">
        <f>_xlfn.MAXIFS(numbs!K$3:K$2000,numbs!A$3:A$2000,'Max Stats'!A27)</f>
        <v>27</v>
      </c>
      <c r="J27">
        <f>_xlfn.MAXIFS(numbs!I$3:I$2000,numbs!A$3:A$2000,'Max Stats'!A27)</f>
        <v>27</v>
      </c>
      <c r="K27">
        <f>_xlfn.MAXIFS(numbs!U$3:U$2000,numbs!A$3:A$2000,'Max Stats'!A27)</f>
        <v>1</v>
      </c>
    </row>
    <row r="28" spans="1:11">
      <c r="A28">
        <v>8089</v>
      </c>
      <c r="B28">
        <f t="shared" si="0"/>
        <v>284</v>
      </c>
      <c r="C28">
        <f t="shared" si="1"/>
        <v>196</v>
      </c>
      <c r="D28">
        <f t="shared" si="2"/>
        <v>56</v>
      </c>
      <c r="E28">
        <f>_xlfn.MAXIFS(numbs!G$3:G$2000,numbs!A$3:A$2000,'Max Stats'!A28)</f>
        <v>28</v>
      </c>
      <c r="F28">
        <f>_xlfn.MAXIFS(numbs!E$3:E$2000,numbs!A$3:A$2000,'Max Stats'!A28)</f>
        <v>28</v>
      </c>
      <c r="G28">
        <f t="shared" si="3"/>
        <v>88</v>
      </c>
      <c r="H28">
        <f t="shared" si="4"/>
        <v>56</v>
      </c>
      <c r="I28">
        <f>_xlfn.MAXIFS(numbs!K$3:K$2000,numbs!A$3:A$2000,'Max Stats'!A28)</f>
        <v>28</v>
      </c>
      <c r="J28">
        <f>_xlfn.MAXIFS(numbs!I$3:I$2000,numbs!A$3:A$2000,'Max Stats'!A28)</f>
        <v>28</v>
      </c>
      <c r="K28">
        <f>_xlfn.MAXIFS(numbs!U$3:U$2000,numbs!A$3:A$2000,'Max Stats'!A28)</f>
        <v>2</v>
      </c>
    </row>
    <row r="29" spans="1:11">
      <c r="A29">
        <v>8349</v>
      </c>
      <c r="B29">
        <f t="shared" si="0"/>
        <v>290</v>
      </c>
      <c r="C29">
        <f t="shared" si="1"/>
        <v>203</v>
      </c>
      <c r="D29">
        <f t="shared" si="2"/>
        <v>58</v>
      </c>
      <c r="E29">
        <f>_xlfn.MAXIFS(numbs!G$3:G$2000,numbs!A$3:A$2000,'Max Stats'!A29)</f>
        <v>29</v>
      </c>
      <c r="F29">
        <f>_xlfn.MAXIFS(numbs!E$3:E$2000,numbs!A$3:A$2000,'Max Stats'!A29)</f>
        <v>29</v>
      </c>
      <c r="G29">
        <f t="shared" si="3"/>
        <v>87</v>
      </c>
      <c r="H29">
        <f t="shared" si="4"/>
        <v>58</v>
      </c>
      <c r="I29">
        <f>_xlfn.MAXIFS(numbs!K$3:K$2000,numbs!A$3:A$2000,'Max Stats'!A29)</f>
        <v>29</v>
      </c>
      <c r="J29">
        <f>_xlfn.MAXIFS(numbs!I$3:I$2000,numbs!A$3:A$2000,'Max Stats'!A29)</f>
        <v>29</v>
      </c>
      <c r="K29">
        <f>_xlfn.MAXIFS(numbs!U$3:U$2000,numbs!A$3:A$2000,'Max Stats'!A29)</f>
        <v>0</v>
      </c>
    </row>
    <row r="30" spans="1:11">
      <c r="A30">
        <v>8764</v>
      </c>
      <c r="B30">
        <f t="shared" si="0"/>
        <v>302</v>
      </c>
      <c r="C30">
        <f t="shared" si="1"/>
        <v>210</v>
      </c>
      <c r="D30">
        <f t="shared" si="2"/>
        <v>60</v>
      </c>
      <c r="E30">
        <f>_xlfn.MAXIFS(numbs!G$3:G$2000,numbs!A$3:A$2000,'Max Stats'!A30)</f>
        <v>30</v>
      </c>
      <c r="F30">
        <f>_xlfn.MAXIFS(numbs!E$3:E$2000,numbs!A$3:A$2000,'Max Stats'!A30)</f>
        <v>30</v>
      </c>
      <c r="G30">
        <f t="shared" si="3"/>
        <v>92</v>
      </c>
      <c r="H30">
        <f t="shared" si="4"/>
        <v>60</v>
      </c>
      <c r="I30">
        <f>_xlfn.MAXIFS(numbs!K$3:K$2000,numbs!A$3:A$2000,'Max Stats'!A30)</f>
        <v>30</v>
      </c>
      <c r="J30">
        <f>_xlfn.MAXIFS(numbs!I$3:I$2000,numbs!A$3:A$2000,'Max Stats'!A30)</f>
        <v>30</v>
      </c>
      <c r="K30">
        <f>_xlfn.MAXIFS(numbs!U$3:U$2000,numbs!A$3:A$2000,'Max Stats'!A30)</f>
        <v>1</v>
      </c>
    </row>
    <row r="31" spans="1:11">
      <c r="A31">
        <v>9062</v>
      </c>
      <c r="B31">
        <f t="shared" si="0"/>
        <v>314</v>
      </c>
      <c r="C31">
        <f t="shared" si="1"/>
        <v>217</v>
      </c>
      <c r="D31">
        <f t="shared" si="2"/>
        <v>62</v>
      </c>
      <c r="E31">
        <f>_xlfn.MAXIFS(numbs!G$3:G$2000,numbs!A$3:A$2000,'Max Stats'!A31)</f>
        <v>31</v>
      </c>
      <c r="F31">
        <f>_xlfn.MAXIFS(numbs!E$3:E$2000,numbs!A$3:A$2000,'Max Stats'!A31)</f>
        <v>31</v>
      </c>
      <c r="G31">
        <f t="shared" si="3"/>
        <v>97</v>
      </c>
      <c r="H31">
        <f t="shared" si="4"/>
        <v>62</v>
      </c>
      <c r="I31">
        <f>_xlfn.MAXIFS(numbs!K$3:K$2000,numbs!A$3:A$2000,'Max Stats'!A31)</f>
        <v>31</v>
      </c>
      <c r="J31">
        <f>_xlfn.MAXIFS(numbs!I$3:I$2000,numbs!A$3:A$2000,'Max Stats'!A31)</f>
        <v>31</v>
      </c>
      <c r="K31">
        <f>_xlfn.MAXIFS(numbs!U$3:U$2000,numbs!A$3:A$2000,'Max Stats'!A31)</f>
        <v>2</v>
      </c>
    </row>
    <row r="32" spans="1:11">
      <c r="A32">
        <v>9098</v>
      </c>
      <c r="B32">
        <f t="shared" si="0"/>
        <v>320</v>
      </c>
      <c r="C32">
        <f t="shared" si="1"/>
        <v>224</v>
      </c>
      <c r="D32">
        <f t="shared" si="2"/>
        <v>64</v>
      </c>
      <c r="E32">
        <f>_xlfn.MAXIFS(numbs!G$3:G$2000,numbs!A$3:A$2000,'Max Stats'!A32)</f>
        <v>32</v>
      </c>
      <c r="F32">
        <f>_xlfn.MAXIFS(numbs!E$3:E$2000,numbs!A$3:A$2000,'Max Stats'!A32)</f>
        <v>32</v>
      </c>
      <c r="G32">
        <f t="shared" si="3"/>
        <v>96</v>
      </c>
      <c r="H32">
        <f t="shared" si="4"/>
        <v>64</v>
      </c>
      <c r="I32">
        <f>_xlfn.MAXIFS(numbs!K$3:K$2000,numbs!A$3:A$2000,'Max Stats'!A32)</f>
        <v>32</v>
      </c>
      <c r="J32">
        <f>_xlfn.MAXIFS(numbs!I$3:I$2000,numbs!A$3:A$2000,'Max Stats'!A32)</f>
        <v>32</v>
      </c>
      <c r="K32">
        <f>_xlfn.MAXIFS(numbs!U$3:U$2000,numbs!A$3:A$2000,'Max Stats'!A32)</f>
        <v>0</v>
      </c>
    </row>
    <row r="33" spans="1:11">
      <c r="A33">
        <v>9127</v>
      </c>
      <c r="B33">
        <f t="shared" si="0"/>
        <v>332</v>
      </c>
      <c r="C33">
        <f t="shared" si="1"/>
        <v>231</v>
      </c>
      <c r="D33">
        <f t="shared" si="2"/>
        <v>66</v>
      </c>
      <c r="E33">
        <f>_xlfn.MAXIFS(numbs!G$3:G$2000,numbs!A$3:A$2000,'Max Stats'!A33)</f>
        <v>33</v>
      </c>
      <c r="F33">
        <f>_xlfn.MAXIFS(numbs!E$3:E$2000,numbs!A$3:A$2000,'Max Stats'!A33)</f>
        <v>33</v>
      </c>
      <c r="G33">
        <f t="shared" si="3"/>
        <v>101</v>
      </c>
      <c r="H33">
        <f t="shared" si="4"/>
        <v>66</v>
      </c>
      <c r="I33">
        <f>_xlfn.MAXIFS(numbs!K$3:K$2000,numbs!A$3:A$2000,'Max Stats'!A33)</f>
        <v>33</v>
      </c>
      <c r="J33">
        <f>_xlfn.MAXIFS(numbs!I$3:I$2000,numbs!A$3:A$2000,'Max Stats'!A33)</f>
        <v>33</v>
      </c>
      <c r="K33">
        <f>_xlfn.MAXIFS(numbs!U$3:U$2000,numbs!A$3:A$2000,'Max Stats'!A33)</f>
        <v>1</v>
      </c>
    </row>
    <row r="34" spans="1:11">
      <c r="A34">
        <v>9580</v>
      </c>
      <c r="B34">
        <f t="shared" si="0"/>
        <v>344</v>
      </c>
      <c r="C34">
        <f t="shared" si="1"/>
        <v>238</v>
      </c>
      <c r="D34">
        <f t="shared" si="2"/>
        <v>68</v>
      </c>
      <c r="E34">
        <f>_xlfn.MAXIFS(numbs!G$3:G$2000,numbs!A$3:A$2000,'Max Stats'!A34)</f>
        <v>34</v>
      </c>
      <c r="F34">
        <f>_xlfn.MAXIFS(numbs!E$3:E$2000,numbs!A$3:A$2000,'Max Stats'!A34)</f>
        <v>34</v>
      </c>
      <c r="G34">
        <f t="shared" si="3"/>
        <v>106</v>
      </c>
      <c r="H34">
        <f t="shared" si="4"/>
        <v>68</v>
      </c>
      <c r="I34">
        <f>_xlfn.MAXIFS(numbs!K$3:K$2000,numbs!A$3:A$2000,'Max Stats'!A34)</f>
        <v>34</v>
      </c>
      <c r="J34">
        <f>_xlfn.MAXIFS(numbs!I$3:I$2000,numbs!A$3:A$2000,'Max Stats'!A34)</f>
        <v>34</v>
      </c>
      <c r="K34">
        <f>_xlfn.MAXIFS(numbs!U$3:U$2000,numbs!A$3:A$2000,'Max Stats'!A34)</f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zoomScale="83" zoomScaleNormal="83" workbookViewId="0">
      <selection activeCell="AB22" sqref="AB22"/>
    </sheetView>
  </sheetViews>
  <sheetFormatPr defaultColWidth="9.140625" defaultRowHeight="14" outlineLevelRow="2"/>
  <cols>
    <col min="7" max="7" width="11.140625" customWidth="1"/>
    <col min="9" max="9" width="12.859375"/>
    <col min="14" max="14" width="11.7109375"/>
    <col min="17" max="19" width="8.2890625" customWidth="1"/>
    <col min="20" max="20" width="11.7109375" customWidth="1"/>
    <col min="21" max="21" width="12.140625" customWidth="1"/>
    <col min="22" max="24" width="15.5703125" customWidth="1"/>
    <col min="25" max="25" width="11.140625" customWidth="1"/>
    <col min="26" max="26" width="26" hidden="1" customWidth="1"/>
    <col min="28" max="28" width="10.859375" customWidth="1"/>
    <col min="29" max="29" width="9.5703125" customWidth="1"/>
    <col min="30" max="30" width="5.4296875" customWidth="1"/>
    <col min="33" max="33" width="16.140625" customWidth="1"/>
    <col min="34" max="34" width="11.7109375" customWidth="1"/>
  </cols>
  <sheetData>
    <row r="1" spans="1:34">
      <c r="A1" s="1" t="s">
        <v>82</v>
      </c>
      <c r="B1" s="1" t="s">
        <v>83</v>
      </c>
      <c r="C1" s="1" t="s">
        <v>84</v>
      </c>
      <c r="D1" s="1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4" t="s">
        <v>101</v>
      </c>
      <c r="U1" s="4" t="s">
        <v>94</v>
      </c>
      <c r="V1" s="4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5" t="s">
        <v>108</v>
      </c>
      <c r="AC1" s="5" t="s">
        <v>109</v>
      </c>
      <c r="AD1" s="5" t="s">
        <v>62</v>
      </c>
      <c r="AE1" s="5" t="s">
        <v>110</v>
      </c>
      <c r="AF1" s="5" t="s">
        <v>111</v>
      </c>
      <c r="AG1" s="6" t="s">
        <v>112</v>
      </c>
      <c r="AH1" s="6" t="s">
        <v>113</v>
      </c>
    </row>
    <row r="2" spans="1:34">
      <c r="A2" s="7">
        <v>1</v>
      </c>
      <c r="B2" s="7">
        <v>1114</v>
      </c>
      <c r="C2" s="7">
        <v>1305</v>
      </c>
      <c r="D2" s="7">
        <v>4976</v>
      </c>
      <c r="E2" s="9">
        <f ca="1">SUM(F2:H2)</f>
        <v>3</v>
      </c>
      <c r="F2" s="7">
        <f>IF(AC2&gt;=10,1,0)</f>
        <v>0</v>
      </c>
      <c r="G2" s="7">
        <f ca="1">Y2</f>
        <v>1</v>
      </c>
      <c r="H2" s="7">
        <f ca="1">IF(I2&gt;I3,2,IF(I3&gt;I2,0,1))</f>
        <v>2</v>
      </c>
      <c r="I2" s="7">
        <f ca="1">J2+O2+AG2</f>
        <v>270.333333333333</v>
      </c>
      <c r="J2" s="7">
        <f ca="1">K2+M2+L2</f>
        <v>184.5</v>
      </c>
      <c r="K2" s="7">
        <f ca="1">(SUMIF(avg!A$2:A$81,Predictor!B2,avg!K2)*2)+(SUMIF(avg!A$2:A$81,Predictor!C2,avg!K2)*2)+(SUMIF(avg!A$2:A$81,Predictor!D2,avg!K2)*2)</f>
        <v>6</v>
      </c>
      <c r="L2" s="7">
        <f>(SUMIF(avg!A$2:A$81,Predictor!B2,avg!E$2:E$81)*2)+(SUMIF(avg!A$2:A$81,Predictor!C2,avg!E$2:E$81)*2)+(SUMIF(avg!A$2:A$81,Predictor!D2,avg!E$2:E$81)*2)</f>
        <v>51</v>
      </c>
      <c r="M2" s="7">
        <f>(SUMIF(avg!A$2:A$81,Predictor!B2,avg!H$2:H$81)*5)+(SUMIF(avg!A$2:A$81,Predictor!C2,avg!H$2:H$81)*5)+(SUMIF(avg!A$2:A$81,Predictor!D2,avg!H$2:H$81)*5)</f>
        <v>127.5</v>
      </c>
      <c r="N2" s="7">
        <f ca="1">SUMIF(avg!A$2:A$81,Predictor!B2,avg!E2)+SUMIF(avg!A$2:A$81,Predictor!C2,avg!E2)+SUMIF(avg!A$2:A$81,Predictor!D2,avg!E2)+SUMIF(avg!A$2:A$81,Predictor!B2,avg!H2)+SUMIF(avg!A$2:A$81,Predictor!H2,avg!G2)+SUMIF(avg!A$2:A$81,Predictor!D2,avg!H2)</f>
        <v>47.5</v>
      </c>
      <c r="O2" s="7">
        <f>P2+U2-Z2</f>
        <v>76.5</v>
      </c>
      <c r="P2" s="7">
        <f>SUMIF(avg!A$2:A$81,Predictor!B2,avg!N$2:N$81)+SUMIF(avg!A$2:A$81,Predictor!C2,avg!N$2:N$81)+SUMIF(avg!A$2:A$81,Predictor!D2,avg!N$2:N$81)</f>
        <v>25.5</v>
      </c>
      <c r="Q2" s="7">
        <f>SUMIF(avg!$A$2:$A$81,Predictor!B2,avg!$N$2:$N$81)</f>
        <v>5</v>
      </c>
      <c r="R2" s="7">
        <f>SUMIF(avg!$A$2:$A$81,Predictor!C2,avg!$N$2:$N$81)</f>
        <v>3.5</v>
      </c>
      <c r="S2" s="7">
        <f>SUMIF(avg!$A$2:$A$81,Predictor!D2,avg!$N$2:$N$81)</f>
        <v>17</v>
      </c>
      <c r="T2" s="9">
        <f>SUM(V2:X2)</f>
        <v>25.5</v>
      </c>
      <c r="U2" s="7">
        <f>T2*2</f>
        <v>51</v>
      </c>
      <c r="V2" s="7">
        <f>SUMIF(avg!$A$2:$A$81,Predictor!B2,avg!$Q$2:$Q$81)</f>
        <v>5</v>
      </c>
      <c r="W2" s="7">
        <f>SUMIF(avg!$A$2:$A$81,Predictor!C2,avg!$Q$2:$Q$81)</f>
        <v>3.5</v>
      </c>
      <c r="X2" s="7">
        <f>SUMIF(avg!$A$2:$A$81,Predictor!D2,avg!$Q$2:$Q$81)</f>
        <v>17</v>
      </c>
      <c r="Y2" s="7">
        <f ca="1">IF(N2+AA2+AD2&gt;18,1,0)</f>
        <v>1</v>
      </c>
      <c r="Z2" s="7">
        <f>SUMIF(avg!A$2:A$81,D4,avg!BN$2:BN$81)</f>
        <v>0</v>
      </c>
      <c r="AA2" s="9">
        <f>SUM(Q2:T2)</f>
        <v>51</v>
      </c>
      <c r="AB2" s="7">
        <f>SUMIF(avg!$A$2:$A$81,Predictor!B2,avg!$AB$2:$AB$81)+SUMIF(avg!$A$2:$A$81,Predictor!C2,avg!$AB$2:$AB$81)+SUMIF(avg!$A$2:$A$81,Predictor!D2,avg!$AB$2:$AB$81)</f>
        <v>2.5</v>
      </c>
      <c r="AC2" s="7">
        <f>SUMIF(avg!A$2:A$81,Predictor!B2,avg!AD$2:AD$81)+SUMIF(avg!A$2:A$81,Predictor!C2,avg!AD$2:AD$81)+SUMIF(avg!A$2:A$81,Predictor!D2,avg!AD$2:AD$81)</f>
        <v>6</v>
      </c>
      <c r="AD2" s="7">
        <f>SUMIF(avg!A$2:A$81,Predictor!B2,avg!Y$2:Y$81)+SUMIF(avg!A$2:A$81,Predictor!C2,avg!Y$2:Y$81)+SUMIF(avg!A$2:A$81,Predictor!D2,avg!Y$2:Y$81)</f>
        <v>18.5</v>
      </c>
      <c r="AE2" s="7">
        <f>AD2*5</f>
        <v>92.5</v>
      </c>
      <c r="AF2" s="7">
        <f ca="1">N2+AA2+AD2</f>
        <v>117</v>
      </c>
      <c r="AG2" s="7">
        <f ca="1">SUMIF(avg!A$3:A$2000,Predictor!B2,avg!AE$2:AE$81)+SUMIF(avg!A$3:A$2000,Predictor!C2,avg!AE$2:AE$81)+SUMIF(avg!A$3:A$2000,Predictor!D2,avg!AE$2:AE$81)</f>
        <v>9.33333333333334</v>
      </c>
      <c r="AH2" s="10">
        <f>SUMIF(avg!A$2:A$81,Predictor!B2,avg!AG$2:AG$81)+SUMIF(avg!A$2:A$81,Predictor!C2,avg!AG$2:AG$81)+SUMIF(avg!A$2:A$81,Predictor!D2,avg!AG$2:AG$81)</f>
        <v>1.5</v>
      </c>
    </row>
    <row r="3" spans="1:34">
      <c r="A3" s="7">
        <v>2</v>
      </c>
      <c r="B3" s="7">
        <v>4476</v>
      </c>
      <c r="C3" s="7"/>
      <c r="D3" s="7"/>
      <c r="E3" s="9">
        <f ca="1">SUM(F3:H3)</f>
        <v>3</v>
      </c>
      <c r="F3" s="7">
        <f>IF(AC3&gt;=10,1,0)</f>
        <v>0</v>
      </c>
      <c r="G3" s="7">
        <f ca="1">Y3</f>
        <v>1</v>
      </c>
      <c r="H3" s="7">
        <f ca="1">IF(I3&gt;I4,2,IF(I4&gt;I3,0,1))</f>
        <v>2</v>
      </c>
      <c r="I3" s="7">
        <f ca="1">J3+O3+AG3</f>
        <v>144.666666666667</v>
      </c>
      <c r="J3" s="7">
        <f ca="1">K3+M3+L3</f>
        <v>100</v>
      </c>
      <c r="K3" s="7">
        <f ca="1">(SUMIF(avg!A$2:A$81,Predictor!B3,avg!K3)*2)+(SUMIF(avg!A$2:A$81,Predictor!C3,avg!K3)*2)+(SUMIF(avg!A$2:A$81,Predictor!D3,avg!K3)*2)</f>
        <v>2</v>
      </c>
      <c r="L3" s="7">
        <f>(SUMIF(avg!A$2:A$81,Predictor!B3,avg!E$2:E$81)*2)+(SUMIF(avg!A$2:A$81,Predictor!C3,avg!E$2:E$81)*2)+(SUMIF(avg!A$2:A$81,Predictor!D3,avg!E$2:E$81)*2)</f>
        <v>28</v>
      </c>
      <c r="M3" s="7">
        <f>(SUMIF(avg!A$2:A$81,Predictor!B3,avg!H$2:H$81)*5)+(SUMIF(avg!A$2:A$81,Predictor!C3,avg!H$2:H$81)*5)+(SUMIF(avg!A$2:A$81,Predictor!D3,avg!H$2:H$81)*5)</f>
        <v>70</v>
      </c>
      <c r="N3" s="7">
        <f ca="1">SUMIF(avg!A$2:A$81,Predictor!B3,avg!E3)+SUMIF(avg!A$2:A$81,Predictor!C3,avg!E3)+SUMIF(avg!A$2:A$81,Predictor!D3,avg!E3)+SUMIF(avg!A$2:A$81,Predictor!B3,avg!H3)+SUMIF(avg!A$2:A$81,Predictor!H3,avg!G3)+SUMIF(avg!A$2:A$81,Predictor!D3,avg!H3)</f>
        <v>30</v>
      </c>
      <c r="O3" s="7">
        <f>P3+U3-Z3</f>
        <v>42</v>
      </c>
      <c r="P3" s="7">
        <f>SUMIF(avg!A$2:A$81,Predictor!B3,avg!N$2:N$81)+SUMIF(avg!A$2:A$81,Predictor!C3,avg!N$2:N$81)+SUMIF(avg!A$2:A$81,Predictor!D3,avg!N$2:N$81)</f>
        <v>14</v>
      </c>
      <c r="Q3" s="7">
        <f>SUMIF(avg!$A$2:$A$81,Predictor!B3,avg!$N$2:$N$81)</f>
        <v>14</v>
      </c>
      <c r="R3" s="7">
        <f>SUMIF(avg!$A$2:$A$81,Predictor!C3,avg!$N$2:$N$81)</f>
        <v>0</v>
      </c>
      <c r="S3" s="7">
        <f>SUMIF(avg!$A$2:$A$81,Predictor!D3,avg!$N$2:$N$81)</f>
        <v>0</v>
      </c>
      <c r="T3" s="9">
        <f>SUM(V3:X3)</f>
        <v>14</v>
      </c>
      <c r="U3" s="7">
        <f>T3*2</f>
        <v>28</v>
      </c>
      <c r="V3" s="7">
        <f>SUMIF(avg!$A$2:$A$81,Predictor!B3,avg!$Q$2:$Q$81)</f>
        <v>14</v>
      </c>
      <c r="W3" s="7">
        <f>SUMIF(avg!$A$2:$A$81,Predictor!C3,avg!$Q$2:$Q$81)</f>
        <v>0</v>
      </c>
      <c r="X3" s="7">
        <f>SUMIF(avg!$A$2:$A$81,Predictor!D3,avg!$Q$2:$Q$81)</f>
        <v>0</v>
      </c>
      <c r="Y3" s="7">
        <f ca="1">IF(N3+AA3+AD3&gt;18,1,0)</f>
        <v>1</v>
      </c>
      <c r="Z3" s="7">
        <f>SUMIF(avg!A$2:A$81,D5,avg!BN$2:BN$81)</f>
        <v>0</v>
      </c>
      <c r="AA3" s="9">
        <f>SUM(Q3:T3)</f>
        <v>28</v>
      </c>
      <c r="AB3" s="7">
        <f>SUMIF(avg!$A$2:$A$81,Predictor!B3,avg!$AB$2:$AB$81)+SUMIF(avg!$A$2:$A$81,Predictor!C3,avg!$AB$2:$AB$81)+SUMIF(avg!$A$2:$A$81,Predictor!D3,avg!$AB$2:$AB$81)</f>
        <v>1</v>
      </c>
      <c r="AC3" s="7">
        <f>SUMIF(avg!A$2:A$81,Predictor!B3,avg!AD$2:AD$81)+SUMIF(avg!A$2:A$81,Predictor!C3,avg!AD$2:AD$81)+SUMIF(avg!A$2:A$81,Predictor!D3,avg!AD$2:AD$81)</f>
        <v>2</v>
      </c>
      <c r="AD3" s="7">
        <f>SUMIF(avg!A$2:A$81,Predictor!B3,avg!Y$2:Y$81)+SUMIF(avg!A$2:A$81,Predictor!C3,avg!Y$2:Y$81)+SUMIF(avg!A$2:A$81,Predictor!D3,avg!Y$2:Y$81)</f>
        <v>10</v>
      </c>
      <c r="AE3" s="7">
        <f>AD3*5</f>
        <v>50</v>
      </c>
      <c r="AF3" s="7">
        <f ca="1">N3+AA3+AD3</f>
        <v>68</v>
      </c>
      <c r="AG3" s="7">
        <f ca="1">SUMIF(avg!A$3:A$2000,Predictor!B3,avg!AE$2:AE$81)+SUMIF(avg!A$3:A$2000,Predictor!C3,avg!AE$2:AE$81)+SUMIF(avg!A$3:A$2000,Predictor!D3,avg!AE$2:AE$81)</f>
        <v>2.66666666666667</v>
      </c>
      <c r="AH3" s="10">
        <f>SUMIF(avg!A$2:A$81,Predictor!B3,avg!AG$2:AG$81)+SUMIF(avg!A$2:A$81,Predictor!C3,avg!AG$2:AG$81)+SUMIF(avg!A$2:A$81,Predictor!D3,avg!AG$2:AG$81)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C1" sqref="C1"/>
    </sheetView>
  </sheetViews>
  <sheetFormatPr defaultColWidth="9.140625" defaultRowHeight="14"/>
  <sheetData>
    <row r="1" spans="1:2">
      <c r="A1" t="s">
        <v>6</v>
      </c>
      <c r="B1" t="s">
        <v>114</v>
      </c>
    </row>
    <row r="2" spans="1:15">
      <c r="A2">
        <v>610</v>
      </c>
      <c r="G2" s="8"/>
      <c r="K2" s="8"/>
      <c r="O2" s="8"/>
    </row>
    <row r="3" spans="1:15">
      <c r="A3">
        <v>771</v>
      </c>
      <c r="G3" s="8"/>
      <c r="K3" s="8"/>
      <c r="O3" s="8"/>
    </row>
    <row r="4" spans="1:15">
      <c r="A4">
        <v>865</v>
      </c>
      <c r="G4" s="8"/>
      <c r="K4" s="8"/>
      <c r="O4" s="8"/>
    </row>
    <row r="5" spans="1:15">
      <c r="A5">
        <v>1114</v>
      </c>
      <c r="G5" s="8"/>
      <c r="K5" s="8"/>
      <c r="O5" s="8"/>
    </row>
    <row r="6" spans="1:15">
      <c r="A6">
        <v>1305</v>
      </c>
      <c r="G6" s="8"/>
      <c r="K6" s="8"/>
      <c r="O6" s="8"/>
    </row>
    <row r="7" spans="1:15">
      <c r="A7">
        <v>2056</v>
      </c>
      <c r="G7" s="8"/>
      <c r="K7" s="8"/>
      <c r="O7" s="8"/>
    </row>
    <row r="8" spans="1:15">
      <c r="A8">
        <v>2386</v>
      </c>
      <c r="G8" s="8"/>
      <c r="K8" s="8"/>
      <c r="O8" s="8"/>
    </row>
    <row r="9" spans="1:15">
      <c r="A9">
        <v>2706</v>
      </c>
      <c r="G9" s="8"/>
      <c r="K9" s="8"/>
      <c r="O9" s="8"/>
    </row>
    <row r="10" spans="1:15">
      <c r="A10">
        <v>4015</v>
      </c>
      <c r="G10" s="8"/>
      <c r="K10" s="8"/>
      <c r="O10" s="8"/>
    </row>
    <row r="11" spans="1:15">
      <c r="A11">
        <v>4039</v>
      </c>
      <c r="G11" s="8"/>
      <c r="K11" s="8"/>
      <c r="O11" s="8"/>
    </row>
    <row r="12" spans="1:15">
      <c r="A12">
        <v>4151</v>
      </c>
      <c r="G12" s="8"/>
      <c r="K12" s="8"/>
      <c r="O12" s="8"/>
    </row>
    <row r="13" spans="1:15">
      <c r="A13">
        <v>4343</v>
      </c>
      <c r="G13" s="8"/>
      <c r="K13" s="8"/>
      <c r="O13" s="8"/>
    </row>
    <row r="14" spans="1:15">
      <c r="A14">
        <v>4476</v>
      </c>
      <c r="G14" s="8"/>
      <c r="K14" s="8"/>
      <c r="O14" s="8"/>
    </row>
    <row r="15" spans="1:15">
      <c r="A15">
        <v>4940</v>
      </c>
      <c r="G15" s="8"/>
      <c r="K15" s="8"/>
      <c r="O15" s="8"/>
    </row>
    <row r="16" spans="1:15">
      <c r="A16">
        <v>4951</v>
      </c>
      <c r="G16" s="8"/>
      <c r="K16" s="8"/>
      <c r="O16" s="8"/>
    </row>
    <row r="17" spans="1:15">
      <c r="A17">
        <v>4976</v>
      </c>
      <c r="G17" s="8"/>
      <c r="K17" s="8"/>
      <c r="O17" s="8"/>
    </row>
    <row r="18" spans="1:15">
      <c r="A18">
        <v>5024</v>
      </c>
      <c r="G18" s="8"/>
      <c r="K18" s="8"/>
      <c r="O18" s="8"/>
    </row>
    <row r="19" spans="1:15">
      <c r="A19">
        <v>6514</v>
      </c>
      <c r="G19" s="8"/>
      <c r="K19" s="8"/>
      <c r="O19" s="8"/>
    </row>
    <row r="20" spans="1:15">
      <c r="A20">
        <v>6854</v>
      </c>
      <c r="G20" s="8"/>
      <c r="K20" s="8"/>
      <c r="O20" s="8"/>
    </row>
    <row r="21" spans="1:15">
      <c r="A21">
        <v>6975</v>
      </c>
      <c r="G21" s="8"/>
      <c r="K21" s="8"/>
      <c r="O21" s="8"/>
    </row>
    <row r="22" spans="1:15">
      <c r="A22">
        <v>6978</v>
      </c>
      <c r="G22" s="8"/>
      <c r="K22" s="8"/>
      <c r="O22" s="8"/>
    </row>
    <row r="23" spans="1:15">
      <c r="A23">
        <v>9687</v>
      </c>
      <c r="G23" s="8"/>
      <c r="K23" s="8"/>
      <c r="O23" s="8"/>
    </row>
    <row r="24" spans="1:15">
      <c r="A24">
        <v>7200</v>
      </c>
      <c r="G24" s="8"/>
      <c r="K24" s="8"/>
      <c r="O24" s="8"/>
    </row>
    <row r="25" spans="1:15">
      <c r="A25">
        <v>7476</v>
      </c>
      <c r="G25" s="8"/>
      <c r="K25" s="8"/>
      <c r="O25" s="8"/>
    </row>
    <row r="26" spans="1:15">
      <c r="A26">
        <v>7480</v>
      </c>
      <c r="G26" s="8"/>
      <c r="K26" s="8"/>
      <c r="O26" s="8"/>
    </row>
    <row r="27" spans="1:15">
      <c r="A27">
        <v>7757</v>
      </c>
      <c r="G27" s="8"/>
      <c r="K27" s="8"/>
      <c r="O27" s="8"/>
    </row>
    <row r="28" spans="1:15">
      <c r="A28">
        <v>8089</v>
      </c>
      <c r="G28" s="8"/>
      <c r="K28" s="8"/>
      <c r="O28" s="8"/>
    </row>
    <row r="29" spans="1:15">
      <c r="A29">
        <v>8349</v>
      </c>
      <c r="G29" s="8"/>
      <c r="K29" s="8"/>
      <c r="O29" s="8"/>
    </row>
    <row r="30" spans="1:15">
      <c r="A30">
        <v>8764</v>
      </c>
      <c r="G30" s="8"/>
      <c r="K30" s="8"/>
      <c r="O30" s="8"/>
    </row>
    <row r="31" spans="1:15">
      <c r="A31">
        <v>9062</v>
      </c>
      <c r="G31" s="8"/>
      <c r="K31" s="8"/>
      <c r="O31" s="8"/>
    </row>
    <row r="32" spans="1:15">
      <c r="A32">
        <v>9098</v>
      </c>
      <c r="G32" s="8"/>
      <c r="K32" s="8"/>
      <c r="O32" s="8"/>
    </row>
    <row r="33" spans="1:15">
      <c r="A33">
        <v>9127</v>
      </c>
      <c r="G33" s="8"/>
      <c r="K33" s="8"/>
      <c r="O33" s="8"/>
    </row>
    <row r="34" spans="1:15">
      <c r="A34">
        <v>9580</v>
      </c>
      <c r="G34" s="8"/>
      <c r="K34" s="8"/>
      <c r="O34" s="8"/>
    </row>
  </sheetData>
  <conditionalFormatting sqref="B2:B34">
    <cfRule type="top10" dxfId="0" priority="7" bottom="1" rank="8"/>
  </conditionalFormatting>
  <conditionalFormatting sqref="C2:C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4">
    <cfRule type="top10" dxfId="1" priority="5" bottom="1" rank="8"/>
  </conditionalFormatting>
  <conditionalFormatting sqref="G2:G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4">
    <cfRule type="top10" dxfId="1" priority="4" bottom="1" rank="8"/>
  </conditionalFormatting>
  <conditionalFormatting sqref="K2: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4">
    <cfRule type="top10" dxfId="1" priority="2" bottom="1" rank="8"/>
  </conditionalFormatting>
  <conditionalFormatting sqref="O2:O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workbookViewId="0">
      <selection activeCell="K33" sqref="K33"/>
    </sheetView>
  </sheetViews>
  <sheetFormatPr defaultColWidth="9" defaultRowHeight="14"/>
  <sheetData>
    <row r="1" spans="1:1">
      <c r="A1">
        <v>610</v>
      </c>
    </row>
    <row r="2" spans="1:1">
      <c r="A2">
        <v>771</v>
      </c>
    </row>
    <row r="3" spans="1:1">
      <c r="A3">
        <v>865</v>
      </c>
    </row>
    <row r="4" spans="1:1">
      <c r="A4">
        <v>1114</v>
      </c>
    </row>
    <row r="5" spans="1:1">
      <c r="A5">
        <v>1305</v>
      </c>
    </row>
    <row r="6" spans="1:1">
      <c r="A6">
        <v>2056</v>
      </c>
    </row>
    <row r="7" spans="1:1">
      <c r="A7">
        <v>2386</v>
      </c>
    </row>
    <row r="8" spans="1:1">
      <c r="A8">
        <v>2706</v>
      </c>
    </row>
    <row r="9" spans="1:1">
      <c r="A9">
        <v>4015</v>
      </c>
    </row>
    <row r="10" spans="1:1">
      <c r="A10">
        <v>4039</v>
      </c>
    </row>
    <row r="11" spans="1:1">
      <c r="A11">
        <v>4151</v>
      </c>
    </row>
    <row r="12" spans="1:1">
      <c r="A12">
        <v>4343</v>
      </c>
    </row>
    <row r="13" spans="1:1">
      <c r="A13">
        <v>4476</v>
      </c>
    </row>
    <row r="14" spans="1:1">
      <c r="A14">
        <v>4940</v>
      </c>
    </row>
    <row r="15" spans="1:1">
      <c r="A15">
        <v>4951</v>
      </c>
    </row>
    <row r="16" spans="1:1">
      <c r="A16">
        <v>4976</v>
      </c>
    </row>
    <row r="17" spans="1:1">
      <c r="A17">
        <v>5024</v>
      </c>
    </row>
    <row r="18" spans="1:1">
      <c r="A18">
        <v>6514</v>
      </c>
    </row>
    <row r="19" spans="1:1">
      <c r="A19">
        <v>6854</v>
      </c>
    </row>
    <row r="20" spans="1:1">
      <c r="A20">
        <v>6975</v>
      </c>
    </row>
    <row r="21" spans="1:1">
      <c r="A21">
        <v>6978</v>
      </c>
    </row>
    <row r="22" spans="1:1">
      <c r="A22">
        <v>9687</v>
      </c>
    </row>
    <row r="23" spans="1:1">
      <c r="A23">
        <v>7200</v>
      </c>
    </row>
    <row r="24" spans="1:1">
      <c r="A24">
        <v>7476</v>
      </c>
    </row>
    <row r="25" spans="1:1">
      <c r="A25">
        <v>7480</v>
      </c>
    </row>
    <row r="26" spans="1:1">
      <c r="A26">
        <v>7757</v>
      </c>
    </row>
    <row r="27" spans="1:1">
      <c r="A27">
        <v>8089</v>
      </c>
    </row>
    <row r="28" spans="1:1">
      <c r="A28">
        <v>8349</v>
      </c>
    </row>
    <row r="29" spans="1:1">
      <c r="A29">
        <v>8764</v>
      </c>
    </row>
    <row r="30" spans="1:1">
      <c r="A30">
        <v>9062</v>
      </c>
    </row>
    <row r="31" spans="1:1">
      <c r="A31">
        <v>9098</v>
      </c>
    </row>
    <row r="32" spans="1:1">
      <c r="A32">
        <v>9127</v>
      </c>
    </row>
    <row r="33" spans="1:1">
      <c r="A33">
        <v>9580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tabSelected="1" workbookViewId="0">
      <selection activeCell="A2" sqref="A2"/>
    </sheetView>
  </sheetViews>
  <sheetFormatPr defaultColWidth="9" defaultRowHeight="14" outlineLevelRow="2"/>
  <cols>
    <col min="17" max="19" width="11.5625" customWidth="1"/>
    <col min="20" max="20" width="11.0625" customWidth="1"/>
    <col min="21" max="21" width="11.1875" customWidth="1"/>
    <col min="22" max="24" width="14.625" customWidth="1"/>
    <col min="32" max="32" width="14.0625" customWidth="1"/>
  </cols>
  <sheetData>
    <row r="1" spans="1:32">
      <c r="A1" s="1" t="s">
        <v>82</v>
      </c>
      <c r="B1" s="1" t="s">
        <v>83</v>
      </c>
      <c r="C1" s="1" t="s">
        <v>84</v>
      </c>
      <c r="D1" s="1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3" t="s">
        <v>91</v>
      </c>
      <c r="K1" s="3" t="s">
        <v>92</v>
      </c>
      <c r="L1" s="3" t="s">
        <v>93</v>
      </c>
      <c r="M1" s="3" t="s">
        <v>94</v>
      </c>
      <c r="N1" s="3" t="s">
        <v>95</v>
      </c>
      <c r="O1" s="4" t="s">
        <v>96</v>
      </c>
      <c r="P1" s="4" t="s">
        <v>97</v>
      </c>
      <c r="Q1" s="4" t="s">
        <v>115</v>
      </c>
      <c r="R1" s="4" t="s">
        <v>116</v>
      </c>
      <c r="S1" s="4" t="s">
        <v>117</v>
      </c>
      <c r="T1" s="4" t="s">
        <v>101</v>
      </c>
      <c r="U1" s="4" t="s">
        <v>94</v>
      </c>
      <c r="V1" s="4" t="s">
        <v>118</v>
      </c>
      <c r="W1" s="4" t="s">
        <v>119</v>
      </c>
      <c r="X1" s="4" t="s">
        <v>120</v>
      </c>
      <c r="Y1" s="4" t="s">
        <v>105</v>
      </c>
      <c r="Z1" s="4" t="s">
        <v>107</v>
      </c>
      <c r="AA1" s="5" t="s">
        <v>121</v>
      </c>
      <c r="AB1" s="5" t="s">
        <v>109</v>
      </c>
      <c r="AC1" s="5" t="s">
        <v>62</v>
      </c>
      <c r="AD1" s="5" t="s">
        <v>122</v>
      </c>
      <c r="AE1" s="5" t="s">
        <v>111</v>
      </c>
      <c r="AF1" s="6" t="s">
        <v>112</v>
      </c>
    </row>
    <row r="2" spans="1:32">
      <c r="A2">
        <v>1</v>
      </c>
      <c r="B2">
        <v>610</v>
      </c>
      <c r="C2">
        <v>4976</v>
      </c>
      <c r="D2">
        <v>1114</v>
      </c>
      <c r="E2">
        <f>SUM(F2:H2)</f>
        <v>4</v>
      </c>
      <c r="F2">
        <f>IF(AB2&gt;10,1,0)</f>
        <v>1</v>
      </c>
      <c r="G2">
        <f>IF(N2+Z2+AC2&gt;18,1,0)</f>
        <v>1</v>
      </c>
      <c r="H2">
        <f>IF(I2&gt;I3,2,IF(I2=I3,1,0))</f>
        <v>2</v>
      </c>
      <c r="I2">
        <f>J2+O2+AB2</f>
        <v>474</v>
      </c>
      <c r="J2">
        <f>SUM(K2:M2)</f>
        <v>82</v>
      </c>
      <c r="K2">
        <f>_xlfn.MAXIFS(numbs!D$3:D$2000,numbs!A$3:A$2000,MSP!B2)+_xlfn.MAXIFS(numbs!D$3:D$2000,numbs!A$3:A$2000,MSP!C2)+_xlfn.MAXIFS(numbs!D$3:D$2000,numbs!A$3:A$2000,MSP!D2)</f>
        <v>3</v>
      </c>
      <c r="L2">
        <f>_xlfn.MAXIFS(numbs!G$3:G$2000,numbs!A$3:A$2000,MSP!B2)+_xlfn.MAXIFS(numbs!G$3:G$2000,numbs!A$3:A$2000,MSP!C2)+_xlfn.MAXIFS(numbs!G$3:G$2000,numbs!A$3:A$2000,MSP!D2)</f>
        <v>45</v>
      </c>
      <c r="M2">
        <f>_xlfn.MAXIFS(numbs!E$3:E$2000,numbs!A$3:A$2000,MSP!B2)+_xlfn.MAXIFS(numbs!E$3:E$2000,numbs!A$3:A$2000,MSP!C2)+_xlfn.MAXIFS(numbs!E$3:E$2000,numbs!A$3:A$2000,MSP!D2)</f>
        <v>34</v>
      </c>
      <c r="O2">
        <f>SUM(P2,U2)</f>
        <v>164</v>
      </c>
      <c r="P2">
        <f>_xlfn.MAXIFS(numbs!K$3:K$2000,numbs!A$3:A$2000,MSP!B2)+_xlfn.MAXIFS(numbs!K$3:K$2000,numbs!A$3:A$2000,MSP!C2)+_xlfn.MAXIFS(numbs!K$3:K$2000,numbs!A$3:A$2000,MSP!D2)</f>
        <v>30</v>
      </c>
      <c r="Q2">
        <f>_xlfn.MAXIFS(numbs!K$3:K$2000,numbs!A$3:A$2000,MSP!B2)</f>
        <v>8</v>
      </c>
      <c r="R2">
        <f>_xlfn.MAXIFS(numbs!K$3:K$2000,numbs!A$3:A$2000,MSP!C2)</f>
        <v>17</v>
      </c>
      <c r="S2">
        <f>_xlfn.MAXIFS(numbs!K$3:K$2000,numbs!A$3:A$2000,MSP!D2)</f>
        <v>5</v>
      </c>
      <c r="T2">
        <f>_xlfn.MAXIFS(numbs!I$3:I$2000,numbs!A$3:A$2000,MSP!B2)+_xlfn.MAXIFS(numbs!I$3:I$2000,numbs!A$3:A$2000,MSP!C2)+_xlfn.MAXIFS(numbs!I$3:I$2000,numbs!A$3:A$2000,MSP!D2)</f>
        <v>67</v>
      </c>
      <c r="U2">
        <f>T2*2</f>
        <v>134</v>
      </c>
      <c r="V2">
        <f>_xlfn.MAXIFS(numbs!I$3:I$2000,numbs!A$3:A$2000,MSP!B2)</f>
        <v>45</v>
      </c>
      <c r="W2">
        <f>_xlfn.MAXIFS(numbs!I$3:I$2000,numbs!A$3:A$2000,MSP!C2)</f>
        <v>17</v>
      </c>
      <c r="X2">
        <f>_xlfn.MAXIFS(numbs!I$3:I$2000,numbs!A$3:A$2000,MSP!D2)</f>
        <v>5</v>
      </c>
      <c r="Y2">
        <f>G2</f>
        <v>1</v>
      </c>
      <c r="Z2">
        <f>SUM(P2,T2)</f>
        <v>97</v>
      </c>
      <c r="AA2">
        <f>_xlfn.MAXIFS(numbs!Q$3:Q$2000,numbs!A$3:A$2000,MSP!B2)+_xlfn.MAXIFS(numbs!Q$3:Q$2000,numbs!A$3:A$2000,MSP!C2)+_xlfn.MAXIFS(numbs!Q$3:Q$2000,numbs!A$3:A$2000,MSP!D2)</f>
        <v>3</v>
      </c>
      <c r="AB2">
        <f>AA2+(AC2*5)</f>
        <v>228</v>
      </c>
      <c r="AC2">
        <f>_xlfn.MAXIFS(numbs!S$3:S$2000,numbs!A$3:A$2000,MSP!B2)+_xlfn.MAXIFS(numbs!S$3:S$2000,numbs!A$3:A$2000,MSP!C2)+_xlfn.MAXIFS(numbs!S$3:S$2000,numbs!A$3:A$2000,MSP!D2)</f>
        <v>45</v>
      </c>
      <c r="AD2">
        <f>AC2*5</f>
        <v>225</v>
      </c>
      <c r="AE2">
        <f>N2+Z2</f>
        <v>97</v>
      </c>
      <c r="AF2" s="7">
        <f ca="1">SUMIF(avg!A$3:A$2000,Predictor!B2,avg!AE$2:AE$81)+SUMIF(avg!A$3:A$2000,Predictor!C2,avg!AE$2:AE$81)+SUMIF(avg!A$3:A$2000,Predictor!D2,avg!AE$2:AE$81)</f>
        <v>9.33333333333334</v>
      </c>
    </row>
    <row r="3" spans="1:32">
      <c r="A3">
        <v>2</v>
      </c>
      <c r="B3">
        <v>771</v>
      </c>
      <c r="C3">
        <v>1305</v>
      </c>
      <c r="D3">
        <v>1114</v>
      </c>
      <c r="E3">
        <f>SUM(F3:H3)</f>
        <v>2</v>
      </c>
      <c r="F3">
        <f>IF(AB3&gt;10,1,0)</f>
        <v>1</v>
      </c>
      <c r="G3">
        <f>IF(N3+Z3+AC3&gt;18,1,0)</f>
        <v>1</v>
      </c>
      <c r="H3">
        <f>IF(I3&gt;I2,2,0)</f>
        <v>0</v>
      </c>
      <c r="I3">
        <f>J3+O3+AB3</f>
        <v>121</v>
      </c>
      <c r="J3">
        <f>SUM(K3:M3)</f>
        <v>31</v>
      </c>
      <c r="K3">
        <f>_xlfn.MAXIFS(numbs!D$3:D$2000,numbs!A$3:A$2000,MSP!B3)+_xlfn.MAXIFS(numbs!D$3:D$2000,numbs!A$3:A$2000,MSP!C3)+_xlfn.MAXIFS(numbs!D$3:D$2000,numbs!A$3:A$2000,MSP!D3)</f>
        <v>3</v>
      </c>
      <c r="L3">
        <f>_xlfn.MAXIFS(numbs!G$3:G$2000,numbs!A$3:A$2000,MSP!B3)+_xlfn.MAXIFS(numbs!G$3:G$2000,numbs!A$3:A$2000,MSP!C3)+_xlfn.MAXIFS(numbs!G$3:G$2000,numbs!A$3:A$2000,MSP!D3)</f>
        <v>14</v>
      </c>
      <c r="M3">
        <f>_xlfn.MAXIFS(numbs!E$3:E$2000,numbs!A$3:A$2000,MSP!B3)+_xlfn.MAXIFS(numbs!E$3:E$2000,numbs!A$3:A$2000,MSP!C3)+_xlfn.MAXIFS(numbs!E$3:E$2000,numbs!A$3:A$2000,MSP!D3)</f>
        <v>14</v>
      </c>
      <c r="O3">
        <f>SUM(P3,U3)</f>
        <v>42</v>
      </c>
      <c r="P3">
        <f>_xlfn.MAXIFS(numbs!K$3:K$2000,numbs!A$3:A$2000,MSP!B3)+_xlfn.MAXIFS(numbs!K$3:K$2000,numbs!A$3:A$2000,MSP!C3)+_xlfn.MAXIFS(numbs!K$3:K$2000,numbs!A$3:A$2000,MSP!D3)</f>
        <v>14</v>
      </c>
      <c r="Q3">
        <f>_xlfn.MAXIFS(numbs!K$3:K$2000,numbs!A$3:A$2000,MSP!B3)</f>
        <v>3</v>
      </c>
      <c r="R3">
        <f>_xlfn.MAXIFS(numbs!K$3:K$2000,numbs!A$3:A$2000,MSP!C3)</f>
        <v>6</v>
      </c>
      <c r="S3">
        <f>_xlfn.MAXIFS(numbs!K$3:K$2000,numbs!A$3:A$2000,MSP!D3)</f>
        <v>5</v>
      </c>
      <c r="T3">
        <f>_xlfn.MAXIFS(numbs!I$3:I$2000,numbs!A$3:A$2000,MSP!B3)+_xlfn.MAXIFS(numbs!I$3:I$2000,numbs!A$3:A$2000,MSP!C3)+_xlfn.MAXIFS(numbs!I$3:I$2000,numbs!A$3:A$2000,MSP!D3)</f>
        <v>14</v>
      </c>
      <c r="U3">
        <f>T3*2</f>
        <v>28</v>
      </c>
      <c r="V3">
        <f>_xlfn.MAXIFS(numbs!I$3:I$2000,numbs!A$3:A$2000,MSP!B3)</f>
        <v>3</v>
      </c>
      <c r="W3">
        <f>_xlfn.MAXIFS(numbs!I$3:I$2000,numbs!A$3:A$2000,MSP!C3)</f>
        <v>6</v>
      </c>
      <c r="X3">
        <f>_xlfn.MAXIFS(numbs!I$3:I$2000,numbs!A$3:A$2000,MSP!D3)</f>
        <v>5</v>
      </c>
      <c r="Y3">
        <f>G3</f>
        <v>1</v>
      </c>
      <c r="Z3">
        <f>SUM(P3,T3)</f>
        <v>28</v>
      </c>
      <c r="AA3">
        <f>_xlfn.MAXIFS(numbs!Q$3:Q$2000,numbs!A$3:A$2000,MSP!B3)+_xlfn.MAXIFS(numbs!Q$3:Q$2000,numbs!A$3:A$2000,MSP!C3)+_xlfn.MAXIFS(numbs!Q$3:Q$2000,numbs!A$3:A$2000,MSP!D3)</f>
        <v>3</v>
      </c>
      <c r="AB3">
        <f>AA3+(AC3*5)</f>
        <v>48</v>
      </c>
      <c r="AC3">
        <f>_xlfn.MAXIFS(numbs!S$3:S$2000,numbs!A$3:A$2000,MSP!B3)+_xlfn.MAXIFS(numbs!S$3:S$2000,numbs!A$3:A$2000,MSP!C3)+_xlfn.MAXIFS(numbs!S$3:S$2000,numbs!A$3:A$2000,MSP!D3)</f>
        <v>9</v>
      </c>
      <c r="AD3">
        <f>AC3*5</f>
        <v>45</v>
      </c>
      <c r="AE3">
        <f>N3+Z3</f>
        <v>28</v>
      </c>
      <c r="AF3" s="7">
        <f ca="1">SUMIF(avg!A$3:A$2000,Predictor!B3,avg!AE$2:AE$81)+SUMIF(avg!A$3:A$2000,Predictor!C3,avg!AE$2:AE$81)+SUMIF(avg!A$3:A$2000,Predictor!D3,avg!AE$2:AE$81)</f>
        <v>2.66666666666667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analysis</vt:lpstr>
      <vt:lpstr>avg</vt:lpstr>
      <vt:lpstr>numbs</vt:lpstr>
      <vt:lpstr>Max Stats</vt:lpstr>
      <vt:lpstr>Predictor</vt:lpstr>
      <vt:lpstr>Auto Picklist</vt:lpstr>
      <vt:lpstr>bot list</vt:lpstr>
      <vt:lpstr>MSP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samanthamitchell</dc:creator>
  <cp:lastModifiedBy>samanthamitchell</cp:lastModifiedBy>
  <dcterms:created xsi:type="dcterms:W3CDTF">2024-01-19T12:23:00Z</dcterms:created>
  <dcterms:modified xsi:type="dcterms:W3CDTF">2024-02-27T17:52:01Z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  <property fmtid="{D5CDD505-2E9C-101B-9397-08002B2CF9AE}" pid="3" name="ICV">
    <vt:lpwstr>BB67F97E298A4ED99BB8FA337F2F9770_12</vt:lpwstr>
  </property>
</Properties>
</file>